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12120" windowHeight="9000" activeTab="0"/>
  </bookViews>
  <sheets>
    <sheet name="con.inc. state." sheetId="1" r:id="rId1"/>
    <sheet name="con.bal.sheet" sheetId="2" r:id="rId2"/>
    <sheet name="Equity chgs" sheetId="3" r:id="rId3"/>
    <sheet name="Cashflow State" sheetId="4" r:id="rId4"/>
  </sheets>
  <definedNames>
    <definedName name="CONS.BAL.SHEET">'con.bal.sheet'!$A$1:$J$68</definedName>
    <definedName name="CONS.CASH.FLOW">'Cashflow State'!$A$1:$G$48</definedName>
    <definedName name="CONS.EQUITY.CHG">'Equity chgs'!$A$1:$M$65</definedName>
    <definedName name="CONS.INC.STAT">'con.inc. state.'!$A$1:$J$45</definedName>
    <definedName name="_xlnm.Print_Area">'Cashflow State'!$A$1:$G$48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<sst xmlns="http://schemas.openxmlformats.org/spreadsheetml/2006/main" count="200" uniqueCount="117">
  <si>
    <t>PRESTAR RESOURCES BHD ( 123066-A)</t>
  </si>
  <si>
    <t>Condensed Consolidated Income Statement</t>
  </si>
  <si>
    <t>For the 4th financial quarter ended 31 December 2003</t>
  </si>
  <si>
    <t>( The figures have not been audited)</t>
  </si>
  <si>
    <t xml:space="preserve"> </t>
  </si>
  <si>
    <t>Revenue</t>
  </si>
  <si>
    <t>Operating profit</t>
  </si>
  <si>
    <t>Financing cost</t>
  </si>
  <si>
    <t>Interest Income</t>
  </si>
  <si>
    <t>Profit before taxation</t>
  </si>
  <si>
    <t>Tax expense</t>
  </si>
  <si>
    <t>Profit after taxation</t>
  </si>
  <si>
    <t>Less : Minority Interest</t>
  </si>
  <si>
    <t>Net profit for the period</t>
  </si>
  <si>
    <t>Basic earnings per share (sen)</t>
  </si>
  <si>
    <t>Diluted earnings per share (sen)</t>
  </si>
  <si>
    <t xml:space="preserve">( The Condensed Consolidated Income Statement should be read in conjunction </t>
  </si>
  <si>
    <t>with the Annual Financial Statement for the year ended 31 December 2002 )</t>
  </si>
  <si>
    <t>Individual Quarter</t>
  </si>
  <si>
    <t>Current</t>
  </si>
  <si>
    <t>Year</t>
  </si>
  <si>
    <t>Quarter</t>
  </si>
  <si>
    <t>31/12/2003</t>
  </si>
  <si>
    <t>RM'000</t>
  </si>
  <si>
    <t>Preceding Year</t>
  </si>
  <si>
    <t>Corresponding</t>
  </si>
  <si>
    <t>31/12/2002</t>
  </si>
  <si>
    <t>Cumulative Quarter</t>
  </si>
  <si>
    <t>To Date</t>
  </si>
  <si>
    <t>Condensed Consolidated Balance Sheet as at 31 December 2003</t>
  </si>
  <si>
    <t>Property, plant and equipment</t>
  </si>
  <si>
    <t>Intangible assets</t>
  </si>
  <si>
    <t>Deferred Tax Assets</t>
  </si>
  <si>
    <t>Quoted Investments</t>
  </si>
  <si>
    <t>Current assets</t>
  </si>
  <si>
    <t>Current liabilities</t>
  </si>
  <si>
    <t>Net current assets or  current liabilities</t>
  </si>
  <si>
    <t>Financed by :</t>
  </si>
  <si>
    <t>Capital and reserves</t>
  </si>
  <si>
    <t>Minority shareholders' interests</t>
  </si>
  <si>
    <t>Long term and deferred liabilities</t>
  </si>
  <si>
    <t>Net tangible assets per share (RM)</t>
  </si>
  <si>
    <t xml:space="preserve">( The Condensed Consolidated Balance Sheet should be read </t>
  </si>
  <si>
    <t xml:space="preserve">in conjunction with the Annual Financial Statement for the year </t>
  </si>
  <si>
    <t>ended 31 December 2002 )</t>
  </si>
  <si>
    <t>Inventories</t>
  </si>
  <si>
    <t>Trade receivables</t>
  </si>
  <si>
    <t>Other debtors, deposits and prepayments</t>
  </si>
  <si>
    <t>Tax Recoverable</t>
  </si>
  <si>
    <t>Cash and cash equivalent</t>
  </si>
  <si>
    <t>Trade payables</t>
  </si>
  <si>
    <t>Other payables</t>
  </si>
  <si>
    <t>Hire purchase liabilities</t>
  </si>
  <si>
    <t>Bank borrowings</t>
  </si>
  <si>
    <t>Taxation</t>
  </si>
  <si>
    <t>Share capital</t>
  </si>
  <si>
    <t>Reserves</t>
  </si>
  <si>
    <t>Treasury shares</t>
  </si>
  <si>
    <t>Deferred taxation</t>
  </si>
  <si>
    <t>As at</t>
  </si>
  <si>
    <t>End of</t>
  </si>
  <si>
    <t xml:space="preserve">As at </t>
  </si>
  <si>
    <t>Preceding</t>
  </si>
  <si>
    <t>Financial</t>
  </si>
  <si>
    <t>Year Ended</t>
  </si>
  <si>
    <t>Condensed Consolidated Statement of Changes in Equity</t>
  </si>
  <si>
    <t>For the twelve months ended 31 December 2003</t>
  </si>
  <si>
    <t xml:space="preserve">( The Condensed Consolidated Statements of Changes in Equity should be read in conjunction with the </t>
  </si>
  <si>
    <t>Annual Financial Statement for the year ended 31 December 2002 )</t>
  </si>
  <si>
    <t>At 1 January 2003</t>
  </si>
  <si>
    <t>Effect of adopting</t>
  </si>
  <si>
    <t>--</t>
  </si>
  <si>
    <t>Restated balance</t>
  </si>
  <si>
    <t>Net gains / losses not recognised</t>
  </si>
  <si>
    <t>Crystalisation of revaluation reserve</t>
  </si>
  <si>
    <t>Net profit for the year</t>
  </si>
  <si>
    <t>Dividends paid for year 2002</t>
  </si>
  <si>
    <t>Exercise of ESOS</t>
  </si>
  <si>
    <t>Bonus Issue</t>
  </si>
  <si>
    <t>Share Issue Expenses</t>
  </si>
  <si>
    <t>Shares Buy-back</t>
  </si>
  <si>
    <t>At 31 December 2003</t>
  </si>
  <si>
    <t>At 1 January 2002</t>
  </si>
  <si>
    <t>Dividends paid for year 2001</t>
  </si>
  <si>
    <t>At 31 December 2002</t>
  </si>
  <si>
    <t>MASB 25</t>
  </si>
  <si>
    <t>MASB 29</t>
  </si>
  <si>
    <t>in the income statement :</t>
  </si>
  <si>
    <t>Share Capital</t>
  </si>
  <si>
    <t>Share Premium</t>
  </si>
  <si>
    <t>Revaluation Reserves</t>
  </si>
  <si>
    <t>Foreign Exchange Reserves</t>
  </si>
  <si>
    <t>Retained profits</t>
  </si>
  <si>
    <t>Treasury Shares</t>
  </si>
  <si>
    <t>Total</t>
  </si>
  <si>
    <t>Condensed Consolidated Cash Flow Statement</t>
  </si>
  <si>
    <t>Profit before taxation after minority interest</t>
  </si>
  <si>
    <t>Adjustments for :-</t>
  </si>
  <si>
    <t>Operating profit before working capital changes</t>
  </si>
  <si>
    <t>Net cash generated from / (used in) operating activities</t>
  </si>
  <si>
    <t>Net cash outflow from investing activities</t>
  </si>
  <si>
    <t>Net cash inflow/(outflow) from financing activities</t>
  </si>
  <si>
    <t>Net increase/(decrease) in cash and cash equivalent</t>
  </si>
  <si>
    <t>Cash and cash equivalents at 1 January 2003</t>
  </si>
  <si>
    <t>Foreign exchange differences on opening balances</t>
  </si>
  <si>
    <t>Cash and cash equivalents at 31 December 2003</t>
  </si>
  <si>
    <t>Cash and cash equivalents comprise:</t>
  </si>
  <si>
    <t xml:space="preserve">( The Condensed Consolidated Cash Flow Statement should be read in conjunction </t>
  </si>
  <si>
    <t>Non-cash items</t>
  </si>
  <si>
    <t>Non-operating items</t>
  </si>
  <si>
    <t>Net change in current assets</t>
  </si>
  <si>
    <t>Net change in current liabilities</t>
  </si>
  <si>
    <t>Tax paid</t>
  </si>
  <si>
    <t>Cash and bank balances</t>
  </si>
  <si>
    <t>Bank overdrafts</t>
  </si>
  <si>
    <t>31.12.2003</t>
  </si>
  <si>
    <t>31.12.2002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</si>
</sst>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Nimrod"/>
      <family val="0"/>
    </font>
    <font>
      <sz val="11"/>
      <name val="Nimrod"/>
      <family val="0"/>
    </font>
    <font>
      <b/>
      <sz val="14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2"/>
      <name val="Nimrod"/>
      <family val="0"/>
    </font>
    <font>
      <sz val="12"/>
      <name val="Nimrod"/>
      <family val="0"/>
    </font>
    <font>
      <sz val="14"/>
      <name val="Nimrod"/>
      <family val="0"/>
    </font>
    <font>
      <i/>
      <sz val="14"/>
      <name val="Nimrod"/>
      <family val="0"/>
    </font>
    <font>
      <i/>
      <sz val="12"/>
      <name val="Nimrod"/>
      <family val="0"/>
    </font>
    <font>
      <i/>
      <sz val="14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1" xfId="0" applyNumberFormat="1" applyFont="1" applyAlignment="1">
      <alignment horizontal="centerContinuous"/>
    </xf>
    <xf numFmtId="0" fontId="7" fillId="0" borderId="2" xfId="0" applyNumberFormat="1" applyFont="1" applyAlignment="1">
      <alignment horizontal="centerContinuous"/>
    </xf>
    <xf numFmtId="0" fontId="0" fillId="0" borderId="3" xfId="0" applyNumberFormat="1" applyAlignment="1">
      <alignment/>
    </xf>
    <xf numFmtId="0" fontId="6" fillId="0" borderId="4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Continuous"/>
    </xf>
    <xf numFmtId="0" fontId="6" fillId="0" borderId="5" xfId="0" applyNumberFormat="1" applyFont="1" applyAlignment="1">
      <alignment horizontal="centerContinuous"/>
    </xf>
    <xf numFmtId="0" fontId="6" fillId="0" borderId="3" xfId="0" applyNumberFormat="1" applyFont="1" applyAlignment="1">
      <alignment horizontal="center"/>
    </xf>
    <xf numFmtId="0" fontId="6" fillId="0" borderId="5" xfId="0" applyNumberFormat="1" applyFont="1" applyAlignment="1">
      <alignment horizontal="center"/>
    </xf>
    <xf numFmtId="0" fontId="8" fillId="0" borderId="3" xfId="0" applyNumberFormat="1" applyFont="1" applyAlignment="1">
      <alignment horizontal="center"/>
    </xf>
    <xf numFmtId="0" fontId="8" fillId="0" borderId="5" xfId="0" applyNumberFormat="1" applyFont="1" applyAlignment="1">
      <alignment horizontal="center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3" fontId="6" fillId="0" borderId="3" xfId="0" applyNumberFormat="1" applyFont="1" applyAlignment="1">
      <alignment/>
    </xf>
    <xf numFmtId="3" fontId="6" fillId="0" borderId="5" xfId="0" applyNumberFormat="1" applyFont="1" applyAlignment="1">
      <alignment/>
    </xf>
    <xf numFmtId="3" fontId="0" fillId="0" borderId="8" xfId="0" applyNumberFormat="1" applyAlignment="1">
      <alignment/>
    </xf>
    <xf numFmtId="3" fontId="0" fillId="0" borderId="9" xfId="0" applyNumberFormat="1" applyAlignment="1">
      <alignment/>
    </xf>
    <xf numFmtId="3" fontId="0" fillId="0" borderId="3" xfId="0" applyNumberFormat="1" applyAlignment="1">
      <alignment/>
    </xf>
    <xf numFmtId="3" fontId="0" fillId="0" borderId="5" xfId="0" applyNumberFormat="1" applyAlignment="1">
      <alignment/>
    </xf>
    <xf numFmtId="0" fontId="8" fillId="0" borderId="0" xfId="0" applyNumberFormat="1" applyFont="1" applyAlignment="1">
      <alignment/>
    </xf>
    <xf numFmtId="3" fontId="8" fillId="0" borderId="3" xfId="0" applyNumberFormat="1" applyFont="1" applyAlignment="1">
      <alignment/>
    </xf>
    <xf numFmtId="3" fontId="8" fillId="0" borderId="5" xfId="0" applyNumberFormat="1" applyFont="1" applyAlignment="1">
      <alignment/>
    </xf>
    <xf numFmtId="3" fontId="0" fillId="0" borderId="6" xfId="0" applyNumberFormat="1" applyAlignment="1">
      <alignment/>
    </xf>
    <xf numFmtId="3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0" fillId="0" borderId="9" xfId="0" applyNumberFormat="1" applyAlignment="1">
      <alignment/>
    </xf>
    <xf numFmtId="4" fontId="8" fillId="0" borderId="3" xfId="0" applyNumberFormat="1" applyFont="1" applyAlignment="1">
      <alignment/>
    </xf>
    <xf numFmtId="0" fontId="8" fillId="0" borderId="5" xfId="0" applyNumberFormat="1" applyFont="1" applyAlignment="1">
      <alignment/>
    </xf>
    <xf numFmtId="4" fontId="8" fillId="0" borderId="5" xfId="0" applyNumberFormat="1" applyFont="1" applyAlignment="1">
      <alignment/>
    </xf>
    <xf numFmtId="0" fontId="0" fillId="0" borderId="5" xfId="0" applyNumberFormat="1" applyAlignment="1">
      <alignment/>
    </xf>
    <xf numFmtId="0" fontId="0" fillId="0" borderId="2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horizontal="centerContinuous"/>
    </xf>
    <xf numFmtId="0" fontId="4" fillId="0" borderId="1" xfId="0" applyNumberFormat="1" applyFont="1" applyAlignment="1">
      <alignment horizontal="center"/>
    </xf>
    <xf numFmtId="0" fontId="4" fillId="0" borderId="4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5" xfId="0" applyNumberFormat="1" applyFont="1" applyAlignment="1">
      <alignment horizontal="center"/>
    </xf>
    <xf numFmtId="0" fontId="5" fillId="0" borderId="1" xfId="0" applyNumberFormat="1" applyFont="1" applyAlignment="1">
      <alignment/>
    </xf>
    <xf numFmtId="0" fontId="5" fillId="0" borderId="4" xfId="0" applyNumberFormat="1" applyFont="1" applyAlignment="1">
      <alignment/>
    </xf>
    <xf numFmtId="0" fontId="10" fillId="0" borderId="0" xfId="0" applyNumberFormat="1" applyFont="1" applyAlignment="1">
      <alignment/>
    </xf>
    <xf numFmtId="3" fontId="11" fillId="0" borderId="3" xfId="0" applyNumberFormat="1" applyFont="1" applyAlignment="1">
      <alignment/>
    </xf>
    <xf numFmtId="3" fontId="11" fillId="0" borderId="5" xfId="0" applyNumberFormat="1" applyFont="1" applyAlignment="1">
      <alignment/>
    </xf>
    <xf numFmtId="0" fontId="10" fillId="0" borderId="7" xfId="0" applyNumberFormat="1" applyFont="1" applyAlignment="1">
      <alignment/>
    </xf>
    <xf numFmtId="0" fontId="12" fillId="0" borderId="10" xfId="0" applyNumberFormat="1" applyFont="1" applyAlignment="1">
      <alignment/>
    </xf>
    <xf numFmtId="0" fontId="5" fillId="0" borderId="10" xfId="0" applyNumberFormat="1" applyFont="1" applyAlignment="1">
      <alignment/>
    </xf>
    <xf numFmtId="3" fontId="11" fillId="0" borderId="6" xfId="0" applyNumberFormat="1" applyFont="1" applyAlignment="1">
      <alignment/>
    </xf>
    <xf numFmtId="3" fontId="11" fillId="0" borderId="7" xfId="0" applyNumberFormat="1" applyFont="1" applyAlignment="1">
      <alignment/>
    </xf>
    <xf numFmtId="0" fontId="10" fillId="0" borderId="5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0" fillId="0" borderId="10" xfId="0" applyNumberFormat="1" applyFont="1" applyAlignment="1">
      <alignment/>
    </xf>
    <xf numFmtId="3" fontId="11" fillId="0" borderId="3" xfId="0" applyNumberFormat="1" applyFont="1" applyAlignment="1">
      <alignment horizontal="right"/>
    </xf>
    <xf numFmtId="3" fontId="11" fillId="0" borderId="5" xfId="0" applyNumberFormat="1" applyFont="1" applyAlignment="1">
      <alignment horizontal="right"/>
    </xf>
    <xf numFmtId="3" fontId="4" fillId="0" borderId="1" xfId="0" applyNumberFormat="1" applyFont="1" applyAlignment="1">
      <alignment/>
    </xf>
    <xf numFmtId="3" fontId="4" fillId="0" borderId="4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4" xfId="0" applyNumberFormat="1" applyFont="1" applyAlignment="1">
      <alignment/>
    </xf>
    <xf numFmtId="0" fontId="11" fillId="0" borderId="0" xfId="0" applyNumberFormat="1" applyFont="1" applyAlignment="1">
      <alignment/>
    </xf>
    <xf numFmtId="4" fontId="11" fillId="0" borderId="3" xfId="0" applyNumberFormat="1" applyFont="1" applyAlignment="1">
      <alignment/>
    </xf>
    <xf numFmtId="4" fontId="11" fillId="0" borderId="5" xfId="0" applyNumberFormat="1" applyFont="1" applyAlignment="1">
      <alignment/>
    </xf>
    <xf numFmtId="3" fontId="5" fillId="0" borderId="2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7" xfId="0" applyNumberFormat="1" applyFont="1" applyAlignment="1">
      <alignment horizontal="center" wrapText="1"/>
    </xf>
    <xf numFmtId="0" fontId="6" fillId="0" borderId="7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0" fillId="0" borderId="10" xfId="0" applyNumberFormat="1" applyFont="1" applyAlignment="1">
      <alignment/>
    </xf>
    <xf numFmtId="0" fontId="0" fillId="0" borderId="10" xfId="0" applyNumberFormat="1" applyAlignment="1">
      <alignment/>
    </xf>
    <xf numFmtId="0" fontId="14" fillId="0" borderId="0" xfId="0" applyNumberFormat="1" applyFont="1" applyAlignment="1">
      <alignment/>
    </xf>
    <xf numFmtId="3" fontId="0" fillId="0" borderId="1" xfId="0" applyNumberFormat="1" applyAlignment="1">
      <alignment/>
    </xf>
    <xf numFmtId="3" fontId="0" fillId="0" borderId="4" xfId="0" applyNumberFormat="1" applyAlignment="1">
      <alignment/>
    </xf>
    <xf numFmtId="3" fontId="8" fillId="0" borderId="7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Alignment="1">
      <alignment/>
    </xf>
    <xf numFmtId="0" fontId="4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94"/>
  <sheetViews>
    <sheetView showGridLines="0" tabSelected="1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24.6640625" style="1" customWidth="1"/>
    <col min="4" max="4" width="13.6640625" style="1" customWidth="1"/>
    <col min="5" max="5" width="17.6640625" style="1" customWidth="1"/>
    <col min="6" max="6" width="13.6640625" style="1" customWidth="1"/>
    <col min="7" max="7" width="17.6640625" style="1" customWidth="1"/>
    <col min="8" max="8" width="7.6640625" style="1" customWidth="1"/>
    <col min="9" max="9" width="6.6640625" style="1" customWidth="1"/>
    <col min="10" max="10" width="2.6640625" style="1" customWidth="1"/>
    <col min="11" max="11" width="0" style="1" hidden="1" customWidth="1"/>
    <col min="12" max="16384" width="9.6640625" style="1" customWidth="1"/>
  </cols>
  <sheetData>
    <row r="1" spans="2:239" ht="18.75">
      <c r="B1" s="85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</row>
    <row r="2" spans="13:239" ht="21" customHeight="1"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</row>
    <row r="3" spans="2:239" ht="18">
      <c r="B3" s="4" t="s">
        <v>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</row>
    <row r="4" spans="2:239" ht="18">
      <c r="B4" s="4" t="s">
        <v>2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</row>
    <row r="5" spans="2:239" ht="15.75">
      <c r="B5" s="5" t="s">
        <v>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2:239" ht="24" customHeight="1">
      <c r="B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4:239" ht="21.75" customHeight="1">
      <c r="D7" s="6" t="s">
        <v>18</v>
      </c>
      <c r="E7" s="7"/>
      <c r="F7" s="6" t="s">
        <v>27</v>
      </c>
      <c r="G7" s="7"/>
      <c r="H7" s="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4:239" ht="18">
      <c r="D8" s="6" t="s">
        <v>19</v>
      </c>
      <c r="E8" s="9" t="s">
        <v>24</v>
      </c>
      <c r="F8" s="6" t="s">
        <v>19</v>
      </c>
      <c r="G8" s="9" t="s">
        <v>24</v>
      </c>
      <c r="H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</row>
    <row r="9" spans="4:239" ht="18">
      <c r="D9" s="10" t="s">
        <v>20</v>
      </c>
      <c r="E9" s="11" t="s">
        <v>25</v>
      </c>
      <c r="F9" s="10" t="s">
        <v>20</v>
      </c>
      <c r="G9" s="11" t="s">
        <v>25</v>
      </c>
      <c r="H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</row>
    <row r="10" spans="4:239" ht="18">
      <c r="D10" s="10" t="s">
        <v>21</v>
      </c>
      <c r="E10" s="11" t="s">
        <v>21</v>
      </c>
      <c r="F10" s="10" t="s">
        <v>28</v>
      </c>
      <c r="G10" s="11" t="s">
        <v>28</v>
      </c>
      <c r="H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</row>
    <row r="11" spans="4:239" ht="18">
      <c r="D11" s="12" t="s">
        <v>22</v>
      </c>
      <c r="E11" s="13" t="s">
        <v>26</v>
      </c>
      <c r="F11" s="12" t="s">
        <v>22</v>
      </c>
      <c r="G11" s="13" t="s">
        <v>26</v>
      </c>
      <c r="H11" s="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</row>
    <row r="12" spans="4:239" ht="30" customHeight="1">
      <c r="D12" s="14" t="s">
        <v>23</v>
      </c>
      <c r="E12" s="15" t="s">
        <v>23</v>
      </c>
      <c r="F12" s="14" t="s">
        <v>23</v>
      </c>
      <c r="G12" s="15" t="s">
        <v>23</v>
      </c>
      <c r="H12" s="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</row>
    <row r="13" spans="2:239" ht="15.75">
      <c r="B13" s="1" t="s">
        <v>4</v>
      </c>
      <c r="D13" s="16"/>
      <c r="E13" s="17"/>
      <c r="F13" s="16"/>
      <c r="G13" s="17"/>
      <c r="H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</row>
    <row r="14" spans="2:239" ht="22.5" customHeight="1">
      <c r="B14" s="4" t="s">
        <v>5</v>
      </c>
      <c r="D14" s="18">
        <v>85160</v>
      </c>
      <c r="E14" s="19">
        <v>73187</v>
      </c>
      <c r="F14" s="18">
        <v>345359</v>
      </c>
      <c r="G14" s="19">
        <v>315758</v>
      </c>
      <c r="H14" s="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</row>
    <row r="15" spans="4:239" ht="24" customHeight="1">
      <c r="D15" s="20"/>
      <c r="E15" s="21"/>
      <c r="F15" s="20"/>
      <c r="G15" s="21"/>
      <c r="H15" s="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</row>
    <row r="16" spans="2:239" ht="16.5" customHeight="1">
      <c r="B16" s="4" t="s">
        <v>6</v>
      </c>
      <c r="D16" s="18">
        <v>3903</v>
      </c>
      <c r="E16" s="19">
        <f>5303-57</f>
        <v>5246</v>
      </c>
      <c r="F16" s="18">
        <v>26617</v>
      </c>
      <c r="G16" s="19">
        <f>26129-57</f>
        <v>26072</v>
      </c>
      <c r="H16" s="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</row>
    <row r="17" spans="4:239" ht="24" customHeight="1">
      <c r="D17" s="22"/>
      <c r="E17" s="23"/>
      <c r="F17" s="22"/>
      <c r="G17" s="23"/>
      <c r="H17" s="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</row>
    <row r="18" spans="2:239" ht="16.5" customHeight="1">
      <c r="B18" s="24" t="s">
        <v>7</v>
      </c>
      <c r="D18" s="25">
        <v>-1766</v>
      </c>
      <c r="E18" s="26">
        <v>-1652</v>
      </c>
      <c r="F18" s="25">
        <v>-6762</v>
      </c>
      <c r="G18" s="26">
        <v>-6587</v>
      </c>
      <c r="H18" s="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</row>
    <row r="19" spans="2:239" ht="24" customHeight="1">
      <c r="B19" s="1" t="s">
        <v>4</v>
      </c>
      <c r="D19" s="22"/>
      <c r="E19" s="23"/>
      <c r="F19" s="22"/>
      <c r="G19" s="23"/>
      <c r="H19" s="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</row>
    <row r="20" spans="2:239" ht="16.5" customHeight="1">
      <c r="B20" s="24" t="s">
        <v>8</v>
      </c>
      <c r="D20" s="25">
        <v>0</v>
      </c>
      <c r="E20" s="26">
        <v>4</v>
      </c>
      <c r="F20" s="25">
        <v>20</v>
      </c>
      <c r="G20" s="26">
        <v>17</v>
      </c>
      <c r="H20" s="8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</row>
    <row r="21" spans="4:239" ht="16.5" customHeight="1">
      <c r="D21" s="22"/>
      <c r="E21" s="23"/>
      <c r="F21" s="22"/>
      <c r="G21" s="23"/>
      <c r="H21" s="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</row>
    <row r="22" spans="4:239" ht="16.5" customHeight="1">
      <c r="D22" s="27"/>
      <c r="E22" s="28"/>
      <c r="F22" s="27"/>
      <c r="G22" s="28"/>
      <c r="H22" s="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</row>
    <row r="23" spans="2:239" ht="22.5" customHeight="1">
      <c r="B23" s="4" t="s">
        <v>9</v>
      </c>
      <c r="D23" s="18">
        <f>D16+D18+D20</f>
        <v>2137</v>
      </c>
      <c r="E23" s="19">
        <f>E16+E18+E20</f>
        <v>3598</v>
      </c>
      <c r="F23" s="18">
        <f>F16+F18+F20</f>
        <v>19875</v>
      </c>
      <c r="G23" s="19">
        <f>G16+G18+G20</f>
        <v>19502</v>
      </c>
      <c r="H23" s="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</row>
    <row r="24" spans="4:239" ht="22.5" customHeight="1">
      <c r="D24" s="22"/>
      <c r="E24" s="23"/>
      <c r="F24" s="22"/>
      <c r="G24" s="23"/>
      <c r="H24" s="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</row>
    <row r="25" spans="2:239" ht="16.5" customHeight="1">
      <c r="B25" s="24" t="s">
        <v>10</v>
      </c>
      <c r="D25" s="25">
        <v>932</v>
      </c>
      <c r="E25" s="26">
        <f>-335+13</f>
        <v>-322</v>
      </c>
      <c r="F25" s="25">
        <v>-3116</v>
      </c>
      <c r="G25" s="26">
        <f>-3839+13</f>
        <v>-3826</v>
      </c>
      <c r="H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</row>
    <row r="26" spans="4:239" ht="24" customHeight="1">
      <c r="D26" s="22"/>
      <c r="E26" s="23"/>
      <c r="F26" s="22"/>
      <c r="G26" s="23"/>
      <c r="H26" s="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</row>
    <row r="27" spans="4:239" ht="16.5" customHeight="1">
      <c r="D27" s="27"/>
      <c r="E27" s="28"/>
      <c r="F27" s="27"/>
      <c r="G27" s="28"/>
      <c r="H27" s="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</row>
    <row r="28" spans="2:239" ht="16.5" customHeight="1">
      <c r="B28" s="4" t="s">
        <v>11</v>
      </c>
      <c r="D28" s="18">
        <f>D23+D25</f>
        <v>3069</v>
      </c>
      <c r="E28" s="19">
        <f>E23+E25</f>
        <v>3276</v>
      </c>
      <c r="F28" s="18">
        <f>F23+F25</f>
        <v>16759</v>
      </c>
      <c r="G28" s="19">
        <f>G23+G25</f>
        <v>15676</v>
      </c>
      <c r="H28" s="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</row>
    <row r="29" spans="4:239" ht="22.5" customHeight="1">
      <c r="D29" s="22"/>
      <c r="E29" s="23"/>
      <c r="F29" s="22"/>
      <c r="G29" s="23"/>
      <c r="H29" s="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</row>
    <row r="30" spans="2:239" ht="16.5" customHeight="1">
      <c r="B30" s="24" t="s">
        <v>12</v>
      </c>
      <c r="D30" s="25">
        <v>-667</v>
      </c>
      <c r="E30" s="26">
        <v>-644</v>
      </c>
      <c r="F30" s="25">
        <v>-5338</v>
      </c>
      <c r="G30" s="26">
        <v>-3884</v>
      </c>
      <c r="H30" s="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</row>
    <row r="31" spans="4:239" ht="24" customHeight="1">
      <c r="D31" s="22"/>
      <c r="E31" s="23"/>
      <c r="F31" s="22"/>
      <c r="G31" s="23"/>
      <c r="H31" s="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</row>
    <row r="32" spans="4:239" ht="22.5" customHeight="1">
      <c r="D32" s="27"/>
      <c r="E32" s="28"/>
      <c r="F32" s="27"/>
      <c r="G32" s="28"/>
      <c r="H32" s="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</row>
    <row r="33" spans="2:239" ht="16.5" customHeight="1">
      <c r="B33" s="4" t="s">
        <v>13</v>
      </c>
      <c r="D33" s="18">
        <f>D28+D30</f>
        <v>2402</v>
      </c>
      <c r="E33" s="19">
        <f>E28+E30</f>
        <v>2632</v>
      </c>
      <c r="F33" s="18">
        <f>F28+F30</f>
        <v>11421</v>
      </c>
      <c r="G33" s="19">
        <f>G28+G30</f>
        <v>11792</v>
      </c>
      <c r="H33" s="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</row>
    <row r="34" spans="4:239" ht="22.5" customHeight="1">
      <c r="D34" s="22"/>
      <c r="E34" s="23"/>
      <c r="F34" s="22"/>
      <c r="G34" s="23"/>
      <c r="H34" s="8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</row>
    <row r="35" spans="4:239" ht="24" customHeight="1">
      <c r="D35" s="29"/>
      <c r="E35" s="30"/>
      <c r="F35" s="29"/>
      <c r="G35" s="30"/>
      <c r="H35" s="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</row>
    <row r="36" spans="2:239" ht="16.5" customHeight="1">
      <c r="B36" s="24" t="s">
        <v>14</v>
      </c>
      <c r="D36" s="31">
        <v>2.81</v>
      </c>
      <c r="E36" s="32">
        <v>3.12</v>
      </c>
      <c r="F36" s="31">
        <v>13.34</v>
      </c>
      <c r="G36" s="33">
        <v>14</v>
      </c>
      <c r="H36" s="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</row>
    <row r="37" spans="4:239" ht="24" customHeight="1">
      <c r="D37" s="8"/>
      <c r="E37" s="34"/>
      <c r="F37" s="8"/>
      <c r="G37" s="34"/>
      <c r="H37" s="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</row>
    <row r="38" spans="4:239" ht="22.5" customHeight="1">
      <c r="D38" s="29"/>
      <c r="E38" s="30"/>
      <c r="F38" s="29"/>
      <c r="G38" s="30"/>
      <c r="H38" s="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</row>
    <row r="39" spans="2:239" ht="16.5" customHeight="1">
      <c r="B39" s="24" t="s">
        <v>15</v>
      </c>
      <c r="D39" s="31">
        <v>2.8</v>
      </c>
      <c r="E39" s="32">
        <v>3.11</v>
      </c>
      <c r="F39" s="31">
        <v>13.33</v>
      </c>
      <c r="G39" s="33">
        <v>13.93</v>
      </c>
      <c r="H39" s="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</row>
    <row r="40" spans="4:239" ht="24" customHeight="1">
      <c r="D40" s="8"/>
      <c r="E40" s="34"/>
      <c r="F40" s="8"/>
      <c r="G40" s="34"/>
      <c r="H40" s="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</row>
    <row r="41" spans="4:239" ht="15.75">
      <c r="D41" s="35"/>
      <c r="E41" s="35"/>
      <c r="F41" s="35"/>
      <c r="G41" s="3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</row>
    <row r="42" spans="13:239" ht="15.75"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</row>
    <row r="43" spans="2:239" ht="18">
      <c r="B43" s="4" t="s">
        <v>16</v>
      </c>
      <c r="C43" s="4"/>
      <c r="D43" s="4"/>
      <c r="E43" s="4"/>
      <c r="F43" s="4"/>
      <c r="G43" s="4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</row>
    <row r="44" spans="2:239" ht="13.5" customHeight="1">
      <c r="B44" s="4" t="s">
        <v>17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</row>
    <row r="45" spans="13:239" ht="15.75"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</row>
    <row r="46" spans="13:239" ht="13.5" customHeight="1"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</row>
    <row r="47" spans="13:239" ht="15.75"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</row>
    <row r="48" spans="13:239" ht="15.75"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</row>
    <row r="49" spans="13:239" ht="13.5" customHeight="1"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</row>
    <row r="50" spans="13:239" ht="15.75"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</row>
    <row r="51" spans="13:239" ht="13.5" customHeight="1"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</row>
    <row r="52" spans="13:239" ht="15.75"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</row>
    <row r="53" spans="13:239" ht="15.75"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</row>
    <row r="54" spans="13:239" ht="13.5" customHeight="1"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</row>
    <row r="55" spans="13:239" ht="15.75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</row>
    <row r="56" spans="13:239" ht="13.5" customHeight="1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</row>
    <row r="57" spans="13:239" ht="13.5" customHeight="1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</row>
    <row r="58" spans="13:239" ht="13.5" customHeight="1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</row>
    <row r="59" spans="13:239" ht="15.75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</row>
    <row r="60" spans="13:239" ht="15.75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</row>
    <row r="61" spans="13:239" ht="13.5" customHeight="1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</row>
    <row r="62" spans="13:239" ht="15.75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</row>
    <row r="63" spans="13:239" ht="15.75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</row>
    <row r="64" spans="13:239" ht="15.75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</row>
    <row r="65" spans="13:239" ht="15.75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</row>
    <row r="66" spans="13:239" ht="13.5" customHeight="1"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</row>
    <row r="67" spans="13:239" ht="15.75"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</row>
    <row r="68" spans="13:239" ht="15.75"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</row>
    <row r="69" spans="13:239" ht="13.5" customHeight="1"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</row>
    <row r="70" spans="13:239" ht="15.75"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</row>
    <row r="71" spans="13:239" ht="15.75"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</row>
    <row r="72" spans="13:239" ht="15.75"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</row>
    <row r="73" spans="13:239" ht="9.75" customHeight="1"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</row>
    <row r="74" spans="13:239" ht="15.75"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</row>
    <row r="75" spans="13:239" ht="15.75"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</row>
    <row r="76" spans="13:239" ht="9.75" customHeight="1"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</row>
    <row r="77" spans="13:239" ht="15.75"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</row>
    <row r="78" spans="13:239" ht="15.75"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</row>
    <row r="79" spans="13:239" ht="10.5" customHeight="1"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</row>
    <row r="80" spans="13:239" ht="15.75"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</row>
    <row r="81" spans="1:239" ht="15.75">
      <c r="A81" s="3"/>
      <c r="B81" s="36"/>
      <c r="C81" s="3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</row>
    <row r="82" spans="1:239" ht="15.75">
      <c r="A82" s="3"/>
      <c r="B82" s="36"/>
      <c r="C82" s="36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</row>
    <row r="83" spans="1:239" ht="15.75">
      <c r="A83" s="3"/>
      <c r="B83" s="36"/>
      <c r="C83" s="36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</row>
    <row r="84" spans="1:239" ht="15.75">
      <c r="A84" s="3"/>
      <c r="B84" s="36"/>
      <c r="C84" s="36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</row>
    <row r="85" spans="1:239" ht="15.75">
      <c r="A85" s="3"/>
      <c r="B85" s="36"/>
      <c r="C85" s="36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</row>
    <row r="86" spans="1:239" ht="15.75">
      <c r="A86" s="3"/>
      <c r="B86" s="36"/>
      <c r="C86" s="36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</row>
    <row r="87" spans="1:239" ht="15.75">
      <c r="A87" s="3"/>
      <c r="B87" s="36"/>
      <c r="C87" s="36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</row>
    <row r="88" spans="1:239" ht="15.75">
      <c r="A88" s="3"/>
      <c r="B88" s="36"/>
      <c r="C88" s="36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</row>
    <row r="89" spans="1:239" ht="15.75">
      <c r="A89" s="3"/>
      <c r="B89" s="36"/>
      <c r="C89" s="36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</row>
    <row r="90" spans="1:239" ht="15.75">
      <c r="A90" s="3"/>
      <c r="B90" s="36"/>
      <c r="C90" s="36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</row>
    <row r="91" spans="1:239" ht="15.75">
      <c r="A91" s="3"/>
      <c r="B91" s="36"/>
      <c r="C91" s="36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</row>
    <row r="92" spans="1:239" ht="15.75">
      <c r="A92" s="3"/>
      <c r="B92" s="36"/>
      <c r="C92" s="3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</row>
    <row r="93" spans="1:239" ht="15.75">
      <c r="A93" s="3"/>
      <c r="B93" s="36"/>
      <c r="C93" s="3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</row>
    <row r="94" spans="1:239" ht="15.75">
      <c r="A94" s="3"/>
      <c r="B94" s="36"/>
      <c r="C94" s="3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</row>
  </sheetData>
  <printOptions horizontalCentered="1"/>
  <pageMargins left="0.25" right="0.37777777777777777" top="0.25" bottom="0.5777777777777777" header="0" footer="0"/>
  <pageSetup orientation="portrait" scale="1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17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.6640625" style="1" customWidth="1"/>
    <col min="3" max="3" width="2.6640625" style="1" customWidth="1"/>
    <col min="4" max="4" width="35.6640625" style="1" customWidth="1"/>
    <col min="5" max="5" width="9.6640625" style="1" customWidth="1"/>
    <col min="6" max="7" width="13.6640625" style="1" customWidth="1"/>
    <col min="8" max="9" width="8.6640625" style="1" customWidth="1"/>
    <col min="10" max="10" width="1.66796875" style="1" customWidth="1"/>
    <col min="11" max="16384" width="9.6640625" style="1" customWidth="1"/>
  </cols>
  <sheetData>
    <row r="1" spans="1:255" ht="18.75">
      <c r="A1" s="3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3"/>
      <c r="B2" s="37"/>
      <c r="C2" s="38"/>
      <c r="D2" s="38"/>
      <c r="E2" s="38"/>
      <c r="F2" s="38"/>
      <c r="G2" s="3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8.75">
      <c r="A3" s="3"/>
      <c r="B3" s="39" t="s">
        <v>29</v>
      </c>
      <c r="C3" s="38"/>
      <c r="D3" s="38"/>
      <c r="E3" s="38"/>
      <c r="F3" s="38"/>
      <c r="G3" s="3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"/>
      <c r="B4" s="5" t="s">
        <v>3</v>
      </c>
      <c r="C4" s="40"/>
      <c r="D4" s="40"/>
      <c r="E4" s="40"/>
      <c r="F4" s="40"/>
      <c r="G4" s="4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.75">
      <c r="A5" s="3"/>
      <c r="B5" s="41" t="s">
        <v>4</v>
      </c>
      <c r="C5" s="3"/>
      <c r="D5" s="3"/>
      <c r="E5" s="3"/>
      <c r="F5" s="42" t="s">
        <v>59</v>
      </c>
      <c r="G5" s="43" t="s">
        <v>61</v>
      </c>
      <c r="H5" s="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.75">
      <c r="A6" s="3"/>
      <c r="B6" s="41"/>
      <c r="C6" s="3"/>
      <c r="D6" s="3"/>
      <c r="E6" s="3"/>
      <c r="F6" s="44" t="s">
        <v>60</v>
      </c>
      <c r="G6" s="45" t="s">
        <v>62</v>
      </c>
      <c r="H6" s="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.75">
      <c r="A7" s="3"/>
      <c r="B7" s="41"/>
      <c r="C7" s="3"/>
      <c r="D7" s="3"/>
      <c r="E7" s="3"/>
      <c r="F7" s="44" t="s">
        <v>19</v>
      </c>
      <c r="G7" s="45" t="s">
        <v>63</v>
      </c>
      <c r="H7" s="8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.75">
      <c r="A8" s="3"/>
      <c r="B8" s="41"/>
      <c r="C8" s="3"/>
      <c r="D8" s="3"/>
      <c r="E8" s="3"/>
      <c r="F8" s="44" t="s">
        <v>21</v>
      </c>
      <c r="G8" s="45" t="s">
        <v>64</v>
      </c>
      <c r="H8" s="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.75">
      <c r="A9" s="3"/>
      <c r="B9" s="3"/>
      <c r="C9" s="3"/>
      <c r="D9" s="3"/>
      <c r="E9" s="3"/>
      <c r="F9" s="44" t="s">
        <v>22</v>
      </c>
      <c r="G9" s="45" t="s">
        <v>26</v>
      </c>
      <c r="H9" s="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8.75">
      <c r="A10" s="3"/>
      <c r="B10" s="39" t="s">
        <v>4</v>
      </c>
      <c r="C10" s="3"/>
      <c r="D10" s="3"/>
      <c r="E10" s="3"/>
      <c r="F10" s="44" t="s">
        <v>23</v>
      </c>
      <c r="G10" s="45" t="s">
        <v>23</v>
      </c>
      <c r="H10" s="8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6.75" customHeight="1">
      <c r="A11" s="3"/>
      <c r="B11" s="3"/>
      <c r="C11" s="3"/>
      <c r="D11" s="3"/>
      <c r="E11" s="3"/>
      <c r="F11" s="46"/>
      <c r="G11" s="47"/>
      <c r="H11" s="8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8.75">
      <c r="A12" s="3"/>
      <c r="B12" s="36" t="s">
        <v>4</v>
      </c>
      <c r="C12" s="39" t="s">
        <v>30</v>
      </c>
      <c r="D12" s="48"/>
      <c r="E12" s="3"/>
      <c r="F12" s="49">
        <v>111820</v>
      </c>
      <c r="G12" s="50">
        <v>107798</v>
      </c>
      <c r="H12" s="8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6.75" customHeight="1">
      <c r="A13" s="3"/>
      <c r="B13" s="36"/>
      <c r="C13" s="48"/>
      <c r="D13" s="48"/>
      <c r="E13" s="3"/>
      <c r="F13" s="49"/>
      <c r="G13" s="50"/>
      <c r="H13" s="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8.75" customHeight="1">
      <c r="A14" s="3"/>
      <c r="B14" s="36" t="s">
        <v>4</v>
      </c>
      <c r="C14" s="39" t="s">
        <v>31</v>
      </c>
      <c r="D14" s="48"/>
      <c r="E14" s="3"/>
      <c r="F14" s="49">
        <v>2168</v>
      </c>
      <c r="G14" s="50">
        <v>2320</v>
      </c>
      <c r="H14" s="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6.75" customHeight="1">
      <c r="A15" s="3"/>
      <c r="B15" s="36"/>
      <c r="C15" s="48"/>
      <c r="D15" s="48"/>
      <c r="E15" s="3"/>
      <c r="F15" s="49"/>
      <c r="G15" s="50"/>
      <c r="H15" s="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8" customHeight="1">
      <c r="A16" s="3"/>
      <c r="B16" s="36"/>
      <c r="C16" s="39" t="s">
        <v>32</v>
      </c>
      <c r="D16" s="48"/>
      <c r="E16" s="3"/>
      <c r="F16" s="49">
        <v>2271</v>
      </c>
      <c r="G16" s="50">
        <v>0</v>
      </c>
      <c r="H16" s="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6.75" customHeight="1">
      <c r="A17" s="3"/>
      <c r="B17" s="36"/>
      <c r="C17" s="48"/>
      <c r="D17" s="48"/>
      <c r="E17" s="3"/>
      <c r="F17" s="49"/>
      <c r="G17" s="50"/>
      <c r="H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8.75">
      <c r="A18" s="3"/>
      <c r="B18" s="36" t="s">
        <v>4</v>
      </c>
      <c r="C18" s="39" t="s">
        <v>33</v>
      </c>
      <c r="D18" s="48"/>
      <c r="E18" s="3"/>
      <c r="F18" s="49">
        <v>373</v>
      </c>
      <c r="G18" s="50">
        <v>380</v>
      </c>
      <c r="H18" s="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6.75" customHeight="1">
      <c r="A19" s="3"/>
      <c r="B19" s="36"/>
      <c r="C19" s="48"/>
      <c r="D19" s="48"/>
      <c r="E19" s="3"/>
      <c r="F19" s="49"/>
      <c r="G19" s="50"/>
      <c r="H19" s="8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8.75">
      <c r="A20" s="3"/>
      <c r="B20" s="36" t="s">
        <v>4</v>
      </c>
      <c r="C20" s="39" t="s">
        <v>34</v>
      </c>
      <c r="D20" s="48"/>
      <c r="E20" s="3"/>
      <c r="F20" s="49"/>
      <c r="G20" s="50"/>
      <c r="H20" s="8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8.75">
      <c r="A21" s="3"/>
      <c r="B21" s="36"/>
      <c r="C21" s="51"/>
      <c r="D21" s="52" t="s">
        <v>45</v>
      </c>
      <c r="E21" s="53"/>
      <c r="F21" s="54">
        <v>106409</v>
      </c>
      <c r="G21" s="55">
        <v>123557</v>
      </c>
      <c r="H21" s="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8.75">
      <c r="A22" s="3"/>
      <c r="B22" s="36"/>
      <c r="C22" s="56"/>
      <c r="D22" s="57" t="s">
        <v>46</v>
      </c>
      <c r="E22" s="3"/>
      <c r="F22" s="49">
        <v>93313</v>
      </c>
      <c r="G22" s="50">
        <v>85365</v>
      </c>
      <c r="H22" s="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8.75">
      <c r="A23" s="3"/>
      <c r="B23" s="36"/>
      <c r="C23" s="56"/>
      <c r="D23" s="57" t="s">
        <v>47</v>
      </c>
      <c r="E23" s="3"/>
      <c r="F23" s="49">
        <f>7562-1390</f>
        <v>6172</v>
      </c>
      <c r="G23" s="50">
        <f>7144-1381</f>
        <v>5763</v>
      </c>
      <c r="H23" s="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8.75">
      <c r="A24" s="3"/>
      <c r="B24" s="36"/>
      <c r="C24" s="56"/>
      <c r="D24" s="57" t="s">
        <v>48</v>
      </c>
      <c r="E24" s="3"/>
      <c r="F24" s="49">
        <v>1390</v>
      </c>
      <c r="G24" s="50">
        <v>1381</v>
      </c>
      <c r="H24" s="8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8.75">
      <c r="A25" s="3"/>
      <c r="B25" s="36"/>
      <c r="C25" s="56"/>
      <c r="D25" s="57" t="s">
        <v>49</v>
      </c>
      <c r="E25" s="3"/>
      <c r="F25" s="49">
        <v>5327</v>
      </c>
      <c r="G25" s="50">
        <v>3476</v>
      </c>
      <c r="H25" s="8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8.75">
      <c r="A26" s="3"/>
      <c r="B26" s="36"/>
      <c r="C26" s="56"/>
      <c r="D26" s="58" t="s">
        <v>4</v>
      </c>
      <c r="E26" s="3"/>
      <c r="F26" s="49"/>
      <c r="G26" s="50"/>
      <c r="H26" s="8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8.75">
      <c r="A27" s="3"/>
      <c r="B27" s="36"/>
      <c r="C27" s="59"/>
      <c r="D27" s="59"/>
      <c r="E27" s="53"/>
      <c r="F27" s="54">
        <f>SUM(F21:F26)</f>
        <v>212611</v>
      </c>
      <c r="G27" s="55">
        <f>SUM(G21:G26)</f>
        <v>219542</v>
      </c>
      <c r="H27" s="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8.75">
      <c r="A28" s="3"/>
      <c r="B28" s="36" t="s">
        <v>4</v>
      </c>
      <c r="C28" s="39" t="s">
        <v>35</v>
      </c>
      <c r="D28" s="48"/>
      <c r="E28" s="3"/>
      <c r="F28" s="49"/>
      <c r="G28" s="50"/>
      <c r="H28" s="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8.75">
      <c r="A29" s="3"/>
      <c r="B29" s="36"/>
      <c r="C29" s="51"/>
      <c r="D29" s="52" t="s">
        <v>50</v>
      </c>
      <c r="E29" s="53"/>
      <c r="F29" s="54">
        <v>22101</v>
      </c>
      <c r="G29" s="55">
        <v>27732</v>
      </c>
      <c r="H29" s="8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8.75">
      <c r="A30" s="3"/>
      <c r="B30" s="36"/>
      <c r="C30" s="56"/>
      <c r="D30" s="57" t="s">
        <v>51</v>
      </c>
      <c r="E30" s="3"/>
      <c r="F30" s="49">
        <v>10990</v>
      </c>
      <c r="G30" s="50">
        <f>14020+324</f>
        <v>14344</v>
      </c>
      <c r="H30" s="8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8.75">
      <c r="A31" s="3"/>
      <c r="B31" s="36"/>
      <c r="C31" s="56"/>
      <c r="D31" s="57" t="s">
        <v>52</v>
      </c>
      <c r="E31" s="3"/>
      <c r="F31" s="49">
        <v>2429</v>
      </c>
      <c r="G31" s="50">
        <v>783</v>
      </c>
      <c r="H31" s="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8.75">
      <c r="A32" s="3"/>
      <c r="B32" s="36"/>
      <c r="C32" s="56"/>
      <c r="D32" s="57" t="s">
        <v>53</v>
      </c>
      <c r="E32" s="3"/>
      <c r="F32" s="49">
        <v>122315</v>
      </c>
      <c r="G32" s="50">
        <v>130479</v>
      </c>
      <c r="H32" s="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8.75">
      <c r="A33" s="3"/>
      <c r="B33" s="36"/>
      <c r="C33" s="56"/>
      <c r="D33" s="57" t="s">
        <v>54</v>
      </c>
      <c r="E33" s="3"/>
      <c r="F33" s="60">
        <v>1698</v>
      </c>
      <c r="G33" s="61">
        <v>950</v>
      </c>
      <c r="H33" s="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8.75">
      <c r="A34" s="3"/>
      <c r="B34" s="36"/>
      <c r="C34" s="56"/>
      <c r="D34" s="57" t="s">
        <v>4</v>
      </c>
      <c r="E34" s="3"/>
      <c r="F34" s="49" t="s">
        <v>4</v>
      </c>
      <c r="G34" s="50" t="s">
        <v>4</v>
      </c>
      <c r="H34" s="8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8.75">
      <c r="A35" s="3"/>
      <c r="B35" s="36"/>
      <c r="C35" s="59"/>
      <c r="D35" s="59"/>
      <c r="E35" s="53"/>
      <c r="F35" s="54">
        <f>SUM(F29:F34)</f>
        <v>159533</v>
      </c>
      <c r="G35" s="55">
        <f>SUM(G29:G34)</f>
        <v>174288</v>
      </c>
      <c r="H35" s="8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6.75" customHeight="1">
      <c r="A36" s="3"/>
      <c r="B36" s="36"/>
      <c r="C36" s="48"/>
      <c r="D36" s="48"/>
      <c r="E36" s="3"/>
      <c r="F36" s="49"/>
      <c r="G36" s="50"/>
      <c r="H36" s="8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8.75">
      <c r="A37" s="3"/>
      <c r="B37" s="36" t="s">
        <v>4</v>
      </c>
      <c r="C37" s="39" t="s">
        <v>36</v>
      </c>
      <c r="D37" s="48"/>
      <c r="E37" s="3"/>
      <c r="F37" s="49">
        <f>F27-F35</f>
        <v>53078</v>
      </c>
      <c r="G37" s="50">
        <f>G27-G35</f>
        <v>45254</v>
      </c>
      <c r="H37" s="8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6.75" customHeight="1">
      <c r="A38" s="3"/>
      <c r="B38" s="36"/>
      <c r="C38" s="48"/>
      <c r="D38" s="48"/>
      <c r="E38" s="3"/>
      <c r="F38" s="49"/>
      <c r="G38" s="50"/>
      <c r="H38" s="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8.75">
      <c r="A39" s="3"/>
      <c r="B39" s="36"/>
      <c r="C39" s="48"/>
      <c r="D39" s="48"/>
      <c r="E39" s="3"/>
      <c r="F39" s="62">
        <f>F12+F14+F16+F18+F37</f>
        <v>169710</v>
      </c>
      <c r="G39" s="63">
        <f>G12+G14+G16+G18+G37</f>
        <v>155752</v>
      </c>
      <c r="H39" s="8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ht="6.75" customHeight="1">
      <c r="A40" s="3"/>
      <c r="B40" s="36" t="s">
        <v>4</v>
      </c>
      <c r="C40" s="48" t="s">
        <v>4</v>
      </c>
      <c r="D40" s="48"/>
      <c r="E40" s="3"/>
      <c r="F40" s="64"/>
      <c r="G40" s="65"/>
      <c r="H40" s="8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ht="18.75" customHeight="1">
      <c r="A41" s="3"/>
      <c r="B41" s="36" t="s">
        <v>4</v>
      </c>
      <c r="C41" s="39" t="s">
        <v>37</v>
      </c>
      <c r="D41" s="48"/>
      <c r="E41" s="3"/>
      <c r="F41" s="49"/>
      <c r="G41" s="50"/>
      <c r="H41" s="8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ht="18.75" customHeight="1">
      <c r="A42" s="3"/>
      <c r="B42" s="36"/>
      <c r="C42" s="39" t="s">
        <v>38</v>
      </c>
      <c r="D42" s="48"/>
      <c r="E42" s="3"/>
      <c r="F42" s="49"/>
      <c r="G42" s="50"/>
      <c r="H42" s="8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ht="6" customHeight="1">
      <c r="A43" s="3"/>
      <c r="B43" s="36"/>
      <c r="C43" s="48"/>
      <c r="D43" s="48"/>
      <c r="E43" s="3"/>
      <c r="F43" s="49"/>
      <c r="G43" s="50"/>
      <c r="H43" s="8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ht="18.75">
      <c r="A44" s="3"/>
      <c r="B44" s="36" t="s">
        <v>4</v>
      </c>
      <c r="D44" s="66" t="s">
        <v>55</v>
      </c>
      <c r="E44" s="3"/>
      <c r="F44" s="49">
        <v>87069</v>
      </c>
      <c r="G44" s="50">
        <v>41560</v>
      </c>
      <c r="H44" s="8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ht="18.75">
      <c r="A45" s="3"/>
      <c r="B45" s="36"/>
      <c r="D45" s="66" t="s">
        <v>56</v>
      </c>
      <c r="E45" s="3"/>
      <c r="F45" s="49">
        <v>36485</v>
      </c>
      <c r="G45" s="50">
        <f>70531-931</f>
        <v>69600</v>
      </c>
      <c r="H45" s="8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ht="18.75">
      <c r="A46" s="3"/>
      <c r="B46" s="36"/>
      <c r="D46" s="66" t="s">
        <v>57</v>
      </c>
      <c r="E46" s="3"/>
      <c r="F46" s="49">
        <v>-1305</v>
      </c>
      <c r="G46" s="50">
        <v>-529</v>
      </c>
      <c r="H46" s="8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6.75" customHeight="1">
      <c r="A47" s="3"/>
      <c r="B47" s="36"/>
      <c r="C47" s="48"/>
      <c r="D47" s="48"/>
      <c r="E47" s="3"/>
      <c r="F47" s="49"/>
      <c r="G47" s="50"/>
      <c r="H47" s="8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ht="18.75">
      <c r="A48" s="3"/>
      <c r="B48" s="36"/>
      <c r="C48" s="48"/>
      <c r="D48" s="48" t="s">
        <v>4</v>
      </c>
      <c r="E48" s="3"/>
      <c r="F48" s="54">
        <f>SUM(F44:F47)</f>
        <v>122249</v>
      </c>
      <c r="G48" s="55">
        <f>SUM(G44:G47)</f>
        <v>110631</v>
      </c>
      <c r="H48" s="8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ht="6.75" customHeight="1">
      <c r="A49" s="3"/>
      <c r="B49" s="36"/>
      <c r="C49" s="48"/>
      <c r="D49" s="48"/>
      <c r="E49" s="3"/>
      <c r="F49" s="54"/>
      <c r="G49" s="55"/>
      <c r="H49" s="8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ht="18.75">
      <c r="A50" s="3"/>
      <c r="B50" s="36" t="s">
        <v>4</v>
      </c>
      <c r="C50" s="39" t="s">
        <v>39</v>
      </c>
      <c r="D50" s="48"/>
      <c r="E50" s="3"/>
      <c r="F50" s="49">
        <v>30520</v>
      </c>
      <c r="G50" s="50">
        <v>26102</v>
      </c>
      <c r="H50" s="8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ht="6.75" customHeight="1">
      <c r="A51" s="3"/>
      <c r="B51" s="36"/>
      <c r="C51" s="48"/>
      <c r="D51" s="48"/>
      <c r="E51" s="3"/>
      <c r="F51" s="49"/>
      <c r="G51" s="50"/>
      <c r="H51" s="8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ht="18.75">
      <c r="A52" s="3"/>
      <c r="B52" s="36" t="s">
        <v>4</v>
      </c>
      <c r="C52" s="39" t="s">
        <v>40</v>
      </c>
      <c r="D52" s="48"/>
      <c r="E52" s="3"/>
      <c r="F52" s="49" t="s">
        <v>4</v>
      </c>
      <c r="G52" s="50" t="s">
        <v>4</v>
      </c>
      <c r="H52" s="8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ht="6.75" customHeight="1">
      <c r="A53" s="3"/>
      <c r="B53" s="36"/>
      <c r="C53" s="48"/>
      <c r="D53" s="48"/>
      <c r="E53" s="3"/>
      <c r="F53" s="49"/>
      <c r="G53" s="50"/>
      <c r="H53" s="8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ht="18.75">
      <c r="A54" s="3"/>
      <c r="B54" s="36" t="s">
        <v>4</v>
      </c>
      <c r="C54" s="48" t="s">
        <v>4</v>
      </c>
      <c r="D54" s="66" t="s">
        <v>52</v>
      </c>
      <c r="E54" s="3"/>
      <c r="F54" s="54">
        <v>5626</v>
      </c>
      <c r="G54" s="55">
        <f>1359-1</f>
        <v>1358</v>
      </c>
      <c r="H54" s="8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ht="16.5" customHeight="1">
      <c r="A55" s="3"/>
      <c r="B55" s="36"/>
      <c r="C55" s="48"/>
      <c r="D55" s="66" t="s">
        <v>53</v>
      </c>
      <c r="E55" s="3"/>
      <c r="F55" s="49">
        <v>6871</v>
      </c>
      <c r="G55" s="50">
        <v>13679</v>
      </c>
      <c r="H55" s="8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ht="18" customHeight="1">
      <c r="A56" s="3"/>
      <c r="B56" s="36"/>
      <c r="C56" s="48"/>
      <c r="D56" s="66" t="s">
        <v>58</v>
      </c>
      <c r="E56" s="3"/>
      <c r="F56" s="49">
        <v>4444</v>
      </c>
      <c r="G56" s="50">
        <f>3374+607+1</f>
        <v>3982</v>
      </c>
      <c r="H56" s="8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ht="18.75">
      <c r="A57" s="3"/>
      <c r="B57" s="36" t="s">
        <v>4</v>
      </c>
      <c r="C57" s="48" t="s">
        <v>4</v>
      </c>
      <c r="E57" s="3"/>
      <c r="F57" s="54">
        <f>SUM(F54:F56)</f>
        <v>16941</v>
      </c>
      <c r="G57" s="55">
        <f>SUM(G54:G56)</f>
        <v>19019</v>
      </c>
      <c r="H57" s="8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ht="6.75" customHeight="1">
      <c r="A58" s="3"/>
      <c r="B58" s="36"/>
      <c r="C58" s="48"/>
      <c r="D58" s="48"/>
      <c r="E58" s="3"/>
      <c r="F58" s="49"/>
      <c r="G58" s="50"/>
      <c r="H58" s="8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ht="18.75">
      <c r="A59" s="3"/>
      <c r="B59" s="36"/>
      <c r="C59" s="48"/>
      <c r="D59" s="48"/>
      <c r="E59" s="3"/>
      <c r="F59" s="62">
        <f>F48+F50+F57</f>
        <v>169710</v>
      </c>
      <c r="G59" s="63">
        <f>G48+G50+G57</f>
        <v>155752</v>
      </c>
      <c r="H59" s="8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0.5" customHeight="1">
      <c r="A60" s="3"/>
      <c r="B60" s="36"/>
      <c r="C60" s="48"/>
      <c r="D60" s="48"/>
      <c r="E60" s="3"/>
      <c r="F60" s="64"/>
      <c r="G60" s="65"/>
      <c r="H60" s="8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5.75" customHeight="1">
      <c r="A61" s="3"/>
      <c r="B61" s="36"/>
      <c r="C61" s="48" t="s">
        <v>41</v>
      </c>
      <c r="D61" s="48"/>
      <c r="E61" s="3"/>
      <c r="F61" s="67">
        <f>(+F48-F14)/(F44-537)</f>
        <v>1.387706282069061</v>
      </c>
      <c r="G61" s="68">
        <f>(+G48-G14)/(G44-193)</f>
        <v>2.618294776029202</v>
      </c>
      <c r="H61" s="8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6.75" customHeight="1">
      <c r="A62" s="3"/>
      <c r="B62" s="36"/>
      <c r="C62" s="3"/>
      <c r="D62" s="3"/>
      <c r="E62" s="3"/>
      <c r="F62" s="49"/>
      <c r="G62" s="50"/>
      <c r="H62" s="8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5.75">
      <c r="A63" s="3"/>
      <c r="B63" s="36"/>
      <c r="C63" s="3" t="s">
        <v>4</v>
      </c>
      <c r="D63" s="3"/>
      <c r="E63" s="3"/>
      <c r="F63" s="69"/>
      <c r="G63" s="69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5.75">
      <c r="A64" s="3"/>
      <c r="B64" s="36"/>
      <c r="C64" s="3"/>
      <c r="D64" s="3"/>
      <c r="E64" s="3"/>
      <c r="F64" s="3" t="s">
        <v>4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8">
      <c r="A65" s="3"/>
      <c r="B65" s="36"/>
      <c r="C65" s="4" t="s">
        <v>42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8">
      <c r="A66" s="3"/>
      <c r="B66" s="36"/>
      <c r="C66" s="4" t="s">
        <v>43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8.75">
      <c r="A67" s="3"/>
      <c r="B67" s="36"/>
      <c r="C67" s="39" t="s">
        <v>44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>
      <c r="A68" s="3"/>
      <c r="B68" s="3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ht="15.75">
      <c r="A69" s="3"/>
      <c r="B69" s="3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ht="15.75">
      <c r="A70" s="3"/>
      <c r="B70" s="3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ht="15.75">
      <c r="A71" s="3"/>
      <c r="B71" s="3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ht="15.75">
      <c r="A72" s="3"/>
      <c r="B72" s="3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5.75">
      <c r="A73" s="3"/>
      <c r="B73" s="3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ht="15.75">
      <c r="A74" s="3"/>
      <c r="B74" s="3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ht="15.75">
      <c r="A75" s="3"/>
      <c r="B75" s="3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ht="15.75">
      <c r="A76" s="3"/>
      <c r="B76" s="3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ht="15.75">
      <c r="A77" s="3"/>
      <c r="B77" s="3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ht="15.75">
      <c r="A78" s="3"/>
      <c r="B78" s="3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ht="15.75">
      <c r="A79" s="3"/>
      <c r="B79" s="3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ht="15.75">
      <c r="A80" s="3"/>
      <c r="B80" s="3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ht="15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ht="15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ht="15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ht="15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ht="15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ht="15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ht="15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ht="15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ht="15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ht="15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ht="15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ht="15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ht="15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ht="15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ht="15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ht="15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ht="15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5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5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 ht="15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 ht="15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 ht="15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 ht="15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 ht="15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5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</sheetData>
  <printOptions horizontalCentered="1"/>
  <pageMargins left="0.25" right="0.37777777777777777" top="0.25" bottom="0.5777777777777777" header="0" footer="0"/>
  <pageSetup orientation="portrait" scale="10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65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5.6640625" style="1" customWidth="1"/>
    <col min="2" max="2" width="1.66796875" style="1" customWidth="1"/>
    <col min="3" max="3" width="3.6640625" style="1" customWidth="1"/>
    <col min="4" max="4" width="29.6640625" style="1" customWidth="1"/>
    <col min="5" max="5" width="3.6640625" style="1" customWidth="1"/>
    <col min="6" max="7" width="10.6640625" style="1" customWidth="1"/>
    <col min="8" max="8" width="13.6640625" style="1" customWidth="1"/>
    <col min="9" max="9" width="11.6640625" style="1" customWidth="1"/>
    <col min="10" max="11" width="10.6640625" style="1" customWidth="1"/>
    <col min="12" max="12" width="12.6640625" style="1" customWidth="1"/>
    <col min="13" max="13" width="1.66796875" style="1" customWidth="1"/>
    <col min="14" max="16384" width="9.6640625" style="1" customWidth="1"/>
  </cols>
  <sheetData>
    <row r="1" ht="34.5" customHeight="1"/>
    <row r="2" spans="2:3" ht="18.75">
      <c r="B2" s="85" t="s">
        <v>0</v>
      </c>
      <c r="C2" s="38"/>
    </row>
    <row r="4" spans="2:3" ht="18">
      <c r="B4" s="4" t="s">
        <v>65</v>
      </c>
      <c r="C4" s="70"/>
    </row>
    <row r="5" spans="2:3" ht="18">
      <c r="B5" s="4" t="s">
        <v>66</v>
      </c>
      <c r="C5" s="70"/>
    </row>
    <row r="6" ht="21" customHeight="1"/>
    <row r="7" spans="6:13" ht="54">
      <c r="F7" s="71" t="s">
        <v>88</v>
      </c>
      <c r="G7" s="71" t="s">
        <v>89</v>
      </c>
      <c r="H7" s="71" t="s">
        <v>90</v>
      </c>
      <c r="I7" s="71" t="s">
        <v>91</v>
      </c>
      <c r="J7" s="71" t="s">
        <v>92</v>
      </c>
      <c r="K7" s="71" t="s">
        <v>93</v>
      </c>
      <c r="L7" s="72" t="s">
        <v>94</v>
      </c>
      <c r="M7" s="34"/>
    </row>
    <row r="8" spans="6:13" ht="18">
      <c r="F8" s="15" t="s">
        <v>23</v>
      </c>
      <c r="G8" s="15" t="s">
        <v>23</v>
      </c>
      <c r="H8" s="15" t="s">
        <v>23</v>
      </c>
      <c r="I8" s="15" t="s">
        <v>23</v>
      </c>
      <c r="J8" s="15" t="s">
        <v>23</v>
      </c>
      <c r="K8" s="15" t="s">
        <v>23</v>
      </c>
      <c r="L8" s="15" t="s">
        <v>23</v>
      </c>
      <c r="M8" s="34"/>
    </row>
    <row r="9" spans="6:13" ht="15">
      <c r="F9" s="17"/>
      <c r="G9" s="17"/>
      <c r="H9" s="17"/>
      <c r="I9" s="17"/>
      <c r="J9" s="17"/>
      <c r="K9" s="17"/>
      <c r="L9" s="17"/>
      <c r="M9" s="34"/>
    </row>
    <row r="10" spans="3:13" ht="18">
      <c r="C10" s="24" t="s">
        <v>69</v>
      </c>
      <c r="D10" s="24"/>
      <c r="E10" s="24"/>
      <c r="F10" s="26">
        <v>41560</v>
      </c>
      <c r="G10" s="26">
        <v>25990</v>
      </c>
      <c r="H10" s="26">
        <v>2143</v>
      </c>
      <c r="I10" s="26">
        <f>I61</f>
        <v>0</v>
      </c>
      <c r="J10" s="26">
        <v>42399</v>
      </c>
      <c r="K10" s="26">
        <f>K61</f>
        <v>-529</v>
      </c>
      <c r="L10" s="26">
        <f>SUM(F10:K10)</f>
        <v>111563</v>
      </c>
      <c r="M10" s="34"/>
    </row>
    <row r="11" spans="6:13" ht="15">
      <c r="F11" s="23"/>
      <c r="G11" s="23"/>
      <c r="H11" s="23"/>
      <c r="I11" s="23"/>
      <c r="J11" s="23"/>
      <c r="K11" s="23"/>
      <c r="L11" s="23"/>
      <c r="M11" s="34"/>
    </row>
    <row r="12" spans="3:13" ht="18">
      <c r="C12" s="24" t="s">
        <v>70</v>
      </c>
      <c r="D12" s="24"/>
      <c r="F12" s="26"/>
      <c r="G12" s="26"/>
      <c r="H12" s="26"/>
      <c r="I12" s="26"/>
      <c r="J12" s="26"/>
      <c r="K12" s="26"/>
      <c r="L12" s="26"/>
      <c r="M12" s="34"/>
    </row>
    <row r="13" spans="3:13" ht="18">
      <c r="C13" s="73" t="s">
        <v>71</v>
      </c>
      <c r="D13" s="24" t="s">
        <v>85</v>
      </c>
      <c r="F13" s="26"/>
      <c r="G13" s="26"/>
      <c r="H13" s="26">
        <f>-874-34</f>
        <v>-908</v>
      </c>
      <c r="I13" s="26"/>
      <c r="J13" s="26">
        <f>34+13+253</f>
        <v>300</v>
      </c>
      <c r="K13" s="26"/>
      <c r="L13" s="26">
        <f>SUM(F13:K13)</f>
        <v>-608</v>
      </c>
      <c r="M13" s="34"/>
    </row>
    <row r="14" spans="3:13" ht="18">
      <c r="C14" s="73" t="s">
        <v>71</v>
      </c>
      <c r="D14" s="24" t="s">
        <v>86</v>
      </c>
      <c r="F14" s="26"/>
      <c r="G14" s="26"/>
      <c r="H14" s="26"/>
      <c r="I14" s="26"/>
      <c r="J14" s="26">
        <f>-61-263</f>
        <v>-324</v>
      </c>
      <c r="K14" s="26"/>
      <c r="L14" s="26">
        <f>SUM(F14:K14)</f>
        <v>-324</v>
      </c>
      <c r="M14" s="34"/>
    </row>
    <row r="15" spans="3:13" ht="15">
      <c r="C15" s="74"/>
      <c r="D15" s="75"/>
      <c r="E15" s="75"/>
      <c r="F15" s="28"/>
      <c r="G15" s="28"/>
      <c r="H15" s="28"/>
      <c r="I15" s="28"/>
      <c r="J15" s="28"/>
      <c r="K15" s="28"/>
      <c r="L15" s="28"/>
      <c r="M15" s="34"/>
    </row>
    <row r="16" spans="3:13" ht="18">
      <c r="C16" s="24" t="s">
        <v>72</v>
      </c>
      <c r="F16" s="26">
        <f aca="true" t="shared" si="0" ref="F16:L16">SUM(F10:F14)</f>
        <v>41560</v>
      </c>
      <c r="G16" s="26">
        <f t="shared" si="0"/>
        <v>25990</v>
      </c>
      <c r="H16" s="26">
        <f t="shared" si="0"/>
        <v>1235</v>
      </c>
      <c r="I16" s="26">
        <f t="shared" si="0"/>
        <v>0</v>
      </c>
      <c r="J16" s="26">
        <f t="shared" si="0"/>
        <v>42375</v>
      </c>
      <c r="K16" s="26">
        <f t="shared" si="0"/>
        <v>-529</v>
      </c>
      <c r="L16" s="26">
        <f t="shared" si="0"/>
        <v>110631</v>
      </c>
      <c r="M16" s="34"/>
    </row>
    <row r="17" spans="6:13" ht="15">
      <c r="F17" s="23"/>
      <c r="G17" s="23"/>
      <c r="H17" s="23"/>
      <c r="I17" s="23"/>
      <c r="J17" s="23"/>
      <c r="K17" s="23"/>
      <c r="L17" s="23"/>
      <c r="M17" s="34"/>
    </row>
    <row r="18" spans="3:13" ht="18.75">
      <c r="C18" s="76" t="s">
        <v>73</v>
      </c>
      <c r="D18" s="76"/>
      <c r="F18" s="23"/>
      <c r="G18" s="23"/>
      <c r="H18" s="23"/>
      <c r="I18" s="23"/>
      <c r="J18" s="23"/>
      <c r="K18" s="23"/>
      <c r="L18" s="23"/>
      <c r="M18" s="34"/>
    </row>
    <row r="19" spans="3:13" ht="18.75">
      <c r="C19" s="76"/>
      <c r="D19" s="76" t="s">
        <v>87</v>
      </c>
      <c r="F19" s="23"/>
      <c r="G19" s="23"/>
      <c r="H19" s="23"/>
      <c r="I19" s="23"/>
      <c r="J19" s="23"/>
      <c r="K19" s="23"/>
      <c r="L19" s="23"/>
      <c r="M19" s="34"/>
    </row>
    <row r="20" spans="6:13" ht="6" customHeight="1">
      <c r="F20" s="23"/>
      <c r="G20" s="23"/>
      <c r="H20" s="23"/>
      <c r="I20" s="23"/>
      <c r="J20" s="23"/>
      <c r="K20" s="23"/>
      <c r="L20" s="23"/>
      <c r="M20" s="34"/>
    </row>
    <row r="21" spans="3:13" ht="18">
      <c r="C21" s="24" t="s">
        <v>74</v>
      </c>
      <c r="F21" s="26"/>
      <c r="G21" s="26"/>
      <c r="H21" s="26">
        <v>-34</v>
      </c>
      <c r="I21" s="26"/>
      <c r="J21" s="26">
        <v>34</v>
      </c>
      <c r="K21" s="26"/>
      <c r="L21" s="26">
        <f>SUM(F21:K21)</f>
        <v>0</v>
      </c>
      <c r="M21" s="34"/>
    </row>
    <row r="22" spans="3:13" ht="15">
      <c r="C22" s="75"/>
      <c r="D22" s="75"/>
      <c r="E22" s="75"/>
      <c r="F22" s="28"/>
      <c r="G22" s="28"/>
      <c r="H22" s="28"/>
      <c r="I22" s="28"/>
      <c r="J22" s="28"/>
      <c r="K22" s="28"/>
      <c r="L22" s="28"/>
      <c r="M22" s="34"/>
    </row>
    <row r="23" spans="3:13" ht="21" customHeight="1">
      <c r="C23" s="24" t="s">
        <v>75</v>
      </c>
      <c r="D23" s="24"/>
      <c r="E23" s="24"/>
      <c r="F23" s="26" t="s">
        <v>4</v>
      </c>
      <c r="G23" s="26"/>
      <c r="H23" s="26"/>
      <c r="I23" s="26"/>
      <c r="J23" s="26">
        <v>11421</v>
      </c>
      <c r="K23" s="26"/>
      <c r="L23" s="26">
        <f>SUM(F23:K23)</f>
        <v>11421</v>
      </c>
      <c r="M23" s="34"/>
    </row>
    <row r="24" spans="6:13" ht="15">
      <c r="F24" s="23"/>
      <c r="G24" s="23"/>
      <c r="H24" s="23"/>
      <c r="I24" s="23"/>
      <c r="J24" s="23"/>
      <c r="K24" s="23"/>
      <c r="L24" s="23"/>
      <c r="M24" s="34"/>
    </row>
    <row r="25" spans="3:13" ht="21" customHeight="1">
      <c r="C25" s="24" t="s">
        <v>76</v>
      </c>
      <c r="D25" s="24"/>
      <c r="E25" s="24"/>
      <c r="F25" s="26" t="s">
        <v>4</v>
      </c>
      <c r="G25" s="26"/>
      <c r="H25" s="26"/>
      <c r="I25" s="26"/>
      <c r="J25" s="26">
        <v>-3109</v>
      </c>
      <c r="K25" s="26"/>
      <c r="L25" s="26">
        <f>SUM(F25:K25)</f>
        <v>-3109</v>
      </c>
      <c r="M25" s="34"/>
    </row>
    <row r="26" spans="3:13" ht="15">
      <c r="C26" s="75"/>
      <c r="D26" s="75"/>
      <c r="E26" s="75"/>
      <c r="F26" s="28"/>
      <c r="G26" s="28"/>
      <c r="H26" s="28"/>
      <c r="I26" s="28"/>
      <c r="J26" s="28"/>
      <c r="K26" s="28"/>
      <c r="L26" s="28"/>
      <c r="M26" s="34"/>
    </row>
    <row r="27" spans="3:13" ht="21" customHeight="1">
      <c r="C27" s="24" t="s">
        <v>77</v>
      </c>
      <c r="D27" s="24"/>
      <c r="E27" s="24"/>
      <c r="F27" s="26">
        <v>2243</v>
      </c>
      <c r="G27" s="26">
        <v>2153</v>
      </c>
      <c r="H27" s="26"/>
      <c r="I27" s="26"/>
      <c r="J27" s="26"/>
      <c r="K27" s="26"/>
      <c r="L27" s="26">
        <f>SUM(F27:K27)</f>
        <v>4396</v>
      </c>
      <c r="M27" s="34"/>
    </row>
    <row r="28" spans="6:13" ht="15">
      <c r="F28" s="23"/>
      <c r="G28" s="23"/>
      <c r="H28" s="23"/>
      <c r="I28" s="23"/>
      <c r="J28" s="23"/>
      <c r="K28" s="23"/>
      <c r="L28" s="23"/>
      <c r="M28" s="34"/>
    </row>
    <row r="29" spans="3:13" ht="18">
      <c r="C29" s="24" t="s">
        <v>78</v>
      </c>
      <c r="F29" s="26">
        <v>43266</v>
      </c>
      <c r="G29" s="26">
        <v>-27829</v>
      </c>
      <c r="H29" s="26"/>
      <c r="I29" s="26"/>
      <c r="J29" s="26">
        <v>-15437</v>
      </c>
      <c r="K29" s="26"/>
      <c r="L29" s="26">
        <f>SUM(F29:K29)</f>
        <v>0</v>
      </c>
      <c r="M29" s="34"/>
    </row>
    <row r="30" spans="6:13" ht="15">
      <c r="F30" s="23"/>
      <c r="G30" s="23"/>
      <c r="H30" s="23"/>
      <c r="I30" s="23"/>
      <c r="J30" s="23"/>
      <c r="K30" s="23"/>
      <c r="L30" s="23"/>
      <c r="M30" s="34"/>
    </row>
    <row r="31" spans="3:13" ht="18">
      <c r="C31" s="24" t="s">
        <v>79</v>
      </c>
      <c r="F31" s="26"/>
      <c r="G31" s="26">
        <v>-314</v>
      </c>
      <c r="H31" s="26"/>
      <c r="I31" s="26"/>
      <c r="J31" s="26"/>
      <c r="K31" s="26"/>
      <c r="L31" s="26">
        <f>G31</f>
        <v>-314</v>
      </c>
      <c r="M31" s="34"/>
    </row>
    <row r="32" spans="6:13" ht="15">
      <c r="F32" s="23"/>
      <c r="G32" s="23"/>
      <c r="H32" s="23"/>
      <c r="I32" s="23"/>
      <c r="J32" s="23"/>
      <c r="K32" s="23"/>
      <c r="L32" s="23"/>
      <c r="M32" s="34"/>
    </row>
    <row r="33" spans="3:13" ht="21" customHeight="1">
      <c r="C33" s="24" t="s">
        <v>80</v>
      </c>
      <c r="D33" s="24"/>
      <c r="E33" s="24"/>
      <c r="F33" s="26" t="s">
        <v>4</v>
      </c>
      <c r="G33" s="26"/>
      <c r="H33" s="26"/>
      <c r="I33" s="26"/>
      <c r="J33" s="26"/>
      <c r="K33" s="26">
        <v>-776</v>
      </c>
      <c r="L33" s="26">
        <f>SUM(F33:K33)</f>
        <v>-776</v>
      </c>
      <c r="M33" s="34"/>
    </row>
    <row r="34" spans="6:13" ht="15">
      <c r="F34" s="23"/>
      <c r="G34" s="23"/>
      <c r="H34" s="23"/>
      <c r="I34" s="23"/>
      <c r="J34" s="23"/>
      <c r="K34" s="23"/>
      <c r="L34" s="23"/>
      <c r="M34" s="34"/>
    </row>
    <row r="35" spans="6:13" ht="15">
      <c r="F35" s="77"/>
      <c r="G35" s="78"/>
      <c r="H35" s="78"/>
      <c r="I35" s="78"/>
      <c r="J35" s="78"/>
      <c r="K35" s="78"/>
      <c r="L35" s="78"/>
      <c r="M35" s="8"/>
    </row>
    <row r="36" spans="3:13" ht="21" customHeight="1">
      <c r="C36" s="4" t="s">
        <v>81</v>
      </c>
      <c r="D36" s="4"/>
      <c r="E36" s="4"/>
      <c r="F36" s="18">
        <f aca="true" t="shared" si="1" ref="F36:L36">SUM(F16:F34)</f>
        <v>87069</v>
      </c>
      <c r="G36" s="19">
        <f t="shared" si="1"/>
        <v>0</v>
      </c>
      <c r="H36" s="19">
        <f t="shared" si="1"/>
        <v>1201</v>
      </c>
      <c r="I36" s="19">
        <f t="shared" si="1"/>
        <v>0</v>
      </c>
      <c r="J36" s="19">
        <f t="shared" si="1"/>
        <v>35284</v>
      </c>
      <c r="K36" s="19">
        <f t="shared" si="1"/>
        <v>-1305</v>
      </c>
      <c r="L36" s="19">
        <f t="shared" si="1"/>
        <v>122249</v>
      </c>
      <c r="M36" s="8"/>
    </row>
    <row r="37" spans="6:13" ht="15">
      <c r="F37" s="22"/>
      <c r="G37" s="23"/>
      <c r="H37" s="23"/>
      <c r="I37" s="23"/>
      <c r="J37" s="23"/>
      <c r="K37" s="23"/>
      <c r="L37" s="23"/>
      <c r="M37" s="8"/>
    </row>
    <row r="38" spans="6:13" ht="15">
      <c r="F38" s="78"/>
      <c r="G38" s="78"/>
      <c r="H38" s="78"/>
      <c r="I38" s="78"/>
      <c r="J38" s="78"/>
      <c r="K38" s="78"/>
      <c r="L38" s="78"/>
      <c r="M38" s="34"/>
    </row>
    <row r="39" spans="3:13" ht="21" customHeight="1">
      <c r="C39" s="24" t="s">
        <v>82</v>
      </c>
      <c r="D39" s="24"/>
      <c r="E39" s="24"/>
      <c r="F39" s="26">
        <v>40710</v>
      </c>
      <c r="G39" s="26">
        <v>25174</v>
      </c>
      <c r="H39" s="26">
        <v>2143</v>
      </c>
      <c r="I39" s="26">
        <v>0</v>
      </c>
      <c r="J39" s="26">
        <v>31591</v>
      </c>
      <c r="K39" s="26">
        <v>0</v>
      </c>
      <c r="L39" s="26">
        <f>SUM(F39:J39)</f>
        <v>99618</v>
      </c>
      <c r="M39" s="34"/>
    </row>
    <row r="40" spans="6:13" ht="15">
      <c r="F40" s="23"/>
      <c r="G40" s="23"/>
      <c r="H40" s="23"/>
      <c r="I40" s="23"/>
      <c r="J40" s="23"/>
      <c r="K40" s="23"/>
      <c r="L40" s="23"/>
      <c r="M40" s="34"/>
    </row>
    <row r="41" spans="3:13" ht="18">
      <c r="C41" s="24" t="s">
        <v>70</v>
      </c>
      <c r="D41" s="24"/>
      <c r="F41" s="26"/>
      <c r="G41" s="26"/>
      <c r="H41" s="26"/>
      <c r="I41" s="26"/>
      <c r="J41" s="26"/>
      <c r="K41" s="26"/>
      <c r="L41" s="26"/>
      <c r="M41" s="34"/>
    </row>
    <row r="42" spans="3:13" ht="18">
      <c r="C42" s="73" t="s">
        <v>71</v>
      </c>
      <c r="D42" s="24" t="s">
        <v>85</v>
      </c>
      <c r="F42" s="26"/>
      <c r="G42" s="26"/>
      <c r="H42" s="26">
        <v>-874</v>
      </c>
      <c r="I42" s="26"/>
      <c r="J42" s="26">
        <f>182+71</f>
        <v>253</v>
      </c>
      <c r="K42" s="26"/>
      <c r="L42" s="26">
        <f>SUM(F42:K42)</f>
        <v>-621</v>
      </c>
      <c r="M42" s="34"/>
    </row>
    <row r="43" spans="3:13" ht="18">
      <c r="C43" s="73" t="s">
        <v>71</v>
      </c>
      <c r="D43" s="24" t="s">
        <v>86</v>
      </c>
      <c r="F43" s="26"/>
      <c r="G43" s="26"/>
      <c r="H43" s="26"/>
      <c r="I43" s="26"/>
      <c r="J43" s="26">
        <f>-263-4</f>
        <v>-267</v>
      </c>
      <c r="K43" s="26"/>
      <c r="L43" s="26">
        <f>SUM(F43:K43)</f>
        <v>-267</v>
      </c>
      <c r="M43" s="34"/>
    </row>
    <row r="44" spans="3:13" ht="18">
      <c r="C44" s="74"/>
      <c r="D44" s="75"/>
      <c r="E44" s="75"/>
      <c r="F44" s="79"/>
      <c r="G44" s="79"/>
      <c r="H44" s="79"/>
      <c r="I44" s="79"/>
      <c r="J44" s="79"/>
      <c r="K44" s="79"/>
      <c r="L44" s="79"/>
      <c r="M44" s="34"/>
    </row>
    <row r="45" spans="3:13" ht="18">
      <c r="C45" s="24" t="s">
        <v>72</v>
      </c>
      <c r="F45" s="26">
        <f aca="true" t="shared" si="2" ref="F45:L45">SUM(F39:F43)</f>
        <v>40710</v>
      </c>
      <c r="G45" s="26">
        <f t="shared" si="2"/>
        <v>25174</v>
      </c>
      <c r="H45" s="26">
        <f t="shared" si="2"/>
        <v>1269</v>
      </c>
      <c r="I45" s="26">
        <f t="shared" si="2"/>
        <v>0</v>
      </c>
      <c r="J45" s="26">
        <f t="shared" si="2"/>
        <v>31577</v>
      </c>
      <c r="K45" s="26">
        <f t="shared" si="2"/>
        <v>0</v>
      </c>
      <c r="L45" s="26">
        <f t="shared" si="2"/>
        <v>98730</v>
      </c>
      <c r="M45" s="34"/>
    </row>
    <row r="46" spans="3:13" ht="15">
      <c r="C46" s="80"/>
      <c r="F46" s="23"/>
      <c r="G46" s="23"/>
      <c r="H46" s="23"/>
      <c r="I46" s="23"/>
      <c r="J46" s="23"/>
      <c r="K46" s="23"/>
      <c r="L46" s="23"/>
      <c r="M46" s="34"/>
    </row>
    <row r="47" spans="3:13" ht="18.75">
      <c r="C47" s="76" t="s">
        <v>73</v>
      </c>
      <c r="D47" s="76"/>
      <c r="F47" s="23"/>
      <c r="G47" s="23"/>
      <c r="H47" s="23"/>
      <c r="I47" s="23"/>
      <c r="J47" s="23"/>
      <c r="K47" s="23"/>
      <c r="L47" s="23"/>
      <c r="M47" s="34"/>
    </row>
    <row r="48" spans="3:13" ht="18.75">
      <c r="C48" s="76"/>
      <c r="D48" s="76" t="s">
        <v>87</v>
      </c>
      <c r="F48" s="23"/>
      <c r="G48" s="23"/>
      <c r="H48" s="23"/>
      <c r="I48" s="23"/>
      <c r="J48" s="23"/>
      <c r="K48" s="23"/>
      <c r="L48" s="23" t="s">
        <v>4</v>
      </c>
      <c r="M48" s="34"/>
    </row>
    <row r="49" spans="6:13" ht="6" customHeight="1">
      <c r="F49" s="23"/>
      <c r="G49" s="23"/>
      <c r="H49" s="23"/>
      <c r="I49" s="23"/>
      <c r="J49" s="23"/>
      <c r="K49" s="23"/>
      <c r="L49" s="23"/>
      <c r="M49" s="34"/>
    </row>
    <row r="50" spans="3:13" ht="21" customHeight="1">
      <c r="C50" s="24" t="s">
        <v>74</v>
      </c>
      <c r="D50" s="24"/>
      <c r="E50" s="24"/>
      <c r="F50" s="26" t="s">
        <v>4</v>
      </c>
      <c r="G50" s="26"/>
      <c r="H50" s="26">
        <v>-34</v>
      </c>
      <c r="I50" s="26" t="s">
        <v>4</v>
      </c>
      <c r="J50" s="26">
        <v>34</v>
      </c>
      <c r="K50" s="26"/>
      <c r="L50" s="26">
        <f>SUM(F50:J50)</f>
        <v>0</v>
      </c>
      <c r="M50" s="34"/>
    </row>
    <row r="51" spans="3:13" ht="15">
      <c r="C51" s="75"/>
      <c r="D51" s="75"/>
      <c r="E51" s="75"/>
      <c r="F51" s="28"/>
      <c r="G51" s="28"/>
      <c r="H51" s="28"/>
      <c r="I51" s="28"/>
      <c r="J51" s="28"/>
      <c r="K51" s="28"/>
      <c r="L51" s="28"/>
      <c r="M51" s="34"/>
    </row>
    <row r="52" spans="3:13" ht="21" customHeight="1">
      <c r="C52" s="24" t="s">
        <v>75</v>
      </c>
      <c r="D52" s="24"/>
      <c r="E52" s="24"/>
      <c r="F52" s="26" t="s">
        <v>4</v>
      </c>
      <c r="G52" s="26"/>
      <c r="H52" s="26"/>
      <c r="I52" s="26"/>
      <c r="J52" s="26">
        <f>11836-61+13+4</f>
        <v>11792</v>
      </c>
      <c r="K52" s="26"/>
      <c r="L52" s="26">
        <f>SUM(F52:J52)</f>
        <v>11792</v>
      </c>
      <c r="M52" s="34"/>
    </row>
    <row r="53" spans="6:13" ht="15">
      <c r="F53" s="23"/>
      <c r="G53" s="23"/>
      <c r="H53" s="23"/>
      <c r="I53" s="23"/>
      <c r="J53" s="23"/>
      <c r="K53" s="23"/>
      <c r="L53" s="23"/>
      <c r="M53" s="34"/>
    </row>
    <row r="54" spans="3:13" ht="21" customHeight="1">
      <c r="C54" s="24" t="s">
        <v>83</v>
      </c>
      <c r="D54" s="24"/>
      <c r="E54" s="24"/>
      <c r="F54" s="26" t="s">
        <v>4</v>
      </c>
      <c r="G54" s="26"/>
      <c r="H54" s="26"/>
      <c r="I54" s="26"/>
      <c r="J54" s="26">
        <v>-1028</v>
      </c>
      <c r="K54" s="26"/>
      <c r="L54" s="26">
        <f>SUM(F54:J54)</f>
        <v>-1028</v>
      </c>
      <c r="M54" s="34"/>
    </row>
    <row r="55" spans="3:13" ht="15">
      <c r="C55" s="75"/>
      <c r="D55" s="75"/>
      <c r="E55" s="75"/>
      <c r="F55" s="28"/>
      <c r="G55" s="28"/>
      <c r="H55" s="28"/>
      <c r="I55" s="28"/>
      <c r="J55" s="28"/>
      <c r="K55" s="28"/>
      <c r="L55" s="28"/>
      <c r="M55" s="34"/>
    </row>
    <row r="56" spans="3:13" ht="21" customHeight="1">
      <c r="C56" s="24" t="s">
        <v>77</v>
      </c>
      <c r="D56" s="24"/>
      <c r="E56" s="24"/>
      <c r="F56" s="26">
        <v>850</v>
      </c>
      <c r="G56" s="26">
        <v>816</v>
      </c>
      <c r="H56" s="26"/>
      <c r="I56" s="26"/>
      <c r="J56" s="26"/>
      <c r="K56" s="26"/>
      <c r="L56" s="26">
        <f>SUM(F56:J56)</f>
        <v>1666</v>
      </c>
      <c r="M56" s="34"/>
    </row>
    <row r="57" spans="6:13" ht="15">
      <c r="F57" s="23"/>
      <c r="G57" s="23"/>
      <c r="H57" s="23"/>
      <c r="I57" s="23"/>
      <c r="J57" s="23"/>
      <c r="K57" s="23"/>
      <c r="L57" s="23"/>
      <c r="M57" s="34"/>
    </row>
    <row r="58" spans="3:13" ht="18">
      <c r="C58" s="24" t="s">
        <v>80</v>
      </c>
      <c r="F58" s="23"/>
      <c r="G58" s="23"/>
      <c r="H58" s="23"/>
      <c r="I58" s="23"/>
      <c r="J58" s="23"/>
      <c r="K58" s="26">
        <v>-529</v>
      </c>
      <c r="L58" s="26">
        <f>K58</f>
        <v>-529</v>
      </c>
      <c r="M58" s="34"/>
    </row>
    <row r="59" spans="6:13" ht="15">
      <c r="F59" s="23"/>
      <c r="G59" s="23"/>
      <c r="H59" s="23"/>
      <c r="I59" s="23"/>
      <c r="J59" s="23"/>
      <c r="K59" s="23"/>
      <c r="L59" s="23"/>
      <c r="M59" s="34"/>
    </row>
    <row r="60" spans="6:13" ht="15">
      <c r="F60" s="77"/>
      <c r="G60" s="78"/>
      <c r="H60" s="78"/>
      <c r="I60" s="78"/>
      <c r="J60" s="78"/>
      <c r="K60" s="78"/>
      <c r="L60" s="78"/>
      <c r="M60" s="8"/>
    </row>
    <row r="61" spans="3:13" ht="21" customHeight="1">
      <c r="C61" s="4" t="s">
        <v>84</v>
      </c>
      <c r="D61" s="4"/>
      <c r="E61" s="4"/>
      <c r="F61" s="18">
        <f aca="true" t="shared" si="3" ref="F61:L61">SUM(F45:F59)</f>
        <v>41560</v>
      </c>
      <c r="G61" s="19">
        <f t="shared" si="3"/>
        <v>25990</v>
      </c>
      <c r="H61" s="19">
        <f t="shared" si="3"/>
        <v>1235</v>
      </c>
      <c r="I61" s="19">
        <f t="shared" si="3"/>
        <v>0</v>
      </c>
      <c r="J61" s="19">
        <f t="shared" si="3"/>
        <v>42375</v>
      </c>
      <c r="K61" s="19">
        <f t="shared" si="3"/>
        <v>-529</v>
      </c>
      <c r="L61" s="19">
        <f t="shared" si="3"/>
        <v>110631</v>
      </c>
      <c r="M61" s="8"/>
    </row>
    <row r="62" spans="6:13" ht="15">
      <c r="F62" s="22"/>
      <c r="G62" s="23"/>
      <c r="H62" s="23"/>
      <c r="I62" s="23"/>
      <c r="J62" s="23"/>
      <c r="K62" s="23"/>
      <c r="L62" s="23"/>
      <c r="M62" s="8"/>
    </row>
    <row r="63" spans="6:12" ht="15">
      <c r="F63" s="35"/>
      <c r="G63" s="35"/>
      <c r="H63" s="35"/>
      <c r="I63" s="35"/>
      <c r="J63" s="35"/>
      <c r="K63" s="35"/>
      <c r="L63" s="35"/>
    </row>
    <row r="64" ht="18">
      <c r="B64" s="4" t="s">
        <v>67</v>
      </c>
    </row>
    <row r="65" ht="18">
      <c r="B65" s="4" t="s">
        <v>68</v>
      </c>
    </row>
  </sheetData>
  <printOptions horizontalCentered="1"/>
  <pageMargins left="0.25" right="0.37777777777777777" top="0.25" bottom="0.5777777777777777" header="0" footer="0"/>
  <pageSetup orientation="portrait" scale="1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9.6640625" style="1" customWidth="1"/>
    <col min="2" max="2" width="2.6640625" style="1" customWidth="1"/>
    <col min="3" max="3" width="57.6640625" style="1" customWidth="1"/>
    <col min="4" max="4" width="13.6640625" style="1" customWidth="1"/>
    <col min="5" max="5" width="1.66796875" style="1" customWidth="1"/>
    <col min="6" max="6" width="13.6640625" style="1" customWidth="1"/>
    <col min="7" max="7" width="7.6640625" style="1" customWidth="1"/>
    <col min="8" max="16384" width="9.6640625" style="1" customWidth="1"/>
  </cols>
  <sheetData>
    <row r="1" spans="1:7" ht="18.75">
      <c r="A1" s="81"/>
      <c r="B1" s="85" t="s">
        <v>0</v>
      </c>
      <c r="C1" s="81"/>
      <c r="D1" s="81"/>
      <c r="E1" s="81"/>
      <c r="F1" s="81"/>
      <c r="G1" s="81"/>
    </row>
    <row r="2" ht="15">
      <c r="A2" s="81"/>
    </row>
    <row r="3" spans="1:2" ht="18">
      <c r="A3" s="81"/>
      <c r="B3" s="4" t="s">
        <v>95</v>
      </c>
    </row>
    <row r="4" spans="1:2" ht="18">
      <c r="A4" s="81"/>
      <c r="B4" s="4" t="s">
        <v>66</v>
      </c>
    </row>
    <row r="5" ht="15">
      <c r="A5" s="81"/>
    </row>
    <row r="6" spans="1:7" ht="18">
      <c r="A6" s="81"/>
      <c r="D6" s="72" t="s">
        <v>115</v>
      </c>
      <c r="E6" s="34"/>
      <c r="F6" s="72" t="s">
        <v>116</v>
      </c>
      <c r="G6" s="34"/>
    </row>
    <row r="7" spans="1:7" ht="18">
      <c r="A7" s="81"/>
      <c r="D7" s="15" t="s">
        <v>23</v>
      </c>
      <c r="E7" s="34"/>
      <c r="F7" s="15" t="s">
        <v>23</v>
      </c>
      <c r="G7" s="34"/>
    </row>
    <row r="8" spans="1:7" ht="15">
      <c r="A8" s="81"/>
      <c r="D8" s="17"/>
      <c r="E8" s="34"/>
      <c r="F8" s="17"/>
      <c r="G8" s="34"/>
    </row>
    <row r="9" spans="1:7" ht="18">
      <c r="A9" s="81"/>
      <c r="B9" s="4" t="s">
        <v>96</v>
      </c>
      <c r="D9" s="19">
        <v>14537</v>
      </c>
      <c r="E9" s="34"/>
      <c r="F9" s="19">
        <f>15675-57</f>
        <v>15618</v>
      </c>
      <c r="G9" s="34"/>
    </row>
    <row r="10" spans="1:7" ht="9" customHeight="1">
      <c r="A10" s="81"/>
      <c r="D10" s="23"/>
      <c r="E10" s="34"/>
      <c r="F10" s="23"/>
      <c r="G10" s="34"/>
    </row>
    <row r="11" spans="1:7" ht="18">
      <c r="A11" s="81"/>
      <c r="B11" s="4" t="s">
        <v>97</v>
      </c>
      <c r="D11" s="23"/>
      <c r="E11" s="34"/>
      <c r="F11" s="23"/>
      <c r="G11" s="34"/>
    </row>
    <row r="12" spans="1:7" ht="6" customHeight="1">
      <c r="A12" s="81"/>
      <c r="D12" s="23"/>
      <c r="E12" s="34"/>
      <c r="F12" s="23"/>
      <c r="G12" s="34"/>
    </row>
    <row r="13" spans="1:7" ht="18">
      <c r="A13" s="81"/>
      <c r="C13" s="24" t="s">
        <v>108</v>
      </c>
      <c r="D13" s="26">
        <v>9110</v>
      </c>
      <c r="E13" s="34"/>
      <c r="F13" s="26">
        <f>12092-17</f>
        <v>12075</v>
      </c>
      <c r="G13" s="34"/>
    </row>
    <row r="14" spans="1:7" ht="18">
      <c r="A14" s="81"/>
      <c r="C14" s="24" t="s">
        <v>109</v>
      </c>
      <c r="D14" s="26">
        <v>12079</v>
      </c>
      <c r="E14" s="34"/>
      <c r="F14" s="26">
        <v>10455</v>
      </c>
      <c r="G14" s="34"/>
    </row>
    <row r="15" spans="1:7" ht="4.5" customHeight="1">
      <c r="A15" s="81"/>
      <c r="C15" s="24"/>
      <c r="D15" s="23"/>
      <c r="E15" s="34"/>
      <c r="F15" s="23"/>
      <c r="G15" s="34"/>
    </row>
    <row r="16" spans="1:7" ht="6" customHeight="1">
      <c r="A16" s="81"/>
      <c r="D16" s="28"/>
      <c r="E16" s="34"/>
      <c r="F16" s="28"/>
      <c r="G16" s="34"/>
    </row>
    <row r="17" spans="1:7" ht="18">
      <c r="A17" s="81"/>
      <c r="B17" s="24" t="s">
        <v>98</v>
      </c>
      <c r="D17" s="26">
        <f>SUM(D9:D15)</f>
        <v>35726</v>
      </c>
      <c r="E17" s="34"/>
      <c r="F17" s="26">
        <f>SUM(F9:F15)</f>
        <v>38148</v>
      </c>
      <c r="G17" s="34"/>
    </row>
    <row r="18" spans="1:7" ht="6" customHeight="1">
      <c r="A18" s="81"/>
      <c r="D18" s="23"/>
      <c r="E18" s="34"/>
      <c r="F18" s="23"/>
      <c r="G18" s="34"/>
    </row>
    <row r="19" spans="1:7" ht="18">
      <c r="A19" s="81"/>
      <c r="C19" s="24" t="s">
        <v>110</v>
      </c>
      <c r="D19" s="26">
        <v>7930</v>
      </c>
      <c r="E19" s="34"/>
      <c r="F19" s="26">
        <v>-60955</v>
      </c>
      <c r="G19" s="34"/>
    </row>
    <row r="20" spans="1:7" ht="18">
      <c r="A20" s="81"/>
      <c r="C20" s="24" t="s">
        <v>111</v>
      </c>
      <c r="D20" s="26">
        <v>-8662</v>
      </c>
      <c r="E20" s="34"/>
      <c r="F20" s="26">
        <f>12357+57</f>
        <v>12414</v>
      </c>
      <c r="G20" s="34"/>
    </row>
    <row r="21" spans="1:7" ht="18">
      <c r="A21" s="81"/>
      <c r="C21" s="24" t="s">
        <v>112</v>
      </c>
      <c r="D21" s="26">
        <v>-4122</v>
      </c>
      <c r="E21" s="34"/>
      <c r="F21" s="26">
        <v>-4058</v>
      </c>
      <c r="G21" s="34"/>
    </row>
    <row r="22" spans="1:7" ht="6.75" customHeight="1">
      <c r="A22" s="81"/>
      <c r="C22" s="24"/>
      <c r="D22" s="23"/>
      <c r="E22" s="34"/>
      <c r="F22" s="23"/>
      <c r="G22" s="34"/>
    </row>
    <row r="23" spans="1:7" ht="6.75" customHeight="1">
      <c r="A23" s="81"/>
      <c r="D23" s="28"/>
      <c r="E23" s="34"/>
      <c r="F23" s="28"/>
      <c r="G23" s="34"/>
    </row>
    <row r="24" spans="1:7" ht="18">
      <c r="A24" s="81"/>
      <c r="B24" s="4" t="s">
        <v>99</v>
      </c>
      <c r="C24" s="24"/>
      <c r="D24" s="19">
        <f>SUM(D17:D22)</f>
        <v>30872</v>
      </c>
      <c r="E24" s="34"/>
      <c r="F24" s="19">
        <f>SUM(F17:F22)</f>
        <v>-14451</v>
      </c>
      <c r="G24" s="34"/>
    </row>
    <row r="25" spans="1:7" ht="15">
      <c r="A25" s="81"/>
      <c r="D25" s="23"/>
      <c r="E25" s="34"/>
      <c r="F25" s="23"/>
      <c r="G25" s="34"/>
    </row>
    <row r="26" spans="1:7" ht="18">
      <c r="A26" s="81"/>
      <c r="B26" s="4" t="s">
        <v>100</v>
      </c>
      <c r="C26" s="24"/>
      <c r="D26" s="19">
        <f>-4376+1</f>
        <v>-4375</v>
      </c>
      <c r="E26" s="34"/>
      <c r="F26" s="19">
        <f>-1386+17</f>
        <v>-1369</v>
      </c>
      <c r="G26" s="34"/>
    </row>
    <row r="27" spans="1:7" ht="15">
      <c r="A27" s="81"/>
      <c r="D27" s="23"/>
      <c r="E27" s="34"/>
      <c r="F27" s="23"/>
      <c r="G27" s="34"/>
    </row>
    <row r="28" spans="1:7" ht="18">
      <c r="A28" s="81"/>
      <c r="B28" s="4" t="s">
        <v>101</v>
      </c>
      <c r="C28" s="24"/>
      <c r="D28" s="19">
        <f>-22506-1</f>
        <v>-22507</v>
      </c>
      <c r="E28" s="34"/>
      <c r="F28" s="19">
        <v>9302</v>
      </c>
      <c r="G28" s="34"/>
    </row>
    <row r="29" spans="1:7" ht="15">
      <c r="A29" s="81"/>
      <c r="D29" s="23"/>
      <c r="E29" s="34"/>
      <c r="F29" s="23"/>
      <c r="G29" s="34"/>
    </row>
    <row r="30" spans="1:7" ht="15">
      <c r="A30" s="81"/>
      <c r="D30" s="28"/>
      <c r="E30" s="34"/>
      <c r="F30" s="28"/>
      <c r="G30" s="34"/>
    </row>
    <row r="31" spans="1:7" ht="18">
      <c r="A31" s="81"/>
      <c r="B31" s="24" t="s">
        <v>102</v>
      </c>
      <c r="C31" s="24"/>
      <c r="D31" s="26">
        <f>SUM(D24:D29)</f>
        <v>3990</v>
      </c>
      <c r="E31" s="34"/>
      <c r="F31" s="26">
        <f>SUM(F24:F29)</f>
        <v>-6518</v>
      </c>
      <c r="G31" s="34"/>
    </row>
    <row r="32" spans="1:7" ht="15">
      <c r="A32" s="81"/>
      <c r="D32" s="23"/>
      <c r="E32" s="34"/>
      <c r="F32" s="23"/>
      <c r="G32" s="34"/>
    </row>
    <row r="33" spans="1:7" ht="18">
      <c r="A33" s="81"/>
      <c r="B33" s="4" t="s">
        <v>103</v>
      </c>
      <c r="C33" s="24"/>
      <c r="D33" s="19">
        <v>-3919</v>
      </c>
      <c r="E33" s="34"/>
      <c r="F33" s="19">
        <v>2599</v>
      </c>
      <c r="G33" s="34"/>
    </row>
    <row r="34" spans="1:7" ht="18">
      <c r="A34" s="81"/>
      <c r="B34" s="24" t="s">
        <v>104</v>
      </c>
      <c r="C34" s="24"/>
      <c r="D34" s="26">
        <v>0</v>
      </c>
      <c r="E34" s="34"/>
      <c r="F34" s="26">
        <v>0</v>
      </c>
      <c r="G34" s="34"/>
    </row>
    <row r="35" spans="1:7" ht="15">
      <c r="A35" s="81"/>
      <c r="D35" s="23"/>
      <c r="E35" s="34"/>
      <c r="F35" s="23"/>
      <c r="G35" s="34"/>
    </row>
    <row r="36" spans="1:7" ht="15">
      <c r="A36" s="81"/>
      <c r="D36" s="28"/>
      <c r="E36" s="34"/>
      <c r="F36" s="28"/>
      <c r="G36" s="34"/>
    </row>
    <row r="37" spans="1:7" ht="18">
      <c r="A37" s="81"/>
      <c r="B37" s="4" t="s">
        <v>105</v>
      </c>
      <c r="C37" s="24"/>
      <c r="D37" s="19">
        <f>SUM(D31:D35)</f>
        <v>71</v>
      </c>
      <c r="E37" s="34"/>
      <c r="F37" s="19">
        <f>SUM(F31:F35)</f>
        <v>-3919</v>
      </c>
      <c r="G37" s="34"/>
    </row>
    <row r="38" spans="1:7" ht="15">
      <c r="A38" s="81"/>
      <c r="D38" s="23"/>
      <c r="E38" s="34"/>
      <c r="F38" s="23"/>
      <c r="G38" s="34"/>
    </row>
    <row r="39" spans="1:6" ht="15">
      <c r="A39" s="81"/>
      <c r="D39" s="82"/>
      <c r="F39" s="82"/>
    </row>
    <row r="40" spans="1:3" ht="18">
      <c r="A40" s="81"/>
      <c r="B40" s="24" t="s">
        <v>106</v>
      </c>
      <c r="C40" s="24"/>
    </row>
    <row r="41" spans="1:6" ht="18">
      <c r="A41" s="81"/>
      <c r="B41" s="24"/>
      <c r="C41" s="24" t="s">
        <v>113</v>
      </c>
      <c r="D41" s="83">
        <v>5327</v>
      </c>
      <c r="F41" s="83">
        <v>3476</v>
      </c>
    </row>
    <row r="42" spans="1:6" ht="18">
      <c r="A42" s="81"/>
      <c r="B42" s="24"/>
      <c r="C42" s="24" t="s">
        <v>114</v>
      </c>
      <c r="D42" s="83">
        <v>-5256</v>
      </c>
      <c r="F42" s="83">
        <v>-7395</v>
      </c>
    </row>
    <row r="43" spans="1:6" ht="6.75" customHeight="1">
      <c r="A43" s="81"/>
      <c r="D43" s="83"/>
      <c r="F43" s="83"/>
    </row>
    <row r="44" spans="1:6" ht="18">
      <c r="A44" s="81"/>
      <c r="D44" s="84">
        <f>SUM(D41:D43)</f>
        <v>71</v>
      </c>
      <c r="F44" s="84">
        <f>SUM(F41:F43)</f>
        <v>-3919</v>
      </c>
    </row>
    <row r="45" spans="1:6" ht="15">
      <c r="A45" s="81"/>
      <c r="D45" s="75"/>
      <c r="F45" s="75"/>
    </row>
    <row r="46" spans="1:2" ht="18">
      <c r="A46" s="81"/>
      <c r="B46" s="4" t="s">
        <v>107</v>
      </c>
    </row>
    <row r="47" spans="1:2" ht="18">
      <c r="A47" s="81"/>
      <c r="B47" s="4" t="s">
        <v>17</v>
      </c>
    </row>
    <row r="48" ht="15">
      <c r="A48" s="81"/>
    </row>
  </sheetData>
  <printOptions horizontalCentered="1"/>
  <pageMargins left="0.25" right="0.37777777777777777" top="0.25" bottom="0.5777777777777777" header="0" footer="0"/>
  <pageSetup orientation="portrait" scale="1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