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cbs" sheetId="1" r:id="rId1"/>
    <sheet name="cis" sheetId="2" r:id="rId2"/>
    <sheet name="ccie" sheetId="3" r:id="rId3"/>
    <sheet name="ccf" sheetId="4" r:id="rId4"/>
  </sheets>
  <externalReferences>
    <externalReference r:id="rId7"/>
  </externalReferences>
  <definedNames>
    <definedName name="_xlnm.Print_Area" localSheetId="0">'cbs'!$A$1:$H$60</definedName>
    <definedName name="_xlnm.Print_Area" localSheetId="3">'ccf'!$A$1:$D$64</definedName>
    <definedName name="_xlnm.Print_Area" localSheetId="2">'ccie'!$A$1:$J$30</definedName>
    <definedName name="_xlnm.Print_Area" localSheetId="1">'cis'!$A$1:$H$58</definedName>
  </definedNames>
  <calcPr fullCalcOnLoad="1"/>
</workbook>
</file>

<file path=xl/sharedStrings.xml><?xml version="1.0" encoding="utf-8"?>
<sst xmlns="http://schemas.openxmlformats.org/spreadsheetml/2006/main" count="193" uniqueCount="150">
  <si>
    <t>SUIWAH CORPORATION BERHAD</t>
  </si>
  <si>
    <t>COMPANY NO : 253837 H</t>
  </si>
  <si>
    <t>(Incorporated in Malaysia)</t>
  </si>
  <si>
    <t>CONDENSED CONSOLIDATED BALANCE SHEET</t>
  </si>
  <si>
    <t>(The figures have not been audited)</t>
  </si>
  <si>
    <t>As At End of</t>
  </si>
  <si>
    <t>As At Preceding</t>
  </si>
  <si>
    <t>Financial Year End</t>
  </si>
  <si>
    <t>31 May 2003</t>
  </si>
  <si>
    <t>31 May 2002</t>
  </si>
  <si>
    <t>(Unaudited)</t>
  </si>
  <si>
    <t>(Restated)</t>
  </si>
  <si>
    <t>RM'000</t>
  </si>
  <si>
    <t>NON-CURRENT ASSETS</t>
  </si>
  <si>
    <t>Property, plant and equipment</t>
  </si>
  <si>
    <t>Land held for development</t>
  </si>
  <si>
    <t>Other investments</t>
  </si>
  <si>
    <t>Goodwill on consolidation</t>
  </si>
  <si>
    <t>CURRENT ASSETS</t>
  </si>
  <si>
    <t>Inventories</t>
  </si>
  <si>
    <t>Trade receivables</t>
  </si>
  <si>
    <t>Other receiveable</t>
  </si>
  <si>
    <t>Loan receivables</t>
  </si>
  <si>
    <t>Cash and bank balances</t>
  </si>
  <si>
    <t>CURRENT LIABILITIES</t>
  </si>
  <si>
    <t>Short term borrowings</t>
  </si>
  <si>
    <t>Trade payables</t>
  </si>
  <si>
    <t>Other payables</t>
  </si>
  <si>
    <t>Taxation</t>
  </si>
  <si>
    <t>Dividend payable</t>
  </si>
  <si>
    <t>NET CURRENT ASSETS</t>
  </si>
  <si>
    <t>Financed by:</t>
  </si>
  <si>
    <t>Share Capital</t>
  </si>
  <si>
    <t>Reserves</t>
  </si>
  <si>
    <t>Shareholders' equity</t>
  </si>
  <si>
    <t>Minority interests</t>
  </si>
  <si>
    <t>Long term borrowings</t>
  </si>
  <si>
    <t>Deferred income</t>
  </si>
  <si>
    <t>Deferred taxation</t>
  </si>
  <si>
    <t>Net tangible assets per share (RM)</t>
  </si>
  <si>
    <t xml:space="preserve">(The Condensed Consolidated Balance Sheet should be read in conjunction </t>
  </si>
  <si>
    <t xml:space="preserve"> with the Annual Financial Report for the financial year ended 31 May 2002)</t>
  </si>
  <si>
    <t>Condensed Consolidated Income Statement</t>
  </si>
  <si>
    <t>Individual Quarter</t>
  </si>
  <si>
    <t>Cumulative Quarter</t>
  </si>
  <si>
    <t>3 Months Ended</t>
  </si>
  <si>
    <t>12 Months Ended</t>
  </si>
  <si>
    <t>31 May</t>
  </si>
  <si>
    <t>2003</t>
  </si>
  <si>
    <t>2002</t>
  </si>
  <si>
    <t>Revenue</t>
  </si>
  <si>
    <t>Operating expenses</t>
  </si>
  <si>
    <t>Other operating income</t>
  </si>
  <si>
    <t>Profit from operations</t>
  </si>
  <si>
    <t>Income from other investments</t>
  </si>
  <si>
    <t>Share in results of associated companies</t>
  </si>
  <si>
    <t>Profit before taxation</t>
  </si>
  <si>
    <t>Income tax</t>
  </si>
  <si>
    <t>Profit after taxation</t>
  </si>
  <si>
    <t>Pre-acquisition profit</t>
  </si>
  <si>
    <t>Net profit/(Net loss) for the period</t>
  </si>
  <si>
    <t>Earnings per share</t>
  </si>
  <si>
    <t>Basic (based on ordinary share - sen)</t>
  </si>
  <si>
    <t>Fully diluted (based on ordinary share - sen)</t>
  </si>
  <si>
    <t xml:space="preserve">The basic earnings for the current quarter has been calculated based on the Group's profit after taxation and the number of </t>
  </si>
  <si>
    <t xml:space="preserve">shares in issue of 40.700 million. The basis has been changed from the prior quarter to take into consideration the bonus issue </t>
  </si>
  <si>
    <t xml:space="preserve"> in prior financial year ended 31 May 2002</t>
  </si>
  <si>
    <t xml:space="preserve">(The Condensed Consolidated Income Statement should be read in conjunction with the Annual Financial </t>
  </si>
  <si>
    <t xml:space="preserve"> Report for the year ended 31 May 2002)</t>
  </si>
  <si>
    <t>CONDENSED CONSOLIDATED STATEMENT OF CHANGES IN EQUITY</t>
  </si>
  <si>
    <t>For The Twelve Months Ended 31 May 2003</t>
  </si>
  <si>
    <t>Non-distributable</t>
  </si>
  <si>
    <t>Non - distributable</t>
  </si>
  <si>
    <t>Distributable</t>
  </si>
  <si>
    <t xml:space="preserve">Foreign </t>
  </si>
  <si>
    <t xml:space="preserve">Share </t>
  </si>
  <si>
    <t>Revaluation</t>
  </si>
  <si>
    <t>Exchange</t>
  </si>
  <si>
    <t>Retained</t>
  </si>
  <si>
    <t>Capital</t>
  </si>
  <si>
    <t>Premium</t>
  </si>
  <si>
    <t>Reserve</t>
  </si>
  <si>
    <t>reserve</t>
  </si>
  <si>
    <t>Profits</t>
  </si>
  <si>
    <t>Total</t>
  </si>
  <si>
    <t>Balance as at 1 June 2002 (as previously reported)</t>
  </si>
  <si>
    <t>Restated as at 1 June 2002</t>
  </si>
  <si>
    <t xml:space="preserve">2002 first and final dividend </t>
  </si>
  <si>
    <t>Net profit for the twelve months period</t>
  </si>
  <si>
    <t>Balance as at  31 May 2003</t>
  </si>
  <si>
    <t>There are no comparative figures for the preceding period ended 31 May 2002, as this is the first interim financial statement prepared</t>
  </si>
  <si>
    <t>in accordance with MASB 26 Interim Financial Reporting.</t>
  </si>
  <si>
    <t xml:space="preserve">(The Condensed Consolidated Statement of Changes in Equity should be read in conjuction with </t>
  </si>
  <si>
    <t xml:space="preserve"> the Annual Financial Report for the year ended 31 May 2002)</t>
  </si>
  <si>
    <t>COMPANY NO :  253837 H</t>
  </si>
  <si>
    <t>CONDENSED CONSOLIDATED CASH FLOW STATEMENT</t>
  </si>
  <si>
    <t>12 Months</t>
  </si>
  <si>
    <t>Ended</t>
  </si>
  <si>
    <t>RM' 000</t>
  </si>
  <si>
    <t>CASH FLOW FROM OPERATING ACTIVITIES</t>
  </si>
  <si>
    <t xml:space="preserve">Profit before taxation </t>
  </si>
  <si>
    <t>Adjustments for:</t>
  </si>
  <si>
    <t>Amortisation of goodwill</t>
  </si>
  <si>
    <t>Amortisation of deferred income</t>
  </si>
  <si>
    <t>Bad debts written off</t>
  </si>
  <si>
    <t>Depreciation</t>
  </si>
  <si>
    <t>Provision for doubtful debts</t>
  </si>
  <si>
    <t>Provision for doubtful debts written back</t>
  </si>
  <si>
    <t>Inventories written back</t>
  </si>
  <si>
    <t>Interest expense</t>
  </si>
  <si>
    <t>Interest income</t>
  </si>
  <si>
    <t>Operating profit before working capital changes</t>
  </si>
  <si>
    <t>Cash generated from operations</t>
  </si>
  <si>
    <t>Interest received</t>
  </si>
  <si>
    <t>Interest paid</t>
  </si>
  <si>
    <t>Net cash from operating activities</t>
  </si>
  <si>
    <t>CASH FLOWS FROM INVESTING ACTIVITY</t>
  </si>
  <si>
    <t>Net cash used in investing activity</t>
  </si>
  <si>
    <t>CASH FLOWS FROM FINANCING ACTIVITIES</t>
  </si>
  <si>
    <t>Repayment of bank term loan</t>
  </si>
  <si>
    <t>Net cash used in financing activities</t>
  </si>
  <si>
    <t>NET INCREASE IN CASH AND CASH EQUIVALENTS</t>
  </si>
  <si>
    <t>(The Condensed Consolidated Cash Flow Statement should be read in conjunction with the</t>
  </si>
  <si>
    <t xml:space="preserve"> Annual Report for the year ended 31 May 2002)</t>
  </si>
  <si>
    <t>Prior year adjustment (Note1)</t>
  </si>
  <si>
    <t>CASH AND CASH EQUIVALENTS AT BEGINNING OF YEAR</t>
  </si>
  <si>
    <t>CASH AND CASH EQUIVALENTS AT END OF YEAR</t>
  </si>
  <si>
    <t>Cash and cash equivalents comprise:</t>
  </si>
  <si>
    <t>Bank overdrafts</t>
  </si>
  <si>
    <t>interim financial statement prepared in accordance with MASB 26 Interim Financial Reporting.</t>
  </si>
  <si>
    <t>There are no comparative figures for the preceding period ended 31 May 2002, as this is the first</t>
  </si>
  <si>
    <t>Property, plant and equipment written off</t>
  </si>
  <si>
    <t>Impairment loss on land held for development</t>
  </si>
  <si>
    <t>Purchase of other investment</t>
  </si>
  <si>
    <t>EFFECTS OF EXCHANGE RATE CHANGES</t>
  </si>
  <si>
    <t>Net changes in bankers' acceptance</t>
  </si>
  <si>
    <t xml:space="preserve">  not recognised in the income statement</t>
  </si>
  <si>
    <t>The accompanying notes are an integral part of this statement.</t>
  </si>
  <si>
    <t>Finance income/(costs), net</t>
  </si>
  <si>
    <t>Loss on disposal of property, plant and equipment</t>
  </si>
  <si>
    <t>Impairment loss on other investments</t>
  </si>
  <si>
    <t>Loan interest in-suspense</t>
  </si>
  <si>
    <t>Tax paid</t>
  </si>
  <si>
    <t>Increase in inventories</t>
  </si>
  <si>
    <t>Decrease in payables</t>
  </si>
  <si>
    <t>Purchase of property, plant and equipment</t>
  </si>
  <si>
    <t>Dividend paid</t>
  </si>
  <si>
    <t xml:space="preserve">Deposit with licensed banks </t>
  </si>
  <si>
    <t>Increase in receivables</t>
  </si>
  <si>
    <t>Foreign exchange differences, representing net losses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</si>
</sst>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_(* #,##0.000_);_(* \(#,##0.000\);_(* &quot;-&quot;??_);_(@_)"/>
    <numFmt numFmtId="180" formatCode="#,##0;\(#,##0\)"/>
    <numFmt numFmtId="181" formatCode="[$-409]d\-mmm\-yy;@"/>
    <numFmt numFmtId="182" formatCode="_(* #,##0.0_);_(* \(#,##0.0\);_(* &quot;-&quot;??_);_(@_)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178" fontId="2" fillId="0" borderId="0" xfId="15" applyNumberFormat="1" applyFont="1" applyFill="1" applyAlignment="1">
      <alignment/>
    </xf>
    <xf numFmtId="178" fontId="2" fillId="0" borderId="0" xfId="0" applyNumberFormat="1" applyFont="1" applyAlignment="1">
      <alignment/>
    </xf>
    <xf numFmtId="178" fontId="2" fillId="0" borderId="1" xfId="15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178" fontId="2" fillId="0" borderId="1" xfId="15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78" fontId="2" fillId="0" borderId="0" xfId="0" applyNumberFormat="1" applyFont="1" applyFill="1" applyAlignment="1">
      <alignment/>
    </xf>
    <xf numFmtId="178" fontId="2" fillId="0" borderId="0" xfId="15" applyNumberFormat="1" applyFont="1" applyFill="1" applyAlignment="1">
      <alignment horizontal="center"/>
    </xf>
    <xf numFmtId="178" fontId="2" fillId="0" borderId="2" xfId="15" applyNumberFormat="1" applyFont="1" applyFill="1" applyBorder="1" applyAlignment="1">
      <alignment horizontal="center"/>
    </xf>
    <xf numFmtId="178" fontId="2" fillId="0" borderId="3" xfId="15" applyNumberFormat="1" applyFont="1" applyFill="1" applyBorder="1" applyAlignment="1">
      <alignment/>
    </xf>
    <xf numFmtId="178" fontId="2" fillId="0" borderId="0" xfId="15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8" fontId="2" fillId="0" borderId="2" xfId="15" applyNumberFormat="1" applyFont="1" applyFill="1" applyBorder="1" applyAlignment="1">
      <alignment/>
    </xf>
    <xf numFmtId="171" fontId="2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1" fillId="0" borderId="0" xfId="15" applyNumberFormat="1" applyFont="1" applyFill="1" applyAlignment="1">
      <alignment horizontal="center"/>
    </xf>
    <xf numFmtId="178" fontId="2" fillId="0" borderId="0" xfId="15" applyNumberFormat="1" applyFont="1" applyAlignment="1">
      <alignment/>
    </xf>
    <xf numFmtId="178" fontId="1" fillId="0" borderId="0" xfId="15" applyNumberFormat="1" applyFont="1" applyFill="1" applyAlignment="1">
      <alignment/>
    </xf>
    <xf numFmtId="178" fontId="2" fillId="0" borderId="0" xfId="15" applyNumberFormat="1" applyFont="1" applyFill="1" applyAlignment="1">
      <alignment/>
    </xf>
    <xf numFmtId="178" fontId="1" fillId="0" borderId="0" xfId="15" applyNumberFormat="1" applyFont="1" applyFill="1" applyAlignment="1" quotePrefix="1">
      <alignment horizontal="center"/>
    </xf>
    <xf numFmtId="178" fontId="1" fillId="0" borderId="0" xfId="15" applyNumberFormat="1" applyFont="1" applyFill="1" applyBorder="1" applyAlignment="1" quotePrefix="1">
      <alignment horizontal="center"/>
    </xf>
    <xf numFmtId="178" fontId="1" fillId="0" borderId="0" xfId="15" applyNumberFormat="1" applyFont="1" applyFill="1" applyBorder="1" applyAlignment="1">
      <alignment horizontal="center"/>
    </xf>
    <xf numFmtId="178" fontId="2" fillId="0" borderId="0" xfId="15" applyNumberFormat="1" applyFont="1" applyBorder="1" applyAlignment="1">
      <alignment/>
    </xf>
    <xf numFmtId="178" fontId="2" fillId="0" borderId="4" xfId="15" applyNumberFormat="1" applyFont="1" applyFill="1" applyBorder="1" applyAlignment="1">
      <alignment/>
    </xf>
    <xf numFmtId="178" fontId="1" fillId="0" borderId="0" xfId="15" applyNumberFormat="1" applyFont="1" applyFill="1" applyAlignment="1">
      <alignment/>
    </xf>
    <xf numFmtId="171" fontId="2" fillId="0" borderId="0" xfId="15" applyNumberFormat="1" applyFont="1" applyFill="1" applyAlignment="1">
      <alignment/>
    </xf>
    <xf numFmtId="178" fontId="2" fillId="0" borderId="0" xfId="15" applyNumberFormat="1" applyFont="1" applyFill="1" applyAlignment="1">
      <alignment horizontal="right"/>
    </xf>
    <xf numFmtId="179" fontId="2" fillId="0" borderId="0" xfId="15" applyNumberFormat="1" applyFont="1" applyFill="1" applyAlignment="1">
      <alignment/>
    </xf>
    <xf numFmtId="0" fontId="2" fillId="0" borderId="0" xfId="0" applyFont="1" applyAlignment="1">
      <alignment horizontal="center"/>
    </xf>
    <xf numFmtId="178" fontId="2" fillId="0" borderId="3" xfId="15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178" fontId="2" fillId="0" borderId="2" xfId="15" applyNumberFormat="1" applyFont="1" applyBorder="1" applyAlignment="1">
      <alignment/>
    </xf>
    <xf numFmtId="171" fontId="2" fillId="0" borderId="0" xfId="15" applyFont="1" applyAlignment="1">
      <alignment/>
    </xf>
    <xf numFmtId="0" fontId="2" fillId="0" borderId="0" xfId="0" applyFont="1" applyAlignment="1">
      <alignment horizontal="right"/>
    </xf>
    <xf numFmtId="180" fontId="1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0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right"/>
    </xf>
    <xf numFmtId="171" fontId="2" fillId="0" borderId="0" xfId="15" applyFont="1" applyBorder="1" applyAlignment="1">
      <alignment/>
    </xf>
    <xf numFmtId="171" fontId="1" fillId="0" borderId="0" xfId="15" applyFont="1" applyAlignment="1">
      <alignment/>
    </xf>
    <xf numFmtId="171" fontId="1" fillId="0" borderId="0" xfId="15" applyFont="1" applyBorder="1" applyAlignment="1">
      <alignment/>
    </xf>
    <xf numFmtId="0" fontId="1" fillId="0" borderId="0" xfId="0" applyFont="1" applyBorder="1" applyAlignment="1">
      <alignment/>
    </xf>
    <xf numFmtId="178" fontId="1" fillId="0" borderId="0" xfId="15" applyNumberFormat="1" applyFont="1" applyAlignment="1">
      <alignment/>
    </xf>
    <xf numFmtId="180" fontId="2" fillId="0" borderId="0" xfId="0" applyNumberFormat="1" applyFont="1" applyBorder="1" applyAlignment="1">
      <alignment/>
    </xf>
    <xf numFmtId="178" fontId="2" fillId="0" borderId="5" xfId="15" applyNumberFormat="1" applyFont="1" applyBorder="1" applyAlignment="1">
      <alignment/>
    </xf>
    <xf numFmtId="178" fontId="2" fillId="0" borderId="6" xfId="15" applyNumberFormat="1" applyFont="1" applyBorder="1" applyAlignment="1">
      <alignment/>
    </xf>
    <xf numFmtId="178" fontId="1" fillId="0" borderId="0" xfId="15" applyNumberFormat="1" applyFont="1" applyBorder="1" applyAlignment="1">
      <alignment/>
    </xf>
    <xf numFmtId="181" fontId="1" fillId="0" borderId="0" xfId="0" applyNumberFormat="1" applyFont="1" applyAlignment="1" quotePrefix="1">
      <alignment horizontal="center"/>
    </xf>
    <xf numFmtId="169" fontId="2" fillId="0" borderId="0" xfId="0" applyNumberFormat="1" applyFont="1" applyAlignment="1">
      <alignment/>
    </xf>
    <xf numFmtId="171" fontId="2" fillId="0" borderId="6" xfId="15" applyFont="1" applyBorder="1" applyAlignment="1">
      <alignment/>
    </xf>
    <xf numFmtId="178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 quotePrefix="1">
      <alignment horizontal="center"/>
    </xf>
    <xf numFmtId="178" fontId="1" fillId="0" borderId="0" xfId="0" applyNumberFormat="1" applyFont="1" applyAlignment="1">
      <alignment horizontal="left"/>
    </xf>
    <xf numFmtId="178" fontId="2" fillId="0" borderId="0" xfId="15" applyNumberFormat="1" applyFont="1" applyFill="1" applyBorder="1" applyAlignment="1">
      <alignment horizontal="center"/>
    </xf>
    <xf numFmtId="171" fontId="3" fillId="0" borderId="0" xfId="15" applyFont="1" applyAlignment="1">
      <alignment/>
    </xf>
    <xf numFmtId="178" fontId="3" fillId="0" borderId="0" xfId="15" applyNumberFormat="1" applyFont="1" applyAlignment="1">
      <alignment/>
    </xf>
    <xf numFmtId="178" fontId="3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178" fontId="1" fillId="0" borderId="0" xfId="15" applyNumberFormat="1" applyFont="1" applyFill="1" applyAlignment="1">
      <alignment horizontal="center"/>
    </xf>
    <xf numFmtId="178" fontId="1" fillId="0" borderId="0" xfId="15" applyNumberFormat="1" applyFont="1" applyFill="1" applyAlignment="1" quotePrefix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8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123825</xdr:rowOff>
    </xdr:from>
    <xdr:to>
      <xdr:col>4</xdr:col>
      <xdr:colOff>676275</xdr:colOff>
      <xdr:row>6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3886200" y="13239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6</xdr:row>
      <xdr:rowOff>123825</xdr:rowOff>
    </xdr:from>
    <xdr:to>
      <xdr:col>7</xdr:col>
      <xdr:colOff>0</xdr:colOff>
      <xdr:row>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791200" y="13239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</xdr:row>
      <xdr:rowOff>114300</xdr:rowOff>
    </xdr:from>
    <xdr:to>
      <xdr:col>7</xdr:col>
      <xdr:colOff>790575</xdr:colOff>
      <xdr:row>5</xdr:row>
      <xdr:rowOff>114300</xdr:rowOff>
    </xdr:to>
    <xdr:sp>
      <xdr:nvSpPr>
        <xdr:cNvPr id="3" name="Line 7"/>
        <xdr:cNvSpPr>
          <a:spLocks/>
        </xdr:cNvSpPr>
      </xdr:nvSpPr>
      <xdr:spPr>
        <a:xfrm>
          <a:off x="5981700" y="11144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104775</xdr:rowOff>
    </xdr:from>
    <xdr:to>
      <xdr:col>5</xdr:col>
      <xdr:colOff>466725</xdr:colOff>
      <xdr:row>5</xdr:row>
      <xdr:rowOff>104775</xdr:rowOff>
    </xdr:to>
    <xdr:sp>
      <xdr:nvSpPr>
        <xdr:cNvPr id="4" name="Line 8"/>
        <xdr:cNvSpPr>
          <a:spLocks/>
        </xdr:cNvSpPr>
      </xdr:nvSpPr>
      <xdr:spPr>
        <a:xfrm flipH="1">
          <a:off x="3905250" y="11049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consolfy02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1stqtr"/>
      <sheetName val="bs1stqtr"/>
      <sheetName val="bs2ndqtr"/>
      <sheetName val="bs3rdqtr"/>
      <sheetName val="consolentries"/>
      <sheetName val="bs4thqtr"/>
      <sheetName val="is4thqtr"/>
      <sheetName val="bs"/>
      <sheetName val="3mth is"/>
      <sheetName val="qtr4"/>
      <sheetName val="cum is"/>
      <sheetName val="qtr1"/>
      <sheetName val="qtr2"/>
      <sheetName val="qtr3"/>
      <sheetName val="is3rdqtr"/>
      <sheetName val="cbs"/>
      <sheetName val="cis"/>
      <sheetName val="ccie"/>
      <sheetName val="ccf"/>
      <sheetName val="Sheet1"/>
      <sheetName val="is2ndqtr"/>
      <sheetName val="consolentries3rdqtr"/>
      <sheetName val="consolentries2ndqtr"/>
      <sheetName val="consolentries1stqtr"/>
    </sheetNames>
    <sheetDataSet>
      <sheetData sheetId="5">
        <row r="10">
          <cell r="V10">
            <v>3223781.0900000003</v>
          </cell>
        </row>
        <row r="11">
          <cell r="V11">
            <v>3000000</v>
          </cell>
        </row>
        <row r="12">
          <cell r="V12">
            <v>16514859.3</v>
          </cell>
        </row>
        <row r="13">
          <cell r="V13">
            <v>19999343.59</v>
          </cell>
        </row>
        <row r="14">
          <cell r="V14">
            <v>4501552.6</v>
          </cell>
        </row>
        <row r="15">
          <cell r="V15">
            <v>24783947.17</v>
          </cell>
        </row>
        <row r="24">
          <cell r="V24">
            <v>41392133.92</v>
          </cell>
        </row>
        <row r="25">
          <cell r="V25">
            <v>6644235.68</v>
          </cell>
        </row>
        <row r="26">
          <cell r="V26">
            <v>4447177</v>
          </cell>
        </row>
        <row r="30">
          <cell r="V30">
            <v>473775.55000000005</v>
          </cell>
        </row>
        <row r="36">
          <cell r="K36">
            <v>9891268.14</v>
          </cell>
          <cell r="L36">
            <v>2001351.2000000002</v>
          </cell>
        </row>
        <row r="37">
          <cell r="V37">
            <v>5515618</v>
          </cell>
        </row>
        <row r="55">
          <cell r="V55">
            <v>5395</v>
          </cell>
        </row>
        <row r="57">
          <cell r="V57">
            <v>-782253</v>
          </cell>
        </row>
        <row r="58">
          <cell r="V58">
            <v>-7208</v>
          </cell>
        </row>
        <row r="67">
          <cell r="V67">
            <v>-2275930</v>
          </cell>
        </row>
        <row r="73">
          <cell r="V73">
            <v>40700000</v>
          </cell>
        </row>
      </sheetData>
      <sheetData sheetId="6">
        <row r="138">
          <cell r="U138">
            <v>1603857</v>
          </cell>
        </row>
        <row r="139">
          <cell r="U139">
            <v>3238736</v>
          </cell>
        </row>
      </sheetData>
      <sheetData sheetId="16">
        <row r="41">
          <cell r="F41">
            <v>8234.960408000024</v>
          </cell>
        </row>
      </sheetData>
      <sheetData sheetId="19">
        <row r="3">
          <cell r="R3">
            <v>14782421.579999998</v>
          </cell>
        </row>
        <row r="7">
          <cell r="R7">
            <v>682572</v>
          </cell>
        </row>
        <row r="8">
          <cell r="R8">
            <v>-408132</v>
          </cell>
        </row>
        <row r="9">
          <cell r="R9">
            <v>23326</v>
          </cell>
        </row>
        <row r="11">
          <cell r="R11">
            <v>7299795.51</v>
          </cell>
        </row>
        <row r="13">
          <cell r="R13">
            <v>400000</v>
          </cell>
        </row>
        <row r="14">
          <cell r="R14">
            <v>723900</v>
          </cell>
        </row>
        <row r="15">
          <cell r="R15">
            <v>-1594527</v>
          </cell>
        </row>
        <row r="16">
          <cell r="R16">
            <v>2320</v>
          </cell>
        </row>
        <row r="17">
          <cell r="R17">
            <v>133891</v>
          </cell>
        </row>
        <row r="21">
          <cell r="R21">
            <v>-882124.3</v>
          </cell>
        </row>
        <row r="46">
          <cell r="R46">
            <v>-2035000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workbookViewId="0" topLeftCell="A1">
      <selection activeCell="A12" sqref="A12"/>
    </sheetView>
  </sheetViews>
  <sheetFormatPr defaultColWidth="9.140625" defaultRowHeight="18.75" customHeight="1"/>
  <cols>
    <col min="1" max="1" width="45.00390625" style="2" customWidth="1"/>
    <col min="2" max="2" width="6.00390625" style="2" customWidth="1"/>
    <col min="3" max="3" width="19.28125" style="2" customWidth="1"/>
    <col min="4" max="4" width="9.140625" style="2" customWidth="1"/>
    <col min="5" max="5" width="19.28125" style="2" customWidth="1"/>
    <col min="6" max="16384" width="9.140625" style="2" customWidth="1"/>
  </cols>
  <sheetData>
    <row r="1" spans="1:8" ht="18.75" customHeight="1">
      <c r="A1" s="70" t="s">
        <v>0</v>
      </c>
      <c r="B1" s="70"/>
      <c r="C1" s="70"/>
      <c r="D1" s="70"/>
      <c r="E1" s="70"/>
      <c r="F1" s="70"/>
      <c r="G1" s="70"/>
      <c r="H1" s="70"/>
    </row>
    <row r="2" spans="1:8" ht="18.75" customHeight="1">
      <c r="A2" s="70" t="s">
        <v>1</v>
      </c>
      <c r="B2" s="70"/>
      <c r="C2" s="70"/>
      <c r="D2" s="70"/>
      <c r="E2" s="70"/>
      <c r="F2" s="70"/>
      <c r="G2" s="70"/>
      <c r="H2" s="70"/>
    </row>
    <row r="3" spans="1:8" ht="18.75" customHeight="1">
      <c r="A3" s="70" t="s">
        <v>2</v>
      </c>
      <c r="B3" s="70"/>
      <c r="C3" s="70"/>
      <c r="D3" s="70"/>
      <c r="E3" s="70"/>
      <c r="F3" s="70"/>
      <c r="G3" s="70"/>
      <c r="H3" s="70"/>
    </row>
    <row r="4" spans="1:8" ht="18.75" customHeight="1">
      <c r="A4" s="1"/>
      <c r="B4" s="1"/>
      <c r="C4" s="1"/>
      <c r="D4" s="1"/>
      <c r="E4" s="1"/>
      <c r="F4" s="1"/>
      <c r="G4" s="1"/>
      <c r="H4" s="1"/>
    </row>
    <row r="5" ht="18.75" customHeight="1">
      <c r="A5" s="3" t="s">
        <v>3</v>
      </c>
    </row>
    <row r="6" ht="18.75" customHeight="1">
      <c r="A6" s="2" t="s">
        <v>4</v>
      </c>
    </row>
    <row r="8" spans="3:5" ht="18.75" customHeight="1">
      <c r="C8" s="1" t="s">
        <v>5</v>
      </c>
      <c r="E8" s="1" t="s">
        <v>6</v>
      </c>
    </row>
    <row r="9" spans="3:5" ht="18.75" customHeight="1">
      <c r="C9" s="1" t="s">
        <v>7</v>
      </c>
      <c r="E9" s="1" t="s">
        <v>7</v>
      </c>
    </row>
    <row r="10" spans="3:5" ht="18.75" customHeight="1">
      <c r="C10" s="4" t="s">
        <v>8</v>
      </c>
      <c r="E10" s="4" t="s">
        <v>9</v>
      </c>
    </row>
    <row r="11" spans="1:5" ht="18.75" customHeight="1">
      <c r="A11" s="3"/>
      <c r="C11" s="1" t="s">
        <v>10</v>
      </c>
      <c r="E11" s="1" t="s">
        <v>11</v>
      </c>
    </row>
    <row r="12" spans="1:5" ht="18.75" customHeight="1">
      <c r="A12" s="3"/>
      <c r="B12" s="3"/>
      <c r="C12" s="1" t="s">
        <v>12</v>
      </c>
      <c r="E12" s="1" t="s">
        <v>12</v>
      </c>
    </row>
    <row r="13" spans="1:3" ht="18.75" customHeight="1">
      <c r="A13" s="3"/>
      <c r="B13" s="3"/>
      <c r="C13" s="5"/>
    </row>
    <row r="14" spans="1:6" ht="18.75" customHeight="1">
      <c r="A14" s="3" t="s">
        <v>13</v>
      </c>
      <c r="B14" s="3"/>
      <c r="C14" s="5"/>
      <c r="D14" s="6"/>
      <c r="E14" s="6"/>
      <c r="F14" s="6"/>
    </row>
    <row r="15" spans="1:7" ht="18.75" customHeight="1">
      <c r="A15" s="7" t="s">
        <v>14</v>
      </c>
      <c r="B15" s="7"/>
      <c r="C15" s="8">
        <v>51038</v>
      </c>
      <c r="D15" s="8"/>
      <c r="E15" s="8">
        <v>53451</v>
      </c>
      <c r="F15" s="6"/>
      <c r="G15" s="9"/>
    </row>
    <row r="16" spans="1:7" ht="18.75" customHeight="1">
      <c r="A16" s="7" t="s">
        <v>15</v>
      </c>
      <c r="B16" s="7"/>
      <c r="C16" s="8">
        <f>('[1]bs4thqtr'!K36+'[1]bs4thqtr'!L36)/1000-2</f>
        <v>11890.61934</v>
      </c>
      <c r="D16" s="8"/>
      <c r="E16" s="8">
        <v>12291</v>
      </c>
      <c r="F16" s="6"/>
      <c r="G16" s="9"/>
    </row>
    <row r="17" spans="1:7" ht="18.75" customHeight="1">
      <c r="A17" s="7" t="s">
        <v>16</v>
      </c>
      <c r="B17" s="7"/>
      <c r="C17" s="8">
        <f>'[1]bs4thqtr'!V55/1000</f>
        <v>5.395</v>
      </c>
      <c r="D17" s="8"/>
      <c r="E17" s="8">
        <v>8</v>
      </c>
      <c r="F17" s="6"/>
      <c r="G17" s="9"/>
    </row>
    <row r="18" spans="1:7" ht="18.75" customHeight="1">
      <c r="A18" s="7" t="s">
        <v>17</v>
      </c>
      <c r="B18" s="7"/>
      <c r="C18" s="8">
        <f>'[1]bs4thqtr'!V37/1000</f>
        <v>5515.618</v>
      </c>
      <c r="D18" s="8"/>
      <c r="E18" s="8">
        <v>6198</v>
      </c>
      <c r="F18" s="6"/>
      <c r="G18" s="9"/>
    </row>
    <row r="19" spans="1:6" ht="18.75" customHeight="1">
      <c r="A19" s="7"/>
      <c r="B19" s="7"/>
      <c r="C19" s="10">
        <f>SUM(C15:C18)</f>
        <v>68449.63234</v>
      </c>
      <c r="D19" s="8"/>
      <c r="E19" s="10">
        <f>SUM(E15:E18)</f>
        <v>71948</v>
      </c>
      <c r="F19" s="6"/>
    </row>
    <row r="20" spans="1:6" ht="18.75" customHeight="1">
      <c r="A20" s="7"/>
      <c r="B20" s="7"/>
      <c r="C20" s="8"/>
      <c r="D20" s="8"/>
      <c r="E20" s="8"/>
      <c r="F20" s="6"/>
    </row>
    <row r="21" spans="1:6" ht="18.75" customHeight="1">
      <c r="A21" s="11" t="s">
        <v>18</v>
      </c>
      <c r="B21" s="7"/>
      <c r="C21" s="8"/>
      <c r="D21" s="8"/>
      <c r="E21" s="8"/>
      <c r="F21" s="6"/>
    </row>
    <row r="22" spans="1:7" ht="18.75" customHeight="1">
      <c r="A22" s="7" t="s">
        <v>19</v>
      </c>
      <c r="B22" s="7"/>
      <c r="C22" s="8">
        <f>'[1]bs4thqtr'!V15/1000</f>
        <v>24783.947170000003</v>
      </c>
      <c r="D22" s="8"/>
      <c r="E22" s="8">
        <v>23315</v>
      </c>
      <c r="F22" s="6"/>
      <c r="G22" s="9"/>
    </row>
    <row r="23" spans="1:7" ht="18.75" customHeight="1">
      <c r="A23" s="7" t="s">
        <v>20</v>
      </c>
      <c r="B23" s="7"/>
      <c r="C23" s="8">
        <f>'[1]bs4thqtr'!V13/1000</f>
        <v>19999.34359</v>
      </c>
      <c r="D23" s="8"/>
      <c r="E23" s="8">
        <v>18307</v>
      </c>
      <c r="F23" s="6"/>
      <c r="G23" s="9"/>
    </row>
    <row r="24" spans="1:7" ht="18.75" customHeight="1">
      <c r="A24" s="7" t="s">
        <v>21</v>
      </c>
      <c r="B24" s="7"/>
      <c r="C24" s="8">
        <f>'[1]bs4thqtr'!V14/1000</f>
        <v>4501.5526</v>
      </c>
      <c r="D24" s="8"/>
      <c r="E24" s="8">
        <v>1860</v>
      </c>
      <c r="F24" s="6"/>
      <c r="G24" s="9"/>
    </row>
    <row r="25" spans="1:7" ht="18.75" customHeight="1">
      <c r="A25" s="7" t="s">
        <v>22</v>
      </c>
      <c r="B25" s="7"/>
      <c r="C25" s="8">
        <v>7111</v>
      </c>
      <c r="D25" s="8"/>
      <c r="E25" s="8">
        <v>7141</v>
      </c>
      <c r="F25" s="6"/>
      <c r="G25" s="9"/>
    </row>
    <row r="26" spans="1:7" ht="18.75" customHeight="1">
      <c r="A26" s="7" t="s">
        <v>23</v>
      </c>
      <c r="B26" s="7"/>
      <c r="C26" s="8">
        <f>('[1]bs4thqtr'!V10+'[1]bs4thqtr'!V11+'[1]bs4thqtr'!V12)/1000</f>
        <v>22738.64039</v>
      </c>
      <c r="D26" s="8"/>
      <c r="E26" s="8">
        <f>15760+3962</f>
        <v>19722</v>
      </c>
      <c r="F26" s="6"/>
      <c r="G26" s="9"/>
    </row>
    <row r="27" spans="1:6" ht="18.75" customHeight="1">
      <c r="A27" s="7"/>
      <c r="B27" s="7"/>
      <c r="C27" s="12">
        <v>79135</v>
      </c>
      <c r="D27" s="8"/>
      <c r="E27" s="12">
        <f>SUM(E22:E26)</f>
        <v>70345</v>
      </c>
      <c r="F27" s="6"/>
    </row>
    <row r="28" spans="1:6" ht="18.75" customHeight="1">
      <c r="A28" s="7"/>
      <c r="B28" s="7"/>
      <c r="C28" s="8"/>
      <c r="D28" s="8"/>
      <c r="E28" s="8"/>
      <c r="F28" s="6"/>
    </row>
    <row r="29" spans="1:6" ht="18.75" customHeight="1">
      <c r="A29" s="11" t="s">
        <v>24</v>
      </c>
      <c r="B29" s="7"/>
      <c r="C29" s="8"/>
      <c r="D29" s="8"/>
      <c r="E29" s="8"/>
      <c r="F29" s="6"/>
    </row>
    <row r="30" spans="1:7" ht="18.75" customHeight="1">
      <c r="A30" s="7" t="s">
        <v>25</v>
      </c>
      <c r="B30" s="7"/>
      <c r="C30" s="8">
        <f>'[1]bs4thqtr'!V26/1000</f>
        <v>4447.177</v>
      </c>
      <c r="D30" s="8"/>
      <c r="E30" s="8">
        <v>4216</v>
      </c>
      <c r="F30" s="6"/>
      <c r="G30" s="9"/>
    </row>
    <row r="31" spans="1:7" ht="18.75" customHeight="1">
      <c r="A31" s="7" t="s">
        <v>26</v>
      </c>
      <c r="B31" s="7"/>
      <c r="C31" s="8">
        <f>'[1]bs4thqtr'!V24/1000</f>
        <v>41392.13392</v>
      </c>
      <c r="D31" s="8"/>
      <c r="E31" s="8">
        <v>42900</v>
      </c>
      <c r="F31" s="6"/>
      <c r="G31" s="9"/>
    </row>
    <row r="32" spans="1:7" ht="18.75" customHeight="1">
      <c r="A32" s="7" t="s">
        <v>27</v>
      </c>
      <c r="B32" s="7"/>
      <c r="C32" s="8">
        <f>'[1]bs4thqtr'!V25/1000</f>
        <v>6644.23568</v>
      </c>
      <c r="D32" s="8"/>
      <c r="E32" s="8">
        <v>5748</v>
      </c>
      <c r="F32" s="6"/>
      <c r="G32" s="9"/>
    </row>
    <row r="33" spans="1:7" ht="18.75" customHeight="1">
      <c r="A33" s="13" t="s">
        <v>28</v>
      </c>
      <c r="B33" s="7"/>
      <c r="C33" s="8">
        <f>'[1]bs4thqtr'!V30/1000</f>
        <v>473.77555000000007</v>
      </c>
      <c r="D33" s="8"/>
      <c r="E33" s="8">
        <v>1056</v>
      </c>
      <c r="F33" s="14"/>
      <c r="G33" s="9"/>
    </row>
    <row r="34" spans="1:7" ht="18.75" customHeight="1">
      <c r="A34" s="7" t="s">
        <v>29</v>
      </c>
      <c r="B34" s="7"/>
      <c r="C34" s="8">
        <f>63-63</f>
        <v>0</v>
      </c>
      <c r="D34" s="8"/>
      <c r="E34" s="8">
        <f>2035-2035</f>
        <v>0</v>
      </c>
      <c r="F34" s="6"/>
      <c r="G34" s="9"/>
    </row>
    <row r="35" spans="1:6" ht="18.75" customHeight="1">
      <c r="A35" s="7"/>
      <c r="B35" s="7"/>
      <c r="C35" s="12">
        <f>SUM(C30:C34)</f>
        <v>52957.32215</v>
      </c>
      <c r="D35" s="8"/>
      <c r="E35" s="12">
        <f>SUM(E30:E34)</f>
        <v>53920</v>
      </c>
      <c r="F35" s="6"/>
    </row>
    <row r="36" spans="1:6" ht="18.75" customHeight="1">
      <c r="A36" s="11"/>
      <c r="B36" s="7"/>
      <c r="C36" s="8"/>
      <c r="D36" s="8"/>
      <c r="E36" s="8"/>
      <c r="F36" s="6"/>
    </row>
    <row r="37" spans="1:7" ht="18.75" customHeight="1">
      <c r="A37" s="11" t="s">
        <v>30</v>
      </c>
      <c r="B37" s="7"/>
      <c r="C37" s="15">
        <f>C27-C35</f>
        <v>26177.67785</v>
      </c>
      <c r="D37" s="8"/>
      <c r="E37" s="15">
        <f>E27-E35</f>
        <v>16425</v>
      </c>
      <c r="F37" s="6"/>
      <c r="G37" s="9"/>
    </row>
    <row r="38" spans="1:6" ht="18.75" customHeight="1" thickBot="1">
      <c r="A38" s="7"/>
      <c r="B38" s="7"/>
      <c r="C38" s="16">
        <f>C19+C37+1</f>
        <v>94628.31018999999</v>
      </c>
      <c r="D38" s="8"/>
      <c r="E38" s="16">
        <f>E19+E37</f>
        <v>88373</v>
      </c>
      <c r="F38" s="6"/>
    </row>
    <row r="39" spans="1:6" ht="18.75" customHeight="1" thickTop="1">
      <c r="A39" s="7"/>
      <c r="B39" s="7"/>
      <c r="C39" s="66"/>
      <c r="D39" s="8"/>
      <c r="E39" s="66"/>
      <c r="F39" s="6"/>
    </row>
    <row r="40" spans="1:6" ht="18.75" customHeight="1">
      <c r="A40" s="11" t="s">
        <v>31</v>
      </c>
      <c r="B40" s="7"/>
      <c r="C40" s="8"/>
      <c r="D40" s="8"/>
      <c r="E40" s="8"/>
      <c r="F40" s="6"/>
    </row>
    <row r="41" spans="1:6" ht="18.75" customHeight="1">
      <c r="A41" s="7" t="s">
        <v>32</v>
      </c>
      <c r="B41" s="7"/>
      <c r="C41" s="8">
        <f>'[1]bs4thqtr'!V73/1000</f>
        <v>40700</v>
      </c>
      <c r="D41" s="8"/>
      <c r="E41" s="8">
        <v>40700</v>
      </c>
      <c r="F41" s="6"/>
    </row>
    <row r="42" spans="1:6" ht="18.75" customHeight="1">
      <c r="A42" s="7" t="s">
        <v>33</v>
      </c>
      <c r="B42" s="7"/>
      <c r="C42" s="17">
        <v>29373</v>
      </c>
      <c r="D42" s="8"/>
      <c r="E42" s="17">
        <f>21139+2035</f>
        <v>23174</v>
      </c>
      <c r="F42" s="6"/>
    </row>
    <row r="43" spans="1:6" ht="18.75" customHeight="1">
      <c r="A43" s="7" t="s">
        <v>34</v>
      </c>
      <c r="B43" s="7"/>
      <c r="C43" s="8">
        <f>SUM(C41:C42)</f>
        <v>70073</v>
      </c>
      <c r="D43" s="8"/>
      <c r="E43" s="8">
        <f>SUM(E41:E42)</f>
        <v>63874</v>
      </c>
      <c r="F43" s="14"/>
    </row>
    <row r="44" spans="1:6" ht="18.75" customHeight="1">
      <c r="A44" s="7" t="s">
        <v>35</v>
      </c>
      <c r="B44" s="7"/>
      <c r="C44" s="18">
        <v>21490</v>
      </c>
      <c r="D44" s="8"/>
      <c r="E44" s="18">
        <v>19785</v>
      </c>
      <c r="F44" s="6"/>
    </row>
    <row r="45" spans="1:6" ht="18.75" customHeight="1">
      <c r="A45" s="7"/>
      <c r="B45" s="7"/>
      <c r="C45" s="12">
        <f>SUM(C43:C44)</f>
        <v>91563</v>
      </c>
      <c r="D45" s="8"/>
      <c r="E45" s="12">
        <f>SUM(E43:E44)</f>
        <v>83659</v>
      </c>
      <c r="F45" s="6"/>
    </row>
    <row r="46" spans="1:6" ht="18.75" customHeight="1">
      <c r="A46" s="19"/>
      <c r="B46" s="7"/>
      <c r="C46" s="8"/>
      <c r="D46" s="8"/>
      <c r="E46" s="8"/>
      <c r="F46" s="6"/>
    </row>
    <row r="47" spans="1:7" s="22" customFormat="1" ht="18.75" customHeight="1">
      <c r="A47" s="19" t="s">
        <v>36</v>
      </c>
      <c r="B47" s="19"/>
      <c r="C47" s="18">
        <f>-'[1]bs4thqtr'!V58/1000</f>
        <v>7.208</v>
      </c>
      <c r="D47" s="18"/>
      <c r="E47" s="18">
        <v>2023</v>
      </c>
      <c r="F47" s="20"/>
      <c r="G47" s="21"/>
    </row>
    <row r="48" spans="1:7" s="22" customFormat="1" ht="18.75" customHeight="1">
      <c r="A48" s="19" t="s">
        <v>38</v>
      </c>
      <c r="B48" s="19"/>
      <c r="C48" s="17">
        <f>-'[1]bs4thqtr'!V67/1000</f>
        <v>2275.93</v>
      </c>
      <c r="D48" s="18"/>
      <c r="E48" s="17">
        <v>1501</v>
      </c>
      <c r="F48" s="20"/>
      <c r="G48" s="21"/>
    </row>
    <row r="49" spans="1:7" s="22" customFormat="1" ht="18.75" customHeight="1">
      <c r="A49" s="19"/>
      <c r="B49" s="19"/>
      <c r="C49" s="10">
        <f>SUM(C47:C48)</f>
        <v>2283.138</v>
      </c>
      <c r="D49" s="18"/>
      <c r="E49" s="10">
        <f>SUM(E47:E48)</f>
        <v>3524</v>
      </c>
      <c r="F49" s="20"/>
      <c r="G49" s="21"/>
    </row>
    <row r="50" spans="1:7" s="22" customFormat="1" ht="18.75" customHeight="1">
      <c r="A50" s="19"/>
      <c r="B50" s="19"/>
      <c r="C50" s="18"/>
      <c r="D50" s="18"/>
      <c r="E50" s="18"/>
      <c r="F50" s="20"/>
      <c r="G50" s="21"/>
    </row>
    <row r="51" spans="1:7" s="22" customFormat="1" ht="18.75" customHeight="1">
      <c r="A51" s="19" t="s">
        <v>37</v>
      </c>
      <c r="B51" s="19"/>
      <c r="C51" s="18">
        <f>-'[1]bs4thqtr'!V57/1000</f>
        <v>782.253</v>
      </c>
      <c r="D51" s="18"/>
      <c r="E51" s="18">
        <v>1190</v>
      </c>
      <c r="F51" s="20"/>
      <c r="G51" s="21"/>
    </row>
    <row r="52" spans="1:6" s="22" customFormat="1" ht="18.75" customHeight="1" thickBot="1">
      <c r="A52" s="19"/>
      <c r="B52" s="19"/>
      <c r="C52" s="23">
        <f>C45+C49+C51</f>
        <v>94628.391</v>
      </c>
      <c r="D52" s="18"/>
      <c r="E52" s="23">
        <f>E45+E49+E51</f>
        <v>88373</v>
      </c>
      <c r="F52" s="20"/>
    </row>
    <row r="53" spans="1:6" s="22" customFormat="1" ht="18.75" customHeight="1" thickTop="1">
      <c r="A53" s="19"/>
      <c r="B53" s="19"/>
      <c r="C53" s="18"/>
      <c r="D53" s="18"/>
      <c r="E53" s="18"/>
      <c r="F53" s="20"/>
    </row>
    <row r="54" spans="1:6" s="22" customFormat="1" ht="18.75" customHeight="1">
      <c r="A54" s="19" t="s">
        <v>39</v>
      </c>
      <c r="B54" s="19"/>
      <c r="C54" s="24">
        <f>(C43-C18)/40700</f>
        <v>1.5861764619164618</v>
      </c>
      <c r="D54" s="18"/>
      <c r="E54" s="24">
        <f>(E43-E18)/40700</f>
        <v>1.4171007371007371</v>
      </c>
      <c r="F54" s="20"/>
    </row>
    <row r="55" spans="1:6" s="22" customFormat="1" ht="18.75" customHeight="1">
      <c r="A55" s="19"/>
      <c r="B55" s="19"/>
      <c r="C55" s="18"/>
      <c r="D55" s="18"/>
      <c r="E55" s="18"/>
      <c r="F55" s="20"/>
    </row>
    <row r="56" spans="1:6" s="22" customFormat="1" ht="18.75" customHeight="1">
      <c r="A56" s="19"/>
      <c r="B56" s="19"/>
      <c r="C56" s="18"/>
      <c r="D56" s="18"/>
      <c r="E56" s="18"/>
      <c r="F56" s="20"/>
    </row>
    <row r="57" spans="1:6" ht="18.75" customHeight="1">
      <c r="A57" s="2" t="s">
        <v>40</v>
      </c>
      <c r="B57" s="22"/>
      <c r="C57" s="25"/>
      <c r="D57" s="6"/>
      <c r="E57" s="6"/>
      <c r="F57" s="6"/>
    </row>
    <row r="58" spans="1:6" ht="18.75" customHeight="1">
      <c r="A58" s="22" t="s">
        <v>41</v>
      </c>
      <c r="B58" s="22"/>
      <c r="C58" s="25"/>
      <c r="D58" s="6"/>
      <c r="E58" s="6"/>
      <c r="F58" s="6"/>
    </row>
    <row r="59" spans="2:6" ht="18.75" customHeight="1">
      <c r="B59" s="22"/>
      <c r="C59" s="25"/>
      <c r="D59" s="6"/>
      <c r="E59" s="6"/>
      <c r="F59" s="6"/>
    </row>
    <row r="60" spans="1:6" ht="18.75" customHeight="1">
      <c r="A60" s="2" t="s">
        <v>137</v>
      </c>
      <c r="B60" s="22"/>
      <c r="C60" s="25"/>
      <c r="D60" s="6"/>
      <c r="E60" s="6"/>
      <c r="F60" s="6"/>
    </row>
    <row r="61" spans="2:6" ht="18.75" customHeight="1">
      <c r="B61" s="22"/>
      <c r="C61" s="25"/>
      <c r="D61" s="6"/>
      <c r="E61" s="6"/>
      <c r="F61" s="6"/>
    </row>
    <row r="62" spans="3:6" ht="18.75" customHeight="1">
      <c r="C62" s="6"/>
      <c r="D62" s="6"/>
      <c r="E62" s="6"/>
      <c r="F62" s="6"/>
    </row>
    <row r="63" spans="3:6" ht="18.75" customHeight="1">
      <c r="C63" s="6"/>
      <c r="D63" s="6"/>
      <c r="E63" s="6"/>
      <c r="F63" s="6"/>
    </row>
    <row r="64" spans="3:6" ht="18.75" customHeight="1">
      <c r="C64" s="6"/>
      <c r="D64" s="6"/>
      <c r="E64" s="6"/>
      <c r="F64" s="6"/>
    </row>
    <row r="65" spans="3:6" ht="18.75" customHeight="1">
      <c r="C65" s="6"/>
      <c r="D65" s="6"/>
      <c r="E65" s="6"/>
      <c r="F65" s="6"/>
    </row>
    <row r="66" spans="3:6" ht="18.75" customHeight="1">
      <c r="C66" s="6"/>
      <c r="D66" s="6"/>
      <c r="E66" s="6"/>
      <c r="F66" s="6"/>
    </row>
    <row r="67" spans="3:6" ht="18.75" customHeight="1">
      <c r="C67" s="6"/>
      <c r="D67" s="6"/>
      <c r="E67" s="6"/>
      <c r="F67" s="6"/>
    </row>
    <row r="68" spans="3:6" ht="18.75" customHeight="1">
      <c r="C68" s="6"/>
      <c r="D68" s="6"/>
      <c r="E68" s="6"/>
      <c r="F68" s="6"/>
    </row>
    <row r="69" spans="3:6" ht="18.75" customHeight="1">
      <c r="C69" s="6"/>
      <c r="D69" s="6"/>
      <c r="E69" s="6"/>
      <c r="F69" s="6"/>
    </row>
    <row r="70" spans="3:6" ht="18.75" customHeight="1">
      <c r="C70" s="6"/>
      <c r="D70" s="6"/>
      <c r="E70" s="6"/>
      <c r="F70" s="6"/>
    </row>
    <row r="71" spans="3:6" ht="18.75" customHeight="1">
      <c r="C71" s="6"/>
      <c r="D71" s="6"/>
      <c r="E71" s="6"/>
      <c r="F71" s="6"/>
    </row>
    <row r="72" spans="3:6" ht="18.75" customHeight="1">
      <c r="C72" s="6"/>
      <c r="D72" s="6"/>
      <c r="E72" s="6"/>
      <c r="F72" s="6"/>
    </row>
    <row r="73" spans="3:6" ht="18.75" customHeight="1">
      <c r="C73" s="6"/>
      <c r="D73" s="6"/>
      <c r="E73" s="6"/>
      <c r="F73" s="6"/>
    </row>
    <row r="74" spans="3:6" ht="18.75" customHeight="1">
      <c r="C74" s="6"/>
      <c r="D74" s="6"/>
      <c r="E74" s="6"/>
      <c r="F74" s="6"/>
    </row>
    <row r="75" spans="3:6" ht="18.75" customHeight="1">
      <c r="C75" s="6"/>
      <c r="D75" s="6"/>
      <c r="E75" s="6"/>
      <c r="F75" s="6"/>
    </row>
    <row r="76" spans="3:6" ht="18.75" customHeight="1">
      <c r="C76" s="6"/>
      <c r="D76" s="6"/>
      <c r="E76" s="6"/>
      <c r="F76" s="6"/>
    </row>
    <row r="77" spans="3:6" ht="18.75" customHeight="1">
      <c r="C77" s="6"/>
      <c r="D77" s="6"/>
      <c r="E77" s="6"/>
      <c r="F77" s="6"/>
    </row>
    <row r="78" spans="3:6" ht="18.75" customHeight="1">
      <c r="C78" s="6"/>
      <c r="D78" s="6"/>
      <c r="E78" s="6"/>
      <c r="F78" s="6"/>
    </row>
    <row r="79" spans="3:6" ht="18.75" customHeight="1">
      <c r="C79" s="6"/>
      <c r="D79" s="6"/>
      <c r="E79" s="6"/>
      <c r="F79" s="6"/>
    </row>
    <row r="80" spans="3:6" ht="18.75" customHeight="1">
      <c r="C80" s="6"/>
      <c r="D80" s="6"/>
      <c r="E80" s="6"/>
      <c r="F80" s="6"/>
    </row>
    <row r="81" spans="3:6" ht="18.75" customHeight="1">
      <c r="C81" s="6"/>
      <c r="D81" s="6"/>
      <c r="E81" s="6"/>
      <c r="F81" s="6"/>
    </row>
    <row r="82" spans="3:6" ht="18.75" customHeight="1">
      <c r="C82" s="6"/>
      <c r="D82" s="6"/>
      <c r="E82" s="6"/>
      <c r="F82" s="6"/>
    </row>
    <row r="83" spans="3:6" ht="18.75" customHeight="1">
      <c r="C83" s="6"/>
      <c r="D83" s="6"/>
      <c r="E83" s="6"/>
      <c r="F83" s="6"/>
    </row>
    <row r="84" spans="3:6" ht="18.75" customHeight="1">
      <c r="C84" s="6"/>
      <c r="D84" s="6"/>
      <c r="E84" s="6"/>
      <c r="F84" s="6"/>
    </row>
    <row r="85" spans="3:6" ht="18.75" customHeight="1">
      <c r="C85" s="6"/>
      <c r="D85" s="6"/>
      <c r="E85" s="6"/>
      <c r="F85" s="6"/>
    </row>
    <row r="86" spans="3:6" ht="18.75" customHeight="1">
      <c r="C86" s="6"/>
      <c r="D86" s="6"/>
      <c r="E86" s="6"/>
      <c r="F86" s="6"/>
    </row>
    <row r="87" spans="3:6" ht="18.75" customHeight="1">
      <c r="C87" s="6"/>
      <c r="D87" s="6"/>
      <c r="E87" s="6"/>
      <c r="F87" s="6"/>
    </row>
    <row r="88" spans="3:6" ht="18.75" customHeight="1">
      <c r="C88" s="6"/>
      <c r="D88" s="6"/>
      <c r="E88" s="6"/>
      <c r="F88" s="6"/>
    </row>
    <row r="89" spans="3:6" ht="18.75" customHeight="1">
      <c r="C89" s="6"/>
      <c r="D89" s="6"/>
      <c r="E89" s="6"/>
      <c r="F89" s="6"/>
    </row>
    <row r="90" spans="3:6" ht="18.75" customHeight="1">
      <c r="C90" s="6"/>
      <c r="D90" s="6"/>
      <c r="E90" s="6"/>
      <c r="F90" s="6"/>
    </row>
    <row r="91" spans="3:6" ht="18.75" customHeight="1">
      <c r="C91" s="6"/>
      <c r="D91" s="6"/>
      <c r="E91" s="6"/>
      <c r="F91" s="6"/>
    </row>
    <row r="92" spans="3:6" ht="18.75" customHeight="1">
      <c r="C92" s="6"/>
      <c r="D92" s="6"/>
      <c r="E92" s="6"/>
      <c r="F92" s="6"/>
    </row>
    <row r="93" spans="3:6" ht="18.75" customHeight="1">
      <c r="C93" s="6"/>
      <c r="D93" s="6"/>
      <c r="E93" s="6"/>
      <c r="F93" s="6"/>
    </row>
    <row r="94" spans="3:6" ht="18.75" customHeight="1">
      <c r="C94" s="6"/>
      <c r="D94" s="6"/>
      <c r="E94" s="6"/>
      <c r="F94" s="6"/>
    </row>
    <row r="95" spans="3:6" ht="18.75" customHeight="1">
      <c r="C95" s="6"/>
      <c r="D95" s="6"/>
      <c r="E95" s="6"/>
      <c r="F95" s="6"/>
    </row>
    <row r="96" spans="3:6" ht="18.75" customHeight="1">
      <c r="C96" s="6"/>
      <c r="D96" s="6"/>
      <c r="E96" s="6"/>
      <c r="F96" s="6"/>
    </row>
    <row r="97" spans="3:6" ht="18.75" customHeight="1">
      <c r="C97" s="6"/>
      <c r="D97" s="6"/>
      <c r="E97" s="6"/>
      <c r="F97" s="6"/>
    </row>
    <row r="98" spans="3:6" ht="18.75" customHeight="1">
      <c r="C98" s="6"/>
      <c r="D98" s="6"/>
      <c r="E98" s="6"/>
      <c r="F98" s="6"/>
    </row>
    <row r="99" spans="3:6" ht="18.75" customHeight="1">
      <c r="C99" s="6"/>
      <c r="D99" s="6"/>
      <c r="E99" s="6"/>
      <c r="F99" s="6"/>
    </row>
    <row r="100" spans="3:6" ht="18.75" customHeight="1">
      <c r="C100" s="6"/>
      <c r="D100" s="6"/>
      <c r="E100" s="6"/>
      <c r="F100" s="6"/>
    </row>
    <row r="101" spans="3:6" ht="18.75" customHeight="1">
      <c r="C101" s="6"/>
      <c r="D101" s="6"/>
      <c r="E101" s="6"/>
      <c r="F101" s="6"/>
    </row>
    <row r="102" spans="3:6" ht="18.75" customHeight="1">
      <c r="C102" s="6"/>
      <c r="D102" s="6"/>
      <c r="E102" s="6"/>
      <c r="F102" s="6"/>
    </row>
    <row r="103" spans="3:6" ht="18.75" customHeight="1">
      <c r="C103" s="6"/>
      <c r="D103" s="6"/>
      <c r="E103" s="6"/>
      <c r="F103" s="6"/>
    </row>
    <row r="104" spans="3:6" ht="18.75" customHeight="1">
      <c r="C104" s="6"/>
      <c r="D104" s="6"/>
      <c r="E104" s="6"/>
      <c r="F104" s="6"/>
    </row>
    <row r="105" spans="3:6" ht="18.75" customHeight="1">
      <c r="C105" s="6"/>
      <c r="D105" s="6"/>
      <c r="E105" s="6"/>
      <c r="F105" s="6"/>
    </row>
    <row r="106" spans="3:6" ht="18.75" customHeight="1">
      <c r="C106" s="6"/>
      <c r="D106" s="6"/>
      <c r="E106" s="6"/>
      <c r="F106" s="6"/>
    </row>
    <row r="107" spans="3:6" ht="18.75" customHeight="1">
      <c r="C107" s="6"/>
      <c r="D107" s="6"/>
      <c r="E107" s="6"/>
      <c r="F107" s="6"/>
    </row>
    <row r="108" spans="3:6" ht="18.75" customHeight="1">
      <c r="C108" s="6"/>
      <c r="D108" s="6"/>
      <c r="E108" s="6"/>
      <c r="F108" s="6"/>
    </row>
    <row r="109" spans="3:6" ht="18.75" customHeight="1">
      <c r="C109" s="6"/>
      <c r="D109" s="6"/>
      <c r="E109" s="6"/>
      <c r="F109" s="6"/>
    </row>
    <row r="110" spans="3:6" ht="18.75" customHeight="1">
      <c r="C110" s="6"/>
      <c r="D110" s="6"/>
      <c r="E110" s="6"/>
      <c r="F110" s="6"/>
    </row>
    <row r="111" spans="3:6" ht="18.75" customHeight="1">
      <c r="C111" s="6"/>
      <c r="D111" s="6"/>
      <c r="E111" s="6"/>
      <c r="F111" s="6"/>
    </row>
    <row r="112" spans="3:6" ht="18.75" customHeight="1">
      <c r="C112" s="6"/>
      <c r="D112" s="6"/>
      <c r="E112" s="6"/>
      <c r="F112" s="6"/>
    </row>
    <row r="113" spans="3:6" ht="18.75" customHeight="1">
      <c r="C113" s="6"/>
      <c r="D113" s="6"/>
      <c r="E113" s="6"/>
      <c r="F113" s="6"/>
    </row>
    <row r="114" spans="3:6" ht="18.75" customHeight="1">
      <c r="C114" s="6"/>
      <c r="D114" s="6"/>
      <c r="E114" s="6"/>
      <c r="F114" s="6"/>
    </row>
    <row r="115" spans="3:6" ht="18.75" customHeight="1">
      <c r="C115" s="6"/>
      <c r="D115" s="6"/>
      <c r="E115" s="6"/>
      <c r="F115" s="6"/>
    </row>
    <row r="116" spans="3:6" ht="18.75" customHeight="1">
      <c r="C116" s="6"/>
      <c r="D116" s="6"/>
      <c r="E116" s="6"/>
      <c r="F116" s="6"/>
    </row>
    <row r="117" spans="3:6" ht="18.75" customHeight="1">
      <c r="C117" s="6"/>
      <c r="D117" s="6"/>
      <c r="E117" s="6"/>
      <c r="F117" s="6"/>
    </row>
    <row r="118" spans="3:6" ht="18.75" customHeight="1">
      <c r="C118" s="6"/>
      <c r="D118" s="6"/>
      <c r="E118" s="6"/>
      <c r="F118" s="6"/>
    </row>
    <row r="119" spans="3:6" ht="18.75" customHeight="1">
      <c r="C119" s="6"/>
      <c r="D119" s="6"/>
      <c r="E119" s="6"/>
      <c r="F119" s="6"/>
    </row>
    <row r="120" spans="3:6" ht="18.75" customHeight="1">
      <c r="C120" s="6"/>
      <c r="D120" s="6"/>
      <c r="E120" s="6"/>
      <c r="F120" s="6"/>
    </row>
    <row r="121" spans="3:6" ht="18.75" customHeight="1">
      <c r="C121" s="6"/>
      <c r="D121" s="6"/>
      <c r="E121" s="6"/>
      <c r="F121" s="6"/>
    </row>
    <row r="122" spans="3:6" ht="18.75" customHeight="1">
      <c r="C122" s="6"/>
      <c r="D122" s="6"/>
      <c r="E122" s="6"/>
      <c r="F122" s="6"/>
    </row>
    <row r="123" spans="3:6" ht="18.75" customHeight="1">
      <c r="C123" s="6"/>
      <c r="D123" s="6"/>
      <c r="E123" s="6"/>
      <c r="F123" s="6"/>
    </row>
    <row r="124" spans="3:6" ht="18.75" customHeight="1">
      <c r="C124" s="6"/>
      <c r="D124" s="6"/>
      <c r="E124" s="6"/>
      <c r="F124" s="6"/>
    </row>
    <row r="125" spans="3:6" ht="18.75" customHeight="1">
      <c r="C125" s="6"/>
      <c r="D125" s="6"/>
      <c r="E125" s="6"/>
      <c r="F125" s="6"/>
    </row>
    <row r="126" spans="3:6" ht="18.75" customHeight="1">
      <c r="C126" s="6"/>
      <c r="D126" s="6"/>
      <c r="E126" s="6"/>
      <c r="F126" s="6"/>
    </row>
    <row r="127" spans="3:6" ht="18.75" customHeight="1">
      <c r="C127" s="6"/>
      <c r="D127" s="6"/>
      <c r="E127" s="6"/>
      <c r="F127" s="6"/>
    </row>
    <row r="128" spans="3:6" ht="18.75" customHeight="1">
      <c r="C128" s="6"/>
      <c r="D128" s="6"/>
      <c r="E128" s="6"/>
      <c r="F128" s="6"/>
    </row>
    <row r="129" spans="3:6" ht="18.75" customHeight="1">
      <c r="C129" s="6"/>
      <c r="D129" s="6"/>
      <c r="E129" s="6"/>
      <c r="F129" s="6"/>
    </row>
    <row r="130" spans="3:6" ht="18.75" customHeight="1">
      <c r="C130" s="6"/>
      <c r="D130" s="6"/>
      <c r="E130" s="6"/>
      <c r="F130" s="6"/>
    </row>
    <row r="131" spans="3:6" ht="18.75" customHeight="1">
      <c r="C131" s="6"/>
      <c r="D131" s="6"/>
      <c r="E131" s="6"/>
      <c r="F131" s="6"/>
    </row>
    <row r="132" spans="3:6" ht="18.75" customHeight="1">
      <c r="C132" s="6"/>
      <c r="D132" s="6"/>
      <c r="E132" s="6"/>
      <c r="F132" s="6"/>
    </row>
    <row r="133" spans="3:6" ht="18.75" customHeight="1">
      <c r="C133" s="6"/>
      <c r="D133" s="6"/>
      <c r="E133" s="6"/>
      <c r="F133" s="6"/>
    </row>
    <row r="134" spans="3:6" ht="18.75" customHeight="1">
      <c r="C134" s="6"/>
      <c r="D134" s="6"/>
      <c r="E134" s="6"/>
      <c r="F134" s="6"/>
    </row>
    <row r="135" spans="3:6" ht="18.75" customHeight="1">
      <c r="C135" s="6"/>
      <c r="D135" s="6"/>
      <c r="E135" s="6"/>
      <c r="F135" s="6"/>
    </row>
    <row r="136" spans="3:6" ht="18.75" customHeight="1">
      <c r="C136" s="6"/>
      <c r="D136" s="6"/>
      <c r="E136" s="6"/>
      <c r="F136" s="6"/>
    </row>
    <row r="137" spans="3:6" ht="18.75" customHeight="1">
      <c r="C137" s="6"/>
      <c r="D137" s="6"/>
      <c r="E137" s="6"/>
      <c r="F137" s="6"/>
    </row>
    <row r="138" spans="3:6" ht="18.75" customHeight="1">
      <c r="C138" s="6"/>
      <c r="D138" s="6"/>
      <c r="E138" s="6"/>
      <c r="F138" s="6"/>
    </row>
    <row r="139" spans="3:6" ht="18.75" customHeight="1">
      <c r="C139" s="6"/>
      <c r="D139" s="6"/>
      <c r="E139" s="6"/>
      <c r="F139" s="6"/>
    </row>
    <row r="140" spans="3:6" ht="18.75" customHeight="1">
      <c r="C140" s="6"/>
      <c r="D140" s="6"/>
      <c r="E140" s="6"/>
      <c r="F140" s="6"/>
    </row>
    <row r="141" spans="3:6" ht="18.75" customHeight="1">
      <c r="C141" s="6"/>
      <c r="D141" s="6"/>
      <c r="E141" s="6"/>
      <c r="F141" s="6"/>
    </row>
    <row r="142" spans="3:6" ht="18.75" customHeight="1">
      <c r="C142" s="6"/>
      <c r="D142" s="6"/>
      <c r="E142" s="6"/>
      <c r="F142" s="6"/>
    </row>
    <row r="143" spans="3:6" ht="18.75" customHeight="1">
      <c r="C143" s="6"/>
      <c r="D143" s="6"/>
      <c r="E143" s="6"/>
      <c r="F143" s="6"/>
    </row>
    <row r="144" spans="3:6" ht="18.75" customHeight="1">
      <c r="C144" s="6"/>
      <c r="D144" s="6"/>
      <c r="E144" s="6"/>
      <c r="F144" s="6"/>
    </row>
    <row r="145" spans="3:6" ht="18.75" customHeight="1">
      <c r="C145" s="6"/>
      <c r="D145" s="6"/>
      <c r="E145" s="6"/>
      <c r="F145" s="6"/>
    </row>
    <row r="146" spans="3:6" ht="18.75" customHeight="1">
      <c r="C146" s="6"/>
      <c r="D146" s="6"/>
      <c r="E146" s="6"/>
      <c r="F146" s="6"/>
    </row>
    <row r="147" spans="3:6" ht="18.75" customHeight="1">
      <c r="C147" s="6"/>
      <c r="D147" s="6"/>
      <c r="E147" s="6"/>
      <c r="F147" s="6"/>
    </row>
    <row r="148" spans="3:6" ht="18.75" customHeight="1">
      <c r="C148" s="6"/>
      <c r="D148" s="6"/>
      <c r="E148" s="6"/>
      <c r="F148" s="6"/>
    </row>
    <row r="149" spans="3:6" ht="18.75" customHeight="1">
      <c r="C149" s="6"/>
      <c r="D149" s="6"/>
      <c r="E149" s="6"/>
      <c r="F149" s="6"/>
    </row>
    <row r="150" spans="3:6" ht="18.75" customHeight="1">
      <c r="C150" s="6"/>
      <c r="D150" s="6"/>
      <c r="E150" s="6"/>
      <c r="F150" s="6"/>
    </row>
    <row r="151" spans="3:6" ht="18.75" customHeight="1">
      <c r="C151" s="6"/>
      <c r="D151" s="6"/>
      <c r="E151" s="6"/>
      <c r="F151" s="6"/>
    </row>
    <row r="152" spans="3:6" ht="18.75" customHeight="1">
      <c r="C152" s="6"/>
      <c r="D152" s="6"/>
      <c r="E152" s="6"/>
      <c r="F152" s="6"/>
    </row>
    <row r="153" spans="3:6" ht="18.75" customHeight="1">
      <c r="C153" s="6"/>
      <c r="D153" s="6"/>
      <c r="E153" s="6"/>
      <c r="F153" s="6"/>
    </row>
    <row r="154" spans="3:6" ht="18.75" customHeight="1">
      <c r="C154" s="6"/>
      <c r="D154" s="6"/>
      <c r="E154" s="6"/>
      <c r="F154" s="6"/>
    </row>
    <row r="155" spans="3:6" ht="18.75" customHeight="1">
      <c r="C155" s="6"/>
      <c r="D155" s="6"/>
      <c r="E155" s="6"/>
      <c r="F155" s="6"/>
    </row>
    <row r="156" spans="3:6" ht="18.75" customHeight="1">
      <c r="C156" s="6"/>
      <c r="D156" s="6"/>
      <c r="E156" s="6"/>
      <c r="F156" s="6"/>
    </row>
    <row r="157" spans="3:6" ht="18.75" customHeight="1">
      <c r="C157" s="6"/>
      <c r="D157" s="6"/>
      <c r="E157" s="6"/>
      <c r="F157" s="6"/>
    </row>
    <row r="158" spans="3:6" ht="18.75" customHeight="1">
      <c r="C158" s="6"/>
      <c r="D158" s="6"/>
      <c r="E158" s="6"/>
      <c r="F158" s="6"/>
    </row>
    <row r="159" spans="3:6" ht="18.75" customHeight="1">
      <c r="C159" s="6"/>
      <c r="D159" s="6"/>
      <c r="E159" s="6"/>
      <c r="F159" s="6"/>
    </row>
  </sheetData>
  <mergeCells count="3">
    <mergeCell ref="A1:H1"/>
    <mergeCell ref="A2:H2"/>
    <mergeCell ref="A3:H3"/>
  </mergeCells>
  <printOptions/>
  <pageMargins left="1" right="0.75" top="0.25" bottom="0.25" header="0.5" footer="0.5"/>
  <pageSetup fitToHeight="1" fitToWidth="1" horizontalDpi="600" verticalDpi="600" orientation="portrait" scale="68" r:id="rId1"/>
  <headerFooter alignWithMargins="0">
    <oddFooter>&amp;R12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90"/>
  <sheetViews>
    <sheetView workbookViewId="0" topLeftCell="A19">
      <selection activeCell="B26" sqref="B26"/>
    </sheetView>
  </sheetViews>
  <sheetFormatPr defaultColWidth="9.140625" defaultRowHeight="12.75"/>
  <cols>
    <col min="1" max="1" width="45.8515625" style="27" customWidth="1"/>
    <col min="2" max="2" width="9.28125" style="27" customWidth="1"/>
    <col min="3" max="3" width="4.140625" style="27" customWidth="1"/>
    <col min="4" max="4" width="9.28125" style="27" customWidth="1"/>
    <col min="5" max="5" width="9.140625" style="27" customWidth="1"/>
    <col min="6" max="6" width="11.00390625" style="27" customWidth="1"/>
    <col min="7" max="7" width="4.00390625" style="27" customWidth="1"/>
    <col min="8" max="8" width="10.57421875" style="27" customWidth="1"/>
    <col min="9" max="9" width="9.140625" style="27" customWidth="1"/>
    <col min="10" max="10" width="7.421875" style="27" customWidth="1"/>
    <col min="11" max="11" width="0.13671875" style="27" hidden="1" customWidth="1"/>
    <col min="12" max="16384" width="9.140625" style="27" customWidth="1"/>
  </cols>
  <sheetData>
    <row r="2" spans="1:36" ht="15.75">
      <c r="A2" s="71" t="s">
        <v>0</v>
      </c>
      <c r="B2" s="71"/>
      <c r="C2" s="71"/>
      <c r="D2" s="71"/>
      <c r="E2" s="71"/>
      <c r="F2" s="71"/>
      <c r="G2" s="71"/>
      <c r="H2" s="7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71" t="s">
        <v>1</v>
      </c>
      <c r="B3" s="71"/>
      <c r="C3" s="71"/>
      <c r="D3" s="71"/>
      <c r="E3" s="71"/>
      <c r="F3" s="71"/>
      <c r="G3" s="71"/>
      <c r="H3" s="7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71" t="s">
        <v>2</v>
      </c>
      <c r="B4" s="71"/>
      <c r="C4" s="71"/>
      <c r="D4" s="71"/>
      <c r="E4" s="71"/>
      <c r="F4" s="71"/>
      <c r="G4" s="71"/>
      <c r="H4" s="7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15.75">
      <c r="A7" s="28" t="s">
        <v>42</v>
      </c>
      <c r="B7" s="29"/>
      <c r="C7" s="29"/>
      <c r="D7" s="29"/>
      <c r="E7" s="29"/>
      <c r="F7" s="29"/>
      <c r="G7" s="29"/>
      <c r="H7" s="2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15.75">
      <c r="A8" s="2" t="s">
        <v>4</v>
      </c>
      <c r="B8" s="29"/>
      <c r="C8" s="29"/>
      <c r="D8" s="29"/>
      <c r="E8" s="29"/>
      <c r="F8" s="29"/>
      <c r="G8" s="29"/>
      <c r="H8" s="2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8"/>
      <c r="B9" s="8"/>
      <c r="C9" s="8"/>
      <c r="D9" s="8"/>
      <c r="E9" s="1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8"/>
      <c r="B10" s="71" t="s">
        <v>43</v>
      </c>
      <c r="C10" s="71"/>
      <c r="D10" s="71"/>
      <c r="E10" s="18"/>
      <c r="F10" s="71" t="s">
        <v>44</v>
      </c>
      <c r="G10" s="72"/>
      <c r="H10" s="7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8"/>
      <c r="B11" s="71" t="s">
        <v>45</v>
      </c>
      <c r="C11" s="71"/>
      <c r="D11" s="71"/>
      <c r="E11" s="18"/>
      <c r="F11" s="71" t="s">
        <v>46</v>
      </c>
      <c r="G11" s="72"/>
      <c r="H11" s="7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8"/>
      <c r="B12" s="72" t="s">
        <v>47</v>
      </c>
      <c r="C12" s="72"/>
      <c r="D12" s="72"/>
      <c r="E12" s="31"/>
      <c r="F12" s="72" t="s">
        <v>47</v>
      </c>
      <c r="G12" s="72"/>
      <c r="H12" s="7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5.75">
      <c r="A13" s="8"/>
      <c r="B13" s="30" t="s">
        <v>48</v>
      </c>
      <c r="C13" s="26"/>
      <c r="D13" s="30" t="s">
        <v>49</v>
      </c>
      <c r="E13" s="32"/>
      <c r="F13" s="30" t="s">
        <v>48</v>
      </c>
      <c r="G13" s="26"/>
      <c r="H13" s="30" t="s">
        <v>49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5.75">
      <c r="A14" s="8"/>
      <c r="B14" s="26" t="s">
        <v>12</v>
      </c>
      <c r="C14" s="26"/>
      <c r="D14" s="26" t="s">
        <v>12</v>
      </c>
      <c r="E14" s="32"/>
      <c r="F14" s="26" t="s">
        <v>12</v>
      </c>
      <c r="G14" s="26"/>
      <c r="H14" s="26" t="s">
        <v>12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5.75">
      <c r="A15" s="8"/>
      <c r="B15" s="8"/>
      <c r="C15" s="8"/>
      <c r="D15" s="8"/>
      <c r="E15" s="1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5.75">
      <c r="A16" s="8" t="s">
        <v>50</v>
      </c>
      <c r="B16" s="8">
        <f>F16-228649</f>
        <v>74968</v>
      </c>
      <c r="C16" s="8"/>
      <c r="D16" s="8">
        <v>82372</v>
      </c>
      <c r="E16" s="18"/>
      <c r="F16" s="8">
        <v>303617</v>
      </c>
      <c r="G16" s="8"/>
      <c r="H16" s="8">
        <v>292899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5.75">
      <c r="A17" s="8"/>
      <c r="B17" s="8"/>
      <c r="C17" s="8"/>
      <c r="D17" s="8"/>
      <c r="E17" s="1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5.75">
      <c r="A18" s="8" t="s">
        <v>51</v>
      </c>
      <c r="B18" s="8">
        <f>F18+216903</f>
        <v>-75845</v>
      </c>
      <c r="C18" s="8"/>
      <c r="D18" s="8">
        <f>-81831+99</f>
        <v>-81732</v>
      </c>
      <c r="E18" s="18"/>
      <c r="F18" s="8">
        <v>-292748</v>
      </c>
      <c r="G18" s="8"/>
      <c r="H18" s="8">
        <v>-282272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5.75">
      <c r="A19" s="8"/>
      <c r="B19" s="8"/>
      <c r="C19" s="8"/>
      <c r="D19" s="8"/>
      <c r="E19" s="1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5.75">
      <c r="A20" s="8" t="s">
        <v>52</v>
      </c>
      <c r="B20" s="8">
        <f>F20-1666</f>
        <v>1646</v>
      </c>
      <c r="C20" s="8"/>
      <c r="D20" s="8">
        <v>969</v>
      </c>
      <c r="E20" s="18"/>
      <c r="F20" s="8">
        <v>3312</v>
      </c>
      <c r="G20" s="8"/>
      <c r="H20" s="8">
        <v>1527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s="33" customFormat="1" ht="15.75">
      <c r="A21" s="18"/>
      <c r="B21" s="17"/>
      <c r="C21" s="18"/>
      <c r="D21" s="17"/>
      <c r="E21" s="18"/>
      <c r="F21" s="17"/>
      <c r="G21" s="18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ht="15.75">
      <c r="A22" s="8" t="s">
        <v>53</v>
      </c>
      <c r="B22" s="8">
        <f>SUM(B16:B21)</f>
        <v>769</v>
      </c>
      <c r="C22" s="8"/>
      <c r="D22" s="8">
        <f>SUM(D16:D21)</f>
        <v>1609</v>
      </c>
      <c r="E22" s="18"/>
      <c r="F22" s="8">
        <f>SUM(F16:F21)</f>
        <v>14181</v>
      </c>
      <c r="G22" s="8"/>
      <c r="H22" s="8">
        <f>SUM(H16:H21)</f>
        <v>12154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5.75">
      <c r="A23" s="8"/>
      <c r="B23" s="8"/>
      <c r="C23" s="8"/>
      <c r="D23" s="8"/>
      <c r="E23" s="1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5.75">
      <c r="A24" s="8" t="s">
        <v>138</v>
      </c>
      <c r="B24" s="8">
        <f>F24+200</f>
        <v>801</v>
      </c>
      <c r="C24" s="8"/>
      <c r="D24" s="8">
        <v>-99</v>
      </c>
      <c r="E24" s="18"/>
      <c r="F24" s="8">
        <v>601</v>
      </c>
      <c r="G24" s="8"/>
      <c r="H24" s="8">
        <v>-504</v>
      </c>
      <c r="I24" s="8"/>
      <c r="J24" s="8"/>
      <c r="K24" s="8"/>
      <c r="L24" s="8"/>
      <c r="M24" s="1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5.75">
      <c r="A25" s="8"/>
      <c r="B25" s="8"/>
      <c r="C25" s="8"/>
      <c r="D25" s="8"/>
      <c r="E25" s="1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8" t="s">
        <v>54</v>
      </c>
      <c r="B26" s="18">
        <f>F26-0</f>
        <v>0</v>
      </c>
      <c r="C26" s="18"/>
      <c r="D26" s="18">
        <v>0</v>
      </c>
      <c r="E26" s="18"/>
      <c r="F26" s="18">
        <v>0</v>
      </c>
      <c r="G26" s="18"/>
      <c r="H26" s="18"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8"/>
      <c r="B27" s="8"/>
      <c r="C27" s="8"/>
      <c r="D27" s="8"/>
      <c r="E27" s="1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8" t="s">
        <v>55</v>
      </c>
      <c r="B28" s="8">
        <f>F28-0</f>
        <v>0</v>
      </c>
      <c r="C28" s="8"/>
      <c r="D28" s="8">
        <v>-515</v>
      </c>
      <c r="E28" s="18"/>
      <c r="F28" s="8">
        <v>0</v>
      </c>
      <c r="G28" s="8"/>
      <c r="H28" s="8"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8"/>
      <c r="B29" s="17"/>
      <c r="C29" s="8"/>
      <c r="D29" s="17"/>
      <c r="E29" s="18"/>
      <c r="F29" s="17"/>
      <c r="G29" s="8"/>
      <c r="H29" s="17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8" t="s">
        <v>56</v>
      </c>
      <c r="B30" s="8">
        <f>SUM(B22:B28)</f>
        <v>1570</v>
      </c>
      <c r="C30" s="8"/>
      <c r="D30" s="8">
        <f>SUM(D22:D28)</f>
        <v>995</v>
      </c>
      <c r="E30" s="18"/>
      <c r="F30" s="8">
        <f>SUM(F22:F29)</f>
        <v>14782</v>
      </c>
      <c r="G30" s="8"/>
      <c r="H30" s="8">
        <f>SUM(H22:H28)</f>
        <v>11650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8"/>
      <c r="B31" s="8"/>
      <c r="C31" s="8"/>
      <c r="D31" s="8"/>
      <c r="E31" s="1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8" t="s">
        <v>57</v>
      </c>
      <c r="B32" s="8">
        <f>F32+3386</f>
        <v>-1456.5929999999998</v>
      </c>
      <c r="C32" s="8"/>
      <c r="D32" s="8">
        <v>-1626</v>
      </c>
      <c r="E32" s="18"/>
      <c r="F32" s="8">
        <f>-('[1]is4thqtr'!U138+'[1]is4thqtr'!U139)/1000</f>
        <v>-4842.593</v>
      </c>
      <c r="G32" s="8"/>
      <c r="H32" s="8">
        <v>-4040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8"/>
      <c r="B33" s="17"/>
      <c r="C33" s="8"/>
      <c r="D33" s="17"/>
      <c r="E33" s="18"/>
      <c r="F33" s="17"/>
      <c r="G33" s="8"/>
      <c r="H33" s="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8" t="s">
        <v>58</v>
      </c>
      <c r="B34" s="8">
        <f>SUM(B26:B32)</f>
        <v>113.40700000000015</v>
      </c>
      <c r="C34" s="8"/>
      <c r="D34" s="8">
        <f>SUM(D30:D32)</f>
        <v>-631</v>
      </c>
      <c r="E34" s="18"/>
      <c r="F34" s="8">
        <f>SUM(F30:F33)</f>
        <v>9939.407</v>
      </c>
      <c r="G34" s="8"/>
      <c r="H34" s="8">
        <f>SUM(H30:H32)</f>
        <v>7610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8"/>
      <c r="B35" s="8"/>
      <c r="C35" s="8"/>
      <c r="D35" s="8"/>
      <c r="E35" s="1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8" t="s">
        <v>35</v>
      </c>
      <c r="B36" s="8">
        <f>F36+1612</f>
        <v>-92</v>
      </c>
      <c r="C36" s="8"/>
      <c r="D36" s="8">
        <v>-953</v>
      </c>
      <c r="E36" s="18"/>
      <c r="F36" s="18">
        <v>-1704</v>
      </c>
      <c r="G36" s="8"/>
      <c r="H36" s="8">
        <v>-1765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8" t="s">
        <v>59</v>
      </c>
      <c r="B38" s="18">
        <f>F38-0</f>
        <v>0</v>
      </c>
      <c r="C38" s="18"/>
      <c r="D38" s="18">
        <v>0</v>
      </c>
      <c r="E38" s="18"/>
      <c r="F38" s="18">
        <v>0</v>
      </c>
      <c r="G38" s="18"/>
      <c r="H38" s="18">
        <v>86</v>
      </c>
      <c r="I38" s="18"/>
      <c r="J38" s="18"/>
      <c r="K38" s="18"/>
      <c r="L38" s="18"/>
      <c r="M38" s="1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8"/>
      <c r="B39" s="18"/>
      <c r="C39" s="18"/>
      <c r="D39" s="18"/>
      <c r="E39" s="18"/>
      <c r="F39" s="18"/>
      <c r="G39" s="18"/>
      <c r="H39" s="1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8"/>
      <c r="B40" s="17"/>
      <c r="C40" s="18"/>
      <c r="D40" s="17"/>
      <c r="E40" s="18"/>
      <c r="F40" s="17"/>
      <c r="G40" s="18"/>
      <c r="H40" s="17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6.5" thickBot="1">
      <c r="A41" s="8" t="s">
        <v>60</v>
      </c>
      <c r="B41" s="23">
        <f>SUM(B33:B39)</f>
        <v>21.407000000000153</v>
      </c>
      <c r="C41" s="8"/>
      <c r="D41" s="34">
        <f>SUM(D34:D39)</f>
        <v>-1584</v>
      </c>
      <c r="E41" s="18"/>
      <c r="F41" s="23">
        <f>SUM(F34:F40)</f>
        <v>8235.407</v>
      </c>
      <c r="G41" s="8"/>
      <c r="H41" s="34">
        <f>SUM(H34:H39)</f>
        <v>5931</v>
      </c>
      <c r="I41" s="8"/>
      <c r="J41" s="8"/>
      <c r="K41" s="8">
        <v>300522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6.5" thickTop="1">
      <c r="A42" s="8"/>
      <c r="B42" s="8"/>
      <c r="C42" s="8"/>
      <c r="D42" s="8"/>
      <c r="E42" s="1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5" t="s">
        <v>61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8" t="s">
        <v>62</v>
      </c>
      <c r="B46" s="36">
        <f>(B41/40700)*100</f>
        <v>0.052597051597051976</v>
      </c>
      <c r="C46" s="8"/>
      <c r="D46" s="36">
        <f>(D41/40700)*100</f>
        <v>-3.8918918918918917</v>
      </c>
      <c r="E46" s="8"/>
      <c r="F46" s="36">
        <f>(F41/40700)*100</f>
        <v>20.23441523341523</v>
      </c>
      <c r="G46" s="8"/>
      <c r="H46" s="36">
        <f>(H41/40700)*100</f>
        <v>14.572481572481571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8" t="s">
        <v>63</v>
      </c>
      <c r="B48" s="37">
        <v>0</v>
      </c>
      <c r="C48" s="8"/>
      <c r="D48" s="37">
        <v>0</v>
      </c>
      <c r="E48" s="8"/>
      <c r="F48" s="37">
        <v>0</v>
      </c>
      <c r="G48" s="8"/>
      <c r="H48" s="37">
        <v>0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8" t="s">
        <v>64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8" t="s">
        <v>65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8" t="s">
        <v>66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8" t="s">
        <v>67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8" t="s">
        <v>68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2" t="s">
        <v>137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8"/>
      <c r="B61" s="8"/>
      <c r="C61" s="8"/>
      <c r="D61" s="3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5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5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5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5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5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5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5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5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5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5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5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</sheetData>
  <mergeCells count="9">
    <mergeCell ref="A2:H2"/>
    <mergeCell ref="A3:H3"/>
    <mergeCell ref="A4:H4"/>
    <mergeCell ref="B12:D12"/>
    <mergeCell ref="F12:H12"/>
    <mergeCell ref="B10:D10"/>
    <mergeCell ref="F10:H10"/>
    <mergeCell ref="B11:D11"/>
    <mergeCell ref="F11:H11"/>
  </mergeCells>
  <printOptions/>
  <pageMargins left="1" right="0.75" top="0.25" bottom="0.25" header="0.5" footer="0.5"/>
  <pageSetup fitToHeight="1" fitToWidth="1" horizontalDpi="600" verticalDpi="600" orientation="portrait" scale="84" r:id="rId1"/>
  <headerFooter alignWithMargins="0">
    <oddFooter>&amp;R13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6">
      <selection activeCell="I22" sqref="I22"/>
    </sheetView>
  </sheetViews>
  <sheetFormatPr defaultColWidth="9.140625" defaultRowHeight="12.75"/>
  <cols>
    <col min="1" max="1" width="46.140625" style="2" customWidth="1"/>
    <col min="2" max="2" width="12.140625" style="2" customWidth="1"/>
    <col min="3" max="3" width="14.28125" style="2" hidden="1" customWidth="1"/>
    <col min="4" max="4" width="13.00390625" style="2" hidden="1" customWidth="1"/>
    <col min="5" max="5" width="12.421875" style="2" customWidth="1"/>
    <col min="6" max="6" width="13.7109375" style="2" customWidth="1"/>
    <col min="7" max="7" width="12.28125" style="2" customWidth="1"/>
    <col min="8" max="8" width="16.00390625" style="2" customWidth="1"/>
    <col min="9" max="9" width="12.8515625" style="2" customWidth="1"/>
    <col min="10" max="10" width="0.9921875" style="2" customWidth="1"/>
    <col min="11" max="16384" width="9.140625" style="2" customWidth="1"/>
  </cols>
  <sheetData>
    <row r="1" spans="1:10" ht="15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.7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5.7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</row>
    <row r="4" ht="15.75">
      <c r="A4" s="3" t="s">
        <v>69</v>
      </c>
    </row>
    <row r="5" ht="15.75">
      <c r="A5" s="2" t="s">
        <v>70</v>
      </c>
    </row>
    <row r="6" spans="6:7" ht="15.75">
      <c r="F6" s="75" t="s">
        <v>33</v>
      </c>
      <c r="G6" s="75"/>
    </row>
    <row r="7" spans="3:8" ht="15.75">
      <c r="C7" s="73" t="s">
        <v>71</v>
      </c>
      <c r="D7" s="73"/>
      <c r="E7" s="7"/>
      <c r="F7" s="39" t="s">
        <v>72</v>
      </c>
      <c r="H7" s="39" t="s">
        <v>73</v>
      </c>
    </row>
    <row r="8" spans="3:7" s="39" customFormat="1" ht="15.75">
      <c r="C8" s="73" t="s">
        <v>33</v>
      </c>
      <c r="D8" s="73"/>
      <c r="G8" s="39" t="s">
        <v>74</v>
      </c>
    </row>
    <row r="9" spans="2:8" s="39" customFormat="1" ht="15.75">
      <c r="B9" s="39" t="s">
        <v>75</v>
      </c>
      <c r="C9" s="39" t="s">
        <v>75</v>
      </c>
      <c r="D9" s="39" t="s">
        <v>76</v>
      </c>
      <c r="E9" s="39" t="s">
        <v>75</v>
      </c>
      <c r="F9" s="39" t="s">
        <v>76</v>
      </c>
      <c r="G9" s="39" t="s">
        <v>77</v>
      </c>
      <c r="H9" s="39" t="s">
        <v>78</v>
      </c>
    </row>
    <row r="10" spans="2:9" s="39" customFormat="1" ht="15.75">
      <c r="B10" s="39" t="s">
        <v>79</v>
      </c>
      <c r="C10" s="39" t="s">
        <v>80</v>
      </c>
      <c r="D10" s="39" t="s">
        <v>81</v>
      </c>
      <c r="E10" s="39" t="s">
        <v>80</v>
      </c>
      <c r="F10" s="39" t="s">
        <v>82</v>
      </c>
      <c r="G10" s="39" t="s">
        <v>82</v>
      </c>
      <c r="H10" s="39" t="s">
        <v>83</v>
      </c>
      <c r="I10" s="39" t="s">
        <v>84</v>
      </c>
    </row>
    <row r="11" spans="2:9" s="39" customFormat="1" ht="15.75">
      <c r="B11" s="39" t="s">
        <v>12</v>
      </c>
      <c r="C11" s="39" t="s">
        <v>12</v>
      </c>
      <c r="D11" s="39" t="s">
        <v>12</v>
      </c>
      <c r="E11" s="39" t="s">
        <v>12</v>
      </c>
      <c r="F11" s="39" t="s">
        <v>12</v>
      </c>
      <c r="G11" s="39" t="s">
        <v>12</v>
      </c>
      <c r="H11" s="39" t="s">
        <v>12</v>
      </c>
      <c r="I11" s="39" t="s">
        <v>12</v>
      </c>
    </row>
    <row r="12" s="39" customFormat="1" ht="15.75"/>
    <row r="14" spans="1:9" ht="15.75">
      <c r="A14" s="2" t="s">
        <v>85</v>
      </c>
      <c r="B14" s="27">
        <v>40700</v>
      </c>
      <c r="C14" s="27"/>
      <c r="D14" s="27"/>
      <c r="E14" s="27">
        <v>3845</v>
      </c>
      <c r="F14" s="27">
        <v>2537</v>
      </c>
      <c r="G14" s="27">
        <v>1</v>
      </c>
      <c r="H14" s="27">
        <f>14756</f>
        <v>14756</v>
      </c>
      <c r="I14" s="9">
        <f>SUM(B14:H14)</f>
        <v>61839</v>
      </c>
    </row>
    <row r="15" spans="1:9" ht="15.75">
      <c r="A15" s="2" t="s">
        <v>124</v>
      </c>
      <c r="B15" s="40">
        <v>0</v>
      </c>
      <c r="C15" s="40"/>
      <c r="D15" s="40"/>
      <c r="E15" s="40">
        <v>0</v>
      </c>
      <c r="F15" s="40">
        <v>0</v>
      </c>
      <c r="G15" s="40">
        <v>0</v>
      </c>
      <c r="H15" s="40">
        <v>2035</v>
      </c>
      <c r="I15" s="41">
        <f>SUM(B15:H15)</f>
        <v>2035</v>
      </c>
    </row>
    <row r="16" spans="1:9" ht="15.75">
      <c r="A16" s="2" t="s">
        <v>86</v>
      </c>
      <c r="B16" s="27">
        <f>SUM(B14:B15)</f>
        <v>40700</v>
      </c>
      <c r="C16" s="27"/>
      <c r="D16" s="27"/>
      <c r="E16" s="27">
        <f>SUM(E14:E15)</f>
        <v>3845</v>
      </c>
      <c r="F16" s="27">
        <f>SUM(F14:F15)</f>
        <v>2537</v>
      </c>
      <c r="G16" s="27">
        <f>SUM(G14:G15)</f>
        <v>1</v>
      </c>
      <c r="H16" s="27">
        <f>SUM(H14:H15)</f>
        <v>16791</v>
      </c>
      <c r="I16" s="27">
        <f>SUM(I14:I15)</f>
        <v>63874</v>
      </c>
    </row>
    <row r="17" spans="1:9" ht="15.75">
      <c r="A17" s="2" t="s">
        <v>87</v>
      </c>
      <c r="B17" s="27">
        <v>0</v>
      </c>
      <c r="C17" s="27"/>
      <c r="D17" s="27"/>
      <c r="E17" s="27">
        <v>0</v>
      </c>
      <c r="F17" s="27">
        <v>0</v>
      </c>
      <c r="G17" s="27">
        <v>0</v>
      </c>
      <c r="H17" s="27">
        <v>-2035</v>
      </c>
      <c r="I17" s="9">
        <f>SUM(B17:H17)</f>
        <v>-2035</v>
      </c>
    </row>
    <row r="18" spans="1:9" ht="15.75">
      <c r="A18" s="2" t="s">
        <v>149</v>
      </c>
      <c r="B18" s="27"/>
      <c r="C18" s="27"/>
      <c r="D18" s="27"/>
      <c r="E18" s="27"/>
      <c r="F18" s="27"/>
      <c r="G18" s="27"/>
      <c r="H18" s="27"/>
      <c r="I18" s="9"/>
    </row>
    <row r="19" spans="1:9" ht="15.75">
      <c r="A19" s="2" t="s">
        <v>136</v>
      </c>
      <c r="B19" s="27"/>
      <c r="C19" s="27"/>
      <c r="D19" s="27"/>
      <c r="E19" s="27"/>
      <c r="F19" s="27"/>
      <c r="G19" s="27">
        <v>-1</v>
      </c>
      <c r="H19" s="27">
        <v>0</v>
      </c>
      <c r="I19" s="9">
        <f>SUM(G19:H19)</f>
        <v>-1</v>
      </c>
    </row>
    <row r="20" spans="1:9" ht="15.75">
      <c r="A20" s="2" t="s">
        <v>88</v>
      </c>
      <c r="B20" s="27">
        <v>0</v>
      </c>
      <c r="C20" s="27"/>
      <c r="D20" s="27"/>
      <c r="E20" s="27">
        <v>0</v>
      </c>
      <c r="F20" s="27">
        <v>0</v>
      </c>
      <c r="G20" s="68">
        <v>0</v>
      </c>
      <c r="H20" s="27">
        <f>'[1]cis'!F41</f>
        <v>8234.960408000024</v>
      </c>
      <c r="I20" s="9">
        <f>SUM(E20:H20)</f>
        <v>8234.960408000024</v>
      </c>
    </row>
    <row r="21" spans="1:11" ht="16.5" thickBot="1">
      <c r="A21" s="22" t="s">
        <v>89</v>
      </c>
      <c r="B21" s="42">
        <f>SUM(B16:B20)</f>
        <v>40700</v>
      </c>
      <c r="C21" s="42">
        <f>SUM(C14:C20)</f>
        <v>0</v>
      </c>
      <c r="D21" s="42">
        <f>SUM(D14:D20)</f>
        <v>0</v>
      </c>
      <c r="E21" s="42">
        <f>SUM(E16:E20)</f>
        <v>3845</v>
      </c>
      <c r="F21" s="42">
        <f>SUM(F16:F20)</f>
        <v>2537</v>
      </c>
      <c r="G21" s="69">
        <f>SUM(G16:G20)</f>
        <v>0</v>
      </c>
      <c r="H21" s="42">
        <f>SUM(H16:H20)</f>
        <v>22990.960408000024</v>
      </c>
      <c r="I21" s="42">
        <f>SUM(I16:I20)</f>
        <v>70072.96040800003</v>
      </c>
      <c r="J21" s="22"/>
      <c r="K21" s="22"/>
    </row>
    <row r="22" spans="1:11" ht="16.5" thickTop="1">
      <c r="A22" s="22"/>
      <c r="B22" s="33"/>
      <c r="C22" s="33"/>
      <c r="D22" s="33"/>
      <c r="E22" s="33"/>
      <c r="F22" s="33"/>
      <c r="G22" s="33"/>
      <c r="H22" s="33"/>
      <c r="I22" s="22"/>
      <c r="J22" s="22"/>
      <c r="K22" s="22"/>
    </row>
    <row r="23" spans="2:9" ht="15.75">
      <c r="B23" s="27"/>
      <c r="C23" s="27"/>
      <c r="D23" s="27"/>
      <c r="E23" s="27"/>
      <c r="F23" s="27"/>
      <c r="G23" s="27"/>
      <c r="H23" s="27"/>
      <c r="I23" s="43"/>
    </row>
    <row r="24" spans="1:9" ht="15.75">
      <c r="A24" s="2" t="s">
        <v>90</v>
      </c>
      <c r="B24" s="27"/>
      <c r="C24" s="27"/>
      <c r="D24" s="27"/>
      <c r="E24" s="27"/>
      <c r="F24" s="27"/>
      <c r="G24" s="27"/>
      <c r="H24" s="27"/>
      <c r="I24" s="9"/>
    </row>
    <row r="25" spans="1:8" ht="15.75">
      <c r="A25" s="2" t="s">
        <v>91</v>
      </c>
      <c r="B25" s="27"/>
      <c r="C25" s="27"/>
      <c r="D25" s="27"/>
      <c r="E25" s="27"/>
      <c r="F25" s="27"/>
      <c r="G25" s="27"/>
      <c r="H25" s="27"/>
    </row>
    <row r="26" spans="2:8" ht="15.75">
      <c r="B26" s="27"/>
      <c r="C26" s="27"/>
      <c r="D26" s="27"/>
      <c r="E26" s="27"/>
      <c r="F26" s="27"/>
      <c r="G26" s="27"/>
      <c r="H26" s="27"/>
    </row>
    <row r="27" spans="1:8" ht="15.75">
      <c r="A27" s="2" t="s">
        <v>92</v>
      </c>
      <c r="B27" s="27"/>
      <c r="C27" s="27"/>
      <c r="D27" s="27"/>
      <c r="E27" s="27"/>
      <c r="F27" s="27"/>
      <c r="G27" s="27"/>
      <c r="H27" s="27"/>
    </row>
    <row r="28" ht="15.75">
      <c r="A28" s="2" t="s">
        <v>93</v>
      </c>
    </row>
    <row r="30" ht="15.75">
      <c r="A30" s="2" t="s">
        <v>137</v>
      </c>
    </row>
    <row r="46" ht="15.75">
      <c r="H46" s="44"/>
    </row>
  </sheetData>
  <mergeCells count="6">
    <mergeCell ref="C8:D8"/>
    <mergeCell ref="A1:J1"/>
    <mergeCell ref="A2:J2"/>
    <mergeCell ref="A3:J3"/>
    <mergeCell ref="C7:D7"/>
    <mergeCell ref="F6:G6"/>
  </mergeCells>
  <printOptions/>
  <pageMargins left="0.25" right="0.25" top="0.5" bottom="0.5" header="0.5" footer="0.5"/>
  <pageSetup horizontalDpi="600" verticalDpi="600" orientation="landscape" r:id="rId2"/>
  <headerFooter alignWithMargins="0">
    <oddFooter>&amp;R14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9.140625" style="2" customWidth="1"/>
    <col min="2" max="2" width="55.8515625" style="2" customWidth="1"/>
    <col min="3" max="3" width="16.8515625" style="9" customWidth="1"/>
    <col min="4" max="4" width="3.28125" style="2" customWidth="1"/>
    <col min="5" max="5" width="15.421875" style="2" hidden="1" customWidth="1"/>
    <col min="6" max="6" width="5.140625" style="2" customWidth="1"/>
    <col min="7" max="7" width="9.8515625" style="2" customWidth="1"/>
    <col min="8" max="16384" width="9.140625" style="2" customWidth="1"/>
  </cols>
  <sheetData>
    <row r="1" spans="1:10" ht="15.75">
      <c r="A1" s="76" t="s">
        <v>0</v>
      </c>
      <c r="B1" s="76"/>
      <c r="C1" s="76"/>
      <c r="D1" s="76"/>
      <c r="E1" s="65"/>
      <c r="F1" s="65"/>
      <c r="G1" s="62"/>
      <c r="H1" s="62"/>
      <c r="I1" s="62"/>
      <c r="J1" s="62"/>
    </row>
    <row r="2" spans="1:10" ht="15.75">
      <c r="A2" s="76" t="s">
        <v>94</v>
      </c>
      <c r="B2" s="76"/>
      <c r="C2" s="76"/>
      <c r="D2" s="76"/>
      <c r="E2" s="65"/>
      <c r="F2" s="65"/>
      <c r="G2" s="62"/>
      <c r="H2" s="62"/>
      <c r="I2" s="62"/>
      <c r="J2" s="62"/>
    </row>
    <row r="3" spans="1:10" ht="15.75">
      <c r="A3" s="76" t="s">
        <v>2</v>
      </c>
      <c r="B3" s="76"/>
      <c r="C3" s="76"/>
      <c r="D3" s="76"/>
      <c r="E3" s="65"/>
      <c r="F3" s="65"/>
      <c r="G3" s="62"/>
      <c r="H3" s="62"/>
      <c r="I3" s="62"/>
      <c r="J3" s="62"/>
    </row>
    <row r="4" spans="1:4" ht="15.75">
      <c r="A4" s="45" t="s">
        <v>95</v>
      </c>
      <c r="B4" s="45"/>
      <c r="C4" s="63"/>
      <c r="D4" s="45"/>
    </row>
    <row r="5" spans="1:5" ht="15.75">
      <c r="A5" s="46"/>
      <c r="B5" s="46"/>
      <c r="C5" s="62" t="s">
        <v>96</v>
      </c>
      <c r="D5" s="47"/>
      <c r="E5" s="47" t="s">
        <v>96</v>
      </c>
    </row>
    <row r="6" spans="1:5" ht="15.75">
      <c r="A6" s="46"/>
      <c r="B6" s="46"/>
      <c r="C6" s="62" t="s">
        <v>97</v>
      </c>
      <c r="D6" s="47"/>
      <c r="E6" s="47" t="s">
        <v>97</v>
      </c>
    </row>
    <row r="7" spans="1:5" ht="15.75">
      <c r="A7" s="46"/>
      <c r="B7" s="46"/>
      <c r="C7" s="64" t="s">
        <v>8</v>
      </c>
      <c r="D7" s="48"/>
      <c r="E7" s="59" t="s">
        <v>9</v>
      </c>
    </row>
    <row r="8" spans="1:5" ht="15.75">
      <c r="A8" s="46"/>
      <c r="B8" s="46"/>
      <c r="C8" s="62" t="s">
        <v>98</v>
      </c>
      <c r="D8" s="49"/>
      <c r="E8" s="47" t="s">
        <v>98</v>
      </c>
    </row>
    <row r="9" spans="1:9" ht="15.75">
      <c r="A9" s="3" t="s">
        <v>99</v>
      </c>
      <c r="B9" s="3"/>
      <c r="C9" s="27"/>
      <c r="D9" s="27"/>
      <c r="E9" s="22"/>
      <c r="G9" s="27"/>
      <c r="I9" s="27"/>
    </row>
    <row r="10" spans="1:9" ht="15.75">
      <c r="A10" s="43" t="s">
        <v>100</v>
      </c>
      <c r="B10" s="43"/>
      <c r="C10" s="33">
        <f>'[1]Sheet1'!R3/1000</f>
        <v>14782.421579999998</v>
      </c>
      <c r="D10" s="27"/>
      <c r="E10" s="50">
        <f>10624501/1000</f>
        <v>10624.501</v>
      </c>
      <c r="F10" s="22"/>
      <c r="G10" s="22"/>
      <c r="I10" s="33"/>
    </row>
    <row r="11" spans="1:9" ht="15.75">
      <c r="A11" s="51" t="s">
        <v>101</v>
      </c>
      <c r="B11" s="43"/>
      <c r="C11" s="33"/>
      <c r="D11" s="27"/>
      <c r="E11" s="22"/>
      <c r="F11" s="22"/>
      <c r="G11" s="22"/>
      <c r="I11" s="33"/>
    </row>
    <row r="12" spans="1:9" ht="15.75">
      <c r="A12" s="43" t="s">
        <v>102</v>
      </c>
      <c r="B12" s="43"/>
      <c r="C12" s="33">
        <f>'[1]Sheet1'!R7/1000-1</f>
        <v>681.572</v>
      </c>
      <c r="D12" s="27"/>
      <c r="E12" s="21">
        <f>367165/1000</f>
        <v>367.165</v>
      </c>
      <c r="F12" s="22"/>
      <c r="G12" s="22"/>
      <c r="I12" s="33"/>
    </row>
    <row r="13" spans="1:9" ht="15.75">
      <c r="A13" s="43" t="s">
        <v>103</v>
      </c>
      <c r="B13" s="43"/>
      <c r="C13" s="33">
        <f>'[1]Sheet1'!R8/1000</f>
        <v>-408.132</v>
      </c>
      <c r="D13" s="27"/>
      <c r="E13" s="21">
        <f>-306099/1000</f>
        <v>-306.099</v>
      </c>
      <c r="F13" s="22"/>
      <c r="G13" s="22"/>
      <c r="I13" s="33"/>
    </row>
    <row r="14" spans="1:9" ht="15.75">
      <c r="A14" s="43" t="s">
        <v>104</v>
      </c>
      <c r="B14" s="43"/>
      <c r="C14" s="33">
        <f>'[1]Sheet1'!R9/1000-19</f>
        <v>4.3260000000000005</v>
      </c>
      <c r="D14" s="27"/>
      <c r="E14" s="21">
        <f>378272/1000</f>
        <v>378.272</v>
      </c>
      <c r="F14" s="22"/>
      <c r="G14" s="22"/>
      <c r="I14" s="33"/>
    </row>
    <row r="15" spans="1:9" ht="15.75">
      <c r="A15" s="43" t="s">
        <v>131</v>
      </c>
      <c r="B15" s="43"/>
      <c r="C15" s="33">
        <v>42</v>
      </c>
      <c r="D15" s="27"/>
      <c r="E15" s="21"/>
      <c r="F15" s="22"/>
      <c r="G15" s="22"/>
      <c r="I15" s="33"/>
    </row>
    <row r="16" spans="1:9" ht="15.75">
      <c r="A16" s="43" t="s">
        <v>105</v>
      </c>
      <c r="B16" s="43"/>
      <c r="C16" s="33">
        <f>'[1]Sheet1'!R11/1000</f>
        <v>7299.79551</v>
      </c>
      <c r="D16" s="27"/>
      <c r="E16" s="21">
        <f>6894872/1000</f>
        <v>6894.872</v>
      </c>
      <c r="F16" s="22"/>
      <c r="G16" s="22"/>
      <c r="I16" s="33"/>
    </row>
    <row r="17" spans="1:9" ht="15.75">
      <c r="A17" s="43" t="s">
        <v>132</v>
      </c>
      <c r="B17" s="43"/>
      <c r="C17" s="33">
        <f>'[1]Sheet1'!R13/1000</f>
        <v>400</v>
      </c>
      <c r="D17" s="27"/>
      <c r="E17" s="21">
        <f>434809/1000</f>
        <v>434.809</v>
      </c>
      <c r="F17" s="22"/>
      <c r="G17" s="22"/>
      <c r="I17" s="33"/>
    </row>
    <row r="18" spans="1:9" ht="15.75">
      <c r="A18" s="43" t="s">
        <v>106</v>
      </c>
      <c r="B18" s="43"/>
      <c r="C18" s="33">
        <f>'[1]Sheet1'!R14/1000-645</f>
        <v>78.89999999999998</v>
      </c>
      <c r="D18" s="27"/>
      <c r="E18" s="21">
        <f>1178972/1000</f>
        <v>1178.972</v>
      </c>
      <c r="F18" s="22"/>
      <c r="G18" s="22"/>
      <c r="I18" s="33"/>
    </row>
    <row r="19" spans="1:9" ht="15.75">
      <c r="A19" s="43" t="s">
        <v>107</v>
      </c>
      <c r="B19" s="43"/>
      <c r="C19" s="33">
        <f>'[1]Sheet1'!R15/1000</f>
        <v>-1594.527</v>
      </c>
      <c r="D19" s="27"/>
      <c r="E19" s="21">
        <f>-77115/1000</f>
        <v>-77.115</v>
      </c>
      <c r="F19" s="22"/>
      <c r="G19" s="22"/>
      <c r="I19" s="33"/>
    </row>
    <row r="20" spans="1:9" ht="15.75">
      <c r="A20" s="43" t="s">
        <v>140</v>
      </c>
      <c r="B20" s="43"/>
      <c r="C20" s="33">
        <f>'[1]Sheet1'!R16/1000+1</f>
        <v>3.32</v>
      </c>
      <c r="D20" s="27"/>
      <c r="E20" s="21">
        <f>333600/1000</f>
        <v>333.6</v>
      </c>
      <c r="F20" s="22"/>
      <c r="G20" s="22"/>
      <c r="I20" s="33"/>
    </row>
    <row r="21" spans="1:9" ht="15.75">
      <c r="A21" s="43" t="s">
        <v>139</v>
      </c>
      <c r="B21" s="43"/>
      <c r="C21" s="33">
        <f>'[1]Sheet1'!R17/1000</f>
        <v>133.891</v>
      </c>
      <c r="D21" s="27"/>
      <c r="E21" s="33">
        <v>0</v>
      </c>
      <c r="F21" s="22"/>
      <c r="G21" s="22"/>
      <c r="I21" s="33"/>
    </row>
    <row r="22" spans="1:9" ht="15.75">
      <c r="A22" s="43" t="s">
        <v>141</v>
      </c>
      <c r="B22" s="43"/>
      <c r="C22" s="33">
        <v>668</v>
      </c>
      <c r="D22" s="27"/>
      <c r="E22" s="21">
        <v>0</v>
      </c>
      <c r="F22" s="22"/>
      <c r="G22" s="22"/>
      <c r="I22" s="33"/>
    </row>
    <row r="23" spans="1:9" ht="15.75">
      <c r="A23" s="43" t="s">
        <v>108</v>
      </c>
      <c r="B23" s="43"/>
      <c r="C23" s="33">
        <v>-285</v>
      </c>
      <c r="D23" s="27"/>
      <c r="E23" s="21">
        <f>-473432/1000</f>
        <v>-473.432</v>
      </c>
      <c r="F23" s="22"/>
      <c r="G23" s="22"/>
      <c r="I23" s="33"/>
    </row>
    <row r="24" spans="1:9" ht="15.75">
      <c r="A24" s="43" t="s">
        <v>109</v>
      </c>
      <c r="B24" s="43"/>
      <c r="C24" s="33">
        <v>162</v>
      </c>
      <c r="D24" s="27"/>
      <c r="E24" s="21">
        <f>525170/1000</f>
        <v>525.17</v>
      </c>
      <c r="F24" s="22"/>
      <c r="G24" s="22"/>
      <c r="I24" s="33"/>
    </row>
    <row r="25" spans="1:9" ht="16.5" thickBot="1">
      <c r="A25" s="43" t="s">
        <v>110</v>
      </c>
      <c r="B25" s="43"/>
      <c r="C25" s="56">
        <f>'[1]Sheet1'!R21/1000</f>
        <v>-882.1243000000001</v>
      </c>
      <c r="D25" s="27"/>
      <c r="E25" s="56">
        <f>-283960/1000</f>
        <v>-283.96</v>
      </c>
      <c r="F25" s="22"/>
      <c r="G25" s="22"/>
      <c r="I25" s="33"/>
    </row>
    <row r="26" spans="1:9" ht="15.75">
      <c r="A26" s="43" t="s">
        <v>111</v>
      </c>
      <c r="B26" s="43"/>
      <c r="C26" s="33">
        <f>SUM(C10:C25)</f>
        <v>21086.44279</v>
      </c>
      <c r="D26" s="50"/>
      <c r="E26" s="50">
        <f>SUM(E10:E25)</f>
        <v>19596.755</v>
      </c>
      <c r="F26" s="22"/>
      <c r="G26" s="22"/>
      <c r="H26" s="60"/>
      <c r="I26" s="33"/>
    </row>
    <row r="27" spans="1:9" ht="15.75">
      <c r="A27" s="43" t="s">
        <v>143</v>
      </c>
      <c r="B27" s="67"/>
      <c r="C27" s="33">
        <v>-1183</v>
      </c>
      <c r="D27" s="27"/>
      <c r="E27" s="21">
        <f>3541937/1000</f>
        <v>3541.937</v>
      </c>
      <c r="F27" s="22"/>
      <c r="G27" s="22"/>
      <c r="I27" s="33"/>
    </row>
    <row r="28" spans="1:9" ht="15.75">
      <c r="A28" s="43" t="s">
        <v>148</v>
      </c>
      <c r="B28" s="67"/>
      <c r="C28" s="33">
        <v>-2935</v>
      </c>
      <c r="D28" s="27"/>
      <c r="E28" s="21">
        <f>6063813/1000</f>
        <v>6063.813</v>
      </c>
      <c r="F28" s="22"/>
      <c r="G28" s="22"/>
      <c r="I28" s="50"/>
    </row>
    <row r="29" spans="1:9" ht="16.5" thickBot="1">
      <c r="A29" s="43" t="s">
        <v>144</v>
      </c>
      <c r="B29" s="67"/>
      <c r="C29" s="56">
        <v>-611</v>
      </c>
      <c r="D29" s="33"/>
      <c r="E29" s="56">
        <f>-1585572/1000</f>
        <v>-1585.572</v>
      </c>
      <c r="F29" s="22"/>
      <c r="G29" s="22"/>
      <c r="I29" s="50"/>
    </row>
    <row r="30" spans="1:9" ht="15.75">
      <c r="A30" s="43" t="s">
        <v>112</v>
      </c>
      <c r="B30" s="43"/>
      <c r="C30" s="33">
        <f>SUM(C26:C29)</f>
        <v>16357.442790000001</v>
      </c>
      <c r="D30" s="50"/>
      <c r="E30" s="50">
        <f>SUM(E26:E29)</f>
        <v>27616.933000000005</v>
      </c>
      <c r="F30" s="22"/>
      <c r="G30" s="22"/>
      <c r="I30" s="33"/>
    </row>
    <row r="31" spans="1:9" ht="15.75">
      <c r="A31" s="43" t="s">
        <v>113</v>
      </c>
      <c r="B31" s="43"/>
      <c r="C31" s="33">
        <v>882</v>
      </c>
      <c r="D31" s="27"/>
      <c r="E31" s="50">
        <f>283960/1000</f>
        <v>283.96</v>
      </c>
      <c r="F31" s="22"/>
      <c r="G31" s="22"/>
      <c r="I31" s="33"/>
    </row>
    <row r="32" spans="1:9" ht="15.75">
      <c r="A32" s="43" t="s">
        <v>114</v>
      </c>
      <c r="B32" s="43"/>
      <c r="C32" s="33">
        <v>-162</v>
      </c>
      <c r="D32" s="27"/>
      <c r="E32" s="21">
        <f>-E24</f>
        <v>-525.17</v>
      </c>
      <c r="F32" s="22"/>
      <c r="G32" s="22"/>
      <c r="I32" s="33"/>
    </row>
    <row r="33" spans="1:9" ht="15.75">
      <c r="A33" s="43" t="s">
        <v>142</v>
      </c>
      <c r="B33" s="43"/>
      <c r="C33" s="33">
        <v>-5176</v>
      </c>
      <c r="D33" s="27"/>
      <c r="E33" s="21">
        <f>-4607733/1000</f>
        <v>-4607.733</v>
      </c>
      <c r="F33" s="22"/>
      <c r="G33" s="22"/>
      <c r="I33" s="33"/>
    </row>
    <row r="34" spans="1:9" ht="16.5" thickBot="1">
      <c r="A34" s="43" t="s">
        <v>115</v>
      </c>
      <c r="B34" s="43"/>
      <c r="C34" s="57">
        <f>SUM(C30:C33)</f>
        <v>11901.442790000001</v>
      </c>
      <c r="D34" s="50"/>
      <c r="E34" s="61">
        <f>SUM(E30:E33)</f>
        <v>22767.990000000005</v>
      </c>
      <c r="F34" s="22"/>
      <c r="G34" s="22"/>
      <c r="I34" s="33"/>
    </row>
    <row r="35" spans="1:9" ht="15.75">
      <c r="A35" s="50"/>
      <c r="B35" s="50"/>
      <c r="C35" s="33"/>
      <c r="D35" s="27"/>
      <c r="E35" s="21"/>
      <c r="F35" s="22"/>
      <c r="G35" s="22"/>
      <c r="I35" s="33"/>
    </row>
    <row r="36" spans="1:9" ht="15.75">
      <c r="A36" s="52" t="s">
        <v>116</v>
      </c>
      <c r="B36" s="52"/>
      <c r="C36" s="33"/>
      <c r="D36" s="27"/>
      <c r="E36" s="22"/>
      <c r="F36" s="22"/>
      <c r="G36" s="22"/>
      <c r="I36" s="33"/>
    </row>
    <row r="37" spans="1:9" ht="15.75">
      <c r="A37" s="50" t="s">
        <v>145</v>
      </c>
      <c r="B37" s="50"/>
      <c r="C37" s="33">
        <v>-5048</v>
      </c>
      <c r="D37" s="27"/>
      <c r="E37" s="50">
        <f>-2143985/1000</f>
        <v>-2143.985</v>
      </c>
      <c r="F37" s="22"/>
      <c r="G37" s="22"/>
      <c r="I37" s="33"/>
    </row>
    <row r="38" spans="1:9" ht="15.75">
      <c r="A38" s="50" t="s">
        <v>133</v>
      </c>
      <c r="B38" s="50"/>
      <c r="C38" s="33">
        <v>-1</v>
      </c>
      <c r="D38" s="27"/>
      <c r="E38" s="50">
        <f>20286/1000</f>
        <v>20.286</v>
      </c>
      <c r="F38" s="22"/>
      <c r="G38" s="22"/>
      <c r="I38" s="33"/>
    </row>
    <row r="39" spans="1:9" ht="16.5" thickBot="1">
      <c r="A39" s="50" t="s">
        <v>117</v>
      </c>
      <c r="B39" s="50"/>
      <c r="C39" s="57">
        <f>SUM(C37:C38)</f>
        <v>-5049</v>
      </c>
      <c r="D39" s="50"/>
      <c r="E39" s="61">
        <f>SUM(E37:E38)</f>
        <v>-2123.699</v>
      </c>
      <c r="F39" s="22"/>
      <c r="G39" s="22"/>
      <c r="I39" s="33"/>
    </row>
    <row r="40" spans="1:9" ht="15.75">
      <c r="A40" s="50"/>
      <c r="B40" s="50"/>
      <c r="C40" s="33"/>
      <c r="E40" s="21"/>
      <c r="F40" s="22"/>
      <c r="G40" s="22"/>
      <c r="I40" s="22"/>
    </row>
    <row r="41" spans="1:9" ht="15.75">
      <c r="A41" s="52" t="s">
        <v>118</v>
      </c>
      <c r="B41" s="50"/>
      <c r="C41" s="33"/>
      <c r="E41" s="33"/>
      <c r="F41" s="22"/>
      <c r="G41" s="22"/>
      <c r="I41" s="22"/>
    </row>
    <row r="42" spans="1:9" ht="15.75">
      <c r="A42" s="50" t="s">
        <v>119</v>
      </c>
      <c r="B42" s="50"/>
      <c r="C42" s="33">
        <v>-3156</v>
      </c>
      <c r="D42" s="27"/>
      <c r="E42" s="50">
        <f>-1796421/1000</f>
        <v>-1796.421</v>
      </c>
      <c r="F42" s="33"/>
      <c r="G42" s="33"/>
      <c r="H42" s="27"/>
      <c r="I42" s="22"/>
    </row>
    <row r="43" spans="1:9" ht="15.75">
      <c r="A43" s="50" t="s">
        <v>135</v>
      </c>
      <c r="B43" s="50"/>
      <c r="C43" s="33">
        <v>1633</v>
      </c>
      <c r="D43" s="27"/>
      <c r="E43" s="33">
        <f>-6886653/1000</f>
        <v>-6886.653</v>
      </c>
      <c r="F43" s="33"/>
      <c r="G43" s="33"/>
      <c r="H43" s="27"/>
      <c r="I43" s="22"/>
    </row>
    <row r="44" spans="1:19" ht="15.75">
      <c r="A44" s="50" t="s">
        <v>146</v>
      </c>
      <c r="B44" s="50"/>
      <c r="C44" s="33">
        <f>'[1]Sheet1'!R46/1000</f>
        <v>-2035</v>
      </c>
      <c r="D44" s="27"/>
      <c r="E44" s="33">
        <f>-1332000/1000</f>
        <v>-1332</v>
      </c>
      <c r="F44" s="33"/>
      <c r="G44" s="33"/>
      <c r="H44" s="27"/>
      <c r="P44" s="27"/>
      <c r="R44" s="27"/>
      <c r="S44" s="27"/>
    </row>
    <row r="45" spans="1:19" ht="16.5" thickBot="1">
      <c r="A45" s="50" t="s">
        <v>120</v>
      </c>
      <c r="B45" s="50"/>
      <c r="C45" s="57">
        <f>SUM(C42:C44)</f>
        <v>-3558</v>
      </c>
      <c r="D45" s="50"/>
      <c r="E45" s="61">
        <f>SUM(E42:E44)</f>
        <v>-10015.074</v>
      </c>
      <c r="F45" s="33"/>
      <c r="G45" s="33"/>
      <c r="H45" s="27"/>
      <c r="P45" s="27"/>
      <c r="R45" s="27"/>
      <c r="S45" s="27"/>
    </row>
    <row r="46" spans="1:19" ht="15.75">
      <c r="A46" s="50"/>
      <c r="B46" s="50"/>
      <c r="C46" s="33"/>
      <c r="D46" s="27"/>
      <c r="E46" s="33"/>
      <c r="F46" s="33"/>
      <c r="G46" s="33"/>
      <c r="H46" s="27"/>
      <c r="P46" s="27"/>
      <c r="R46" s="27"/>
      <c r="S46" s="27"/>
    </row>
    <row r="47" spans="1:19" s="3" customFormat="1" ht="15.75">
      <c r="A47" s="52" t="s">
        <v>121</v>
      </c>
      <c r="B47" s="52"/>
      <c r="C47" s="33">
        <f>C34+C39+C45</f>
        <v>3294.442790000001</v>
      </c>
      <c r="D47" s="50"/>
      <c r="E47" s="50">
        <f>E34+E39+E45</f>
        <v>10629.217000000004</v>
      </c>
      <c r="F47" s="50"/>
      <c r="G47" s="53"/>
      <c r="P47" s="54"/>
      <c r="R47" s="54"/>
      <c r="S47" s="54"/>
    </row>
    <row r="48" spans="1:19" s="3" customFormat="1" ht="15.75">
      <c r="A48" s="52" t="s">
        <v>134</v>
      </c>
      <c r="B48" s="52"/>
      <c r="C48" s="33">
        <v>-3</v>
      </c>
      <c r="D48" s="50"/>
      <c r="E48" s="50"/>
      <c r="F48" s="50"/>
      <c r="G48" s="53"/>
      <c r="P48" s="54"/>
      <c r="R48" s="54"/>
      <c r="S48" s="54"/>
    </row>
    <row r="49" spans="1:19" ht="15.75">
      <c r="A49" s="52" t="s">
        <v>125</v>
      </c>
      <c r="B49" s="52"/>
      <c r="C49" s="33">
        <v>18866</v>
      </c>
      <c r="D49" s="50"/>
      <c r="E49" s="50">
        <f>8401034/1000</f>
        <v>8401.034</v>
      </c>
      <c r="F49" s="22"/>
      <c r="G49" s="22"/>
      <c r="P49" s="27"/>
      <c r="R49" s="27"/>
      <c r="S49" s="27"/>
    </row>
    <row r="50" spans="1:9" ht="16.5" thickBot="1">
      <c r="A50" s="52" t="s">
        <v>126</v>
      </c>
      <c r="B50" s="52"/>
      <c r="C50" s="57">
        <f>SUM(C47:C49)</f>
        <v>22157.44279</v>
      </c>
      <c r="D50" s="50"/>
      <c r="E50" s="61">
        <f>SUM(E47:E49)</f>
        <v>19030.251000000004</v>
      </c>
      <c r="F50" s="22"/>
      <c r="G50" s="22"/>
      <c r="I50" s="22"/>
    </row>
    <row r="51" spans="1:9" ht="15.75">
      <c r="A51" s="52"/>
      <c r="B51" s="52"/>
      <c r="C51" s="33"/>
      <c r="E51" s="27"/>
      <c r="I51" s="22"/>
    </row>
    <row r="52" spans="1:5" s="27" customFormat="1" ht="15.75">
      <c r="A52" s="50" t="s">
        <v>127</v>
      </c>
      <c r="B52" s="50"/>
      <c r="C52" s="33"/>
      <c r="E52" s="55"/>
    </row>
    <row r="53" spans="1:19" ht="15.75">
      <c r="A53" s="50" t="s">
        <v>23</v>
      </c>
      <c r="B53" s="50"/>
      <c r="C53" s="33">
        <v>4237</v>
      </c>
      <c r="D53" s="27"/>
      <c r="E53" s="27">
        <f>3962357/1000</f>
        <v>3962.357</v>
      </c>
      <c r="F53" s="27"/>
      <c r="G53" s="27"/>
      <c r="H53" s="27"/>
      <c r="P53" s="27"/>
      <c r="R53" s="27"/>
      <c r="S53" s="27"/>
    </row>
    <row r="54" spans="1:19" ht="15.75">
      <c r="A54" s="50" t="s">
        <v>147</v>
      </c>
      <c r="B54" s="50"/>
      <c r="C54" s="33">
        <v>18502</v>
      </c>
      <c r="D54" s="27"/>
      <c r="E54" s="27">
        <f>15471040/1000</f>
        <v>15471.04</v>
      </c>
      <c r="F54" s="27"/>
      <c r="G54" s="27"/>
      <c r="H54" s="27"/>
      <c r="P54" s="27"/>
      <c r="R54" s="27"/>
      <c r="S54" s="27"/>
    </row>
    <row r="55" spans="1:19" ht="15.75">
      <c r="A55" s="50" t="s">
        <v>128</v>
      </c>
      <c r="B55" s="50"/>
      <c r="C55" s="33">
        <v>-582</v>
      </c>
      <c r="D55" s="46"/>
      <c r="E55" s="55">
        <f>-856260/1000</f>
        <v>-856.26</v>
      </c>
      <c r="P55" s="27"/>
      <c r="R55" s="27"/>
      <c r="S55" s="27"/>
    </row>
    <row r="56" spans="1:19" ht="16.5" thickBot="1">
      <c r="A56" s="50"/>
      <c r="B56" s="50"/>
      <c r="C56" s="57">
        <f>SUM(C53:C55)</f>
        <v>22157</v>
      </c>
      <c r="D56" s="50"/>
      <c r="E56" s="61">
        <f>SUM(E53:E55)</f>
        <v>18577.137000000002</v>
      </c>
      <c r="P56" s="27"/>
      <c r="R56" s="27"/>
      <c r="S56" s="27"/>
    </row>
    <row r="57" spans="1:9" ht="15.75">
      <c r="A57" s="50"/>
      <c r="B57" s="50"/>
      <c r="C57" s="58"/>
      <c r="E57" s="22"/>
      <c r="I57" s="22"/>
    </row>
    <row r="58" spans="1:9" ht="15.75">
      <c r="A58" s="2" t="s">
        <v>130</v>
      </c>
      <c r="B58" s="27"/>
      <c r="C58" s="27"/>
      <c r="D58" s="27"/>
      <c r="E58" s="27"/>
      <c r="F58" s="27"/>
      <c r="G58" s="27"/>
      <c r="H58" s="27"/>
      <c r="I58" s="9"/>
    </row>
    <row r="59" spans="1:8" ht="15.75">
      <c r="A59" s="2" t="s">
        <v>129</v>
      </c>
      <c r="B59" s="27"/>
      <c r="C59" s="27"/>
      <c r="D59" s="27"/>
      <c r="E59" s="27"/>
      <c r="F59" s="27"/>
      <c r="G59" s="27"/>
      <c r="H59" s="27"/>
    </row>
    <row r="60" spans="2:19" ht="15.75">
      <c r="B60" s="27"/>
      <c r="C60" s="27"/>
      <c r="D60" s="27"/>
      <c r="E60" s="27"/>
      <c r="F60" s="27"/>
      <c r="G60" s="27"/>
      <c r="H60" s="27"/>
      <c r="P60" s="27"/>
      <c r="R60" s="27"/>
      <c r="S60" s="27"/>
    </row>
    <row r="61" spans="1:19" ht="15.75">
      <c r="A61" s="46" t="s">
        <v>122</v>
      </c>
      <c r="B61" s="46"/>
      <c r="D61" s="46"/>
      <c r="E61" s="55"/>
      <c r="P61" s="27"/>
      <c r="R61" s="27"/>
      <c r="S61" s="27"/>
    </row>
    <row r="62" spans="1:19" ht="15.75">
      <c r="A62" s="46" t="s">
        <v>123</v>
      </c>
      <c r="B62" s="46"/>
      <c r="D62" s="46"/>
      <c r="E62" s="55"/>
      <c r="P62" s="27"/>
      <c r="R62" s="27"/>
      <c r="S62" s="27"/>
    </row>
    <row r="63" spans="5:9" ht="15.75">
      <c r="E63" s="22"/>
      <c r="I63" s="22"/>
    </row>
    <row r="64" spans="1:9" ht="15.75">
      <c r="A64" s="2" t="s">
        <v>137</v>
      </c>
      <c r="E64" s="22"/>
      <c r="I64" s="22"/>
    </row>
    <row r="65" spans="5:9" ht="15.75">
      <c r="E65" s="22"/>
      <c r="I65" s="22"/>
    </row>
    <row r="66" spans="5:9" ht="15.75">
      <c r="E66" s="22"/>
      <c r="I66" s="22"/>
    </row>
    <row r="67" spans="5:9" ht="15.75">
      <c r="E67" s="22"/>
      <c r="I67" s="22"/>
    </row>
    <row r="68" spans="5:9" ht="15.75">
      <c r="E68" s="22"/>
      <c r="I68" s="22"/>
    </row>
    <row r="69" spans="5:9" ht="15.75">
      <c r="E69" s="22"/>
      <c r="I69" s="22"/>
    </row>
    <row r="70" spans="5:9" ht="15.75">
      <c r="E70" s="22"/>
      <c r="I70" s="22"/>
    </row>
    <row r="71" spans="5:9" ht="15.75">
      <c r="E71" s="22"/>
      <c r="I71" s="22"/>
    </row>
    <row r="72" spans="5:9" ht="15.75">
      <c r="E72" s="22"/>
      <c r="I72" s="22"/>
    </row>
    <row r="73" spans="5:9" ht="15.75">
      <c r="E73" s="22"/>
      <c r="I73" s="22"/>
    </row>
    <row r="74" spans="5:9" ht="15.75">
      <c r="E74" s="22"/>
      <c r="I74" s="22"/>
    </row>
    <row r="75" spans="5:9" ht="15.75">
      <c r="E75" s="22"/>
      <c r="I75" s="22"/>
    </row>
    <row r="76" spans="5:9" ht="15.75">
      <c r="E76" s="22"/>
      <c r="I76" s="22"/>
    </row>
    <row r="77" spans="5:9" ht="15.75">
      <c r="E77" s="22"/>
      <c r="I77" s="22"/>
    </row>
    <row r="78" spans="5:9" ht="15.75">
      <c r="E78" s="22"/>
      <c r="I78" s="22"/>
    </row>
    <row r="79" spans="5:9" ht="15.75">
      <c r="E79" s="22"/>
      <c r="I79" s="22"/>
    </row>
    <row r="80" spans="5:9" ht="15.75">
      <c r="E80" s="22"/>
      <c r="I80" s="22"/>
    </row>
    <row r="81" spans="5:9" ht="15.75">
      <c r="E81" s="22"/>
      <c r="I81" s="22"/>
    </row>
    <row r="82" spans="5:9" ht="15.75">
      <c r="E82" s="22"/>
      <c r="I82" s="22"/>
    </row>
    <row r="83" spans="5:9" ht="15.75">
      <c r="E83" s="22"/>
      <c r="I83" s="22"/>
    </row>
    <row r="84" spans="5:9" ht="15.75">
      <c r="E84" s="22"/>
      <c r="I84" s="22"/>
    </row>
    <row r="85" spans="5:9" ht="15.75">
      <c r="E85" s="22"/>
      <c r="I85" s="22"/>
    </row>
    <row r="86" spans="5:9" ht="15.75">
      <c r="E86" s="22"/>
      <c r="I86" s="22"/>
    </row>
    <row r="87" spans="5:9" ht="15.75">
      <c r="E87" s="22"/>
      <c r="I87" s="22"/>
    </row>
    <row r="88" spans="5:9" ht="15.75">
      <c r="E88" s="22"/>
      <c r="I88" s="22"/>
    </row>
    <row r="89" spans="5:9" ht="15.75">
      <c r="E89" s="22"/>
      <c r="I89" s="22"/>
    </row>
    <row r="90" spans="5:9" ht="15.75">
      <c r="E90" s="22"/>
      <c r="I90" s="22"/>
    </row>
    <row r="91" spans="5:9" ht="15.75">
      <c r="E91" s="22"/>
      <c r="I91" s="22"/>
    </row>
    <row r="92" spans="5:9" ht="15.75">
      <c r="E92" s="22"/>
      <c r="I92" s="22"/>
    </row>
    <row r="93" spans="5:9" ht="15.75">
      <c r="E93" s="22"/>
      <c r="I93" s="22"/>
    </row>
    <row r="94" spans="5:9" ht="15.75">
      <c r="E94" s="22"/>
      <c r="I94" s="22"/>
    </row>
    <row r="95" spans="5:9" ht="15.75">
      <c r="E95" s="22"/>
      <c r="I95" s="22"/>
    </row>
    <row r="96" spans="5:9" ht="15.75">
      <c r="E96" s="22"/>
      <c r="I96" s="22"/>
    </row>
    <row r="97" spans="5:9" ht="15.75">
      <c r="E97" s="22"/>
      <c r="I97" s="22"/>
    </row>
    <row r="98" spans="5:9" ht="15.75">
      <c r="E98" s="22"/>
      <c r="I98" s="22"/>
    </row>
    <row r="99" spans="5:9" ht="15.75">
      <c r="E99" s="22"/>
      <c r="I99" s="22"/>
    </row>
    <row r="100" spans="5:9" ht="15.75">
      <c r="E100" s="22"/>
      <c r="I100" s="22"/>
    </row>
    <row r="101" spans="5:9" ht="15.75">
      <c r="E101" s="22"/>
      <c r="I101" s="22"/>
    </row>
    <row r="102" spans="5:9" ht="15.75">
      <c r="E102" s="22"/>
      <c r="I102" s="22"/>
    </row>
    <row r="103" spans="5:9" ht="15.75">
      <c r="E103" s="22"/>
      <c r="I103" s="22"/>
    </row>
    <row r="104" spans="5:9" ht="15.75">
      <c r="E104" s="22"/>
      <c r="I104" s="22"/>
    </row>
    <row r="105" spans="5:9" ht="15.75">
      <c r="E105" s="22"/>
      <c r="I105" s="22"/>
    </row>
    <row r="106" spans="5:9" ht="15.75">
      <c r="E106" s="22"/>
      <c r="I106" s="22"/>
    </row>
    <row r="107" spans="5:9" ht="15.75">
      <c r="E107" s="22"/>
      <c r="I107" s="22"/>
    </row>
    <row r="108" spans="5:9" ht="15.75">
      <c r="E108" s="22"/>
      <c r="I108" s="22"/>
    </row>
    <row r="109" spans="5:9" ht="15.75">
      <c r="E109" s="22"/>
      <c r="I109" s="22"/>
    </row>
    <row r="110" spans="5:9" ht="15.75">
      <c r="E110" s="22"/>
      <c r="I110" s="22"/>
    </row>
    <row r="111" spans="5:9" ht="15.75">
      <c r="E111" s="22"/>
      <c r="I111" s="22"/>
    </row>
    <row r="112" spans="5:9" ht="15.75">
      <c r="E112" s="22"/>
      <c r="I112" s="22"/>
    </row>
    <row r="113" spans="5:9" ht="15.75">
      <c r="E113" s="22"/>
      <c r="I113" s="22"/>
    </row>
    <row r="114" spans="5:9" ht="15.75">
      <c r="E114" s="22"/>
      <c r="I114" s="22"/>
    </row>
    <row r="115" spans="5:9" ht="15.75">
      <c r="E115" s="22"/>
      <c r="I115" s="22"/>
    </row>
    <row r="116" spans="5:9" ht="15.75">
      <c r="E116" s="22"/>
      <c r="I116" s="22"/>
    </row>
    <row r="117" spans="5:9" ht="15.75">
      <c r="E117" s="22"/>
      <c r="I117" s="22"/>
    </row>
    <row r="118" spans="5:9" ht="15.75">
      <c r="E118" s="22"/>
      <c r="I118" s="22"/>
    </row>
    <row r="119" spans="5:9" ht="15.75">
      <c r="E119" s="22"/>
      <c r="I119" s="22"/>
    </row>
    <row r="120" spans="5:9" ht="15.75">
      <c r="E120" s="22"/>
      <c r="I120" s="22"/>
    </row>
    <row r="121" spans="5:9" ht="15.75">
      <c r="E121" s="22"/>
      <c r="I121" s="22"/>
    </row>
    <row r="122" spans="5:9" ht="15.75">
      <c r="E122" s="22"/>
      <c r="I122" s="22"/>
    </row>
    <row r="123" spans="5:9" ht="15.75">
      <c r="E123" s="22"/>
      <c r="I123" s="22"/>
    </row>
    <row r="124" spans="5:9" ht="15.75">
      <c r="E124" s="22"/>
      <c r="I124" s="22"/>
    </row>
    <row r="125" spans="5:9" ht="15.75">
      <c r="E125" s="22"/>
      <c r="I125" s="22"/>
    </row>
    <row r="126" spans="5:9" ht="15.75">
      <c r="E126" s="22"/>
      <c r="I126" s="22"/>
    </row>
    <row r="127" spans="5:9" ht="15.75">
      <c r="E127" s="22"/>
      <c r="I127" s="22"/>
    </row>
    <row r="128" spans="5:9" ht="15.75">
      <c r="E128" s="22"/>
      <c r="I128" s="22"/>
    </row>
    <row r="129" spans="5:9" ht="15.75">
      <c r="E129" s="22"/>
      <c r="I129" s="22"/>
    </row>
    <row r="130" spans="5:9" ht="15.75">
      <c r="E130" s="22"/>
      <c r="I130" s="22"/>
    </row>
    <row r="131" spans="5:9" ht="15.75">
      <c r="E131" s="22"/>
      <c r="I131" s="22"/>
    </row>
    <row r="132" spans="5:9" ht="15.75">
      <c r="E132" s="22"/>
      <c r="I132" s="22"/>
    </row>
    <row r="133" spans="5:9" ht="15.75">
      <c r="E133" s="22"/>
      <c r="I133" s="22"/>
    </row>
    <row r="134" spans="5:9" ht="15.75">
      <c r="E134" s="22"/>
      <c r="I134" s="22"/>
    </row>
    <row r="135" spans="5:9" ht="15.75">
      <c r="E135" s="22"/>
      <c r="I135" s="22"/>
    </row>
    <row r="136" spans="5:9" ht="15.75">
      <c r="E136" s="22"/>
      <c r="I136" s="22"/>
    </row>
    <row r="137" spans="5:9" ht="15.75">
      <c r="E137" s="22"/>
      <c r="I137" s="22"/>
    </row>
    <row r="138" spans="5:9" ht="15.75">
      <c r="E138" s="22"/>
      <c r="I138" s="22"/>
    </row>
    <row r="139" spans="5:9" ht="15.75">
      <c r="E139" s="22"/>
      <c r="I139" s="22"/>
    </row>
    <row r="140" spans="5:9" ht="15.75">
      <c r="E140" s="22"/>
      <c r="I140" s="22"/>
    </row>
    <row r="141" spans="5:9" ht="15.75">
      <c r="E141" s="22"/>
      <c r="I141" s="22"/>
    </row>
    <row r="142" spans="5:9" ht="15.75">
      <c r="E142" s="22"/>
      <c r="I142" s="22"/>
    </row>
    <row r="143" spans="5:9" ht="15.75">
      <c r="E143" s="22"/>
      <c r="I143" s="22"/>
    </row>
    <row r="144" spans="5:9" ht="15.75">
      <c r="E144" s="22"/>
      <c r="I144" s="22"/>
    </row>
    <row r="145" spans="5:9" ht="15.75">
      <c r="E145" s="22"/>
      <c r="I145" s="22"/>
    </row>
    <row r="146" spans="5:9" ht="15.75">
      <c r="E146" s="22"/>
      <c r="I146" s="22"/>
    </row>
    <row r="147" spans="5:9" ht="15.75">
      <c r="E147" s="22"/>
      <c r="I147" s="22"/>
    </row>
    <row r="148" spans="5:9" ht="15.75">
      <c r="E148" s="22"/>
      <c r="I148" s="22"/>
    </row>
    <row r="149" spans="5:9" ht="15.75">
      <c r="E149" s="22"/>
      <c r="I149" s="22"/>
    </row>
    <row r="150" spans="5:9" ht="15.75">
      <c r="E150" s="22"/>
      <c r="I150" s="22"/>
    </row>
    <row r="151" spans="5:9" ht="15.75">
      <c r="E151" s="22"/>
      <c r="I151" s="22"/>
    </row>
    <row r="152" spans="5:9" ht="15.75">
      <c r="E152" s="22"/>
      <c r="I152" s="22"/>
    </row>
    <row r="153" spans="5:9" ht="15.75">
      <c r="E153" s="22"/>
      <c r="I153" s="22"/>
    </row>
    <row r="154" spans="5:9" ht="15.75">
      <c r="E154" s="22"/>
      <c r="I154" s="22"/>
    </row>
    <row r="155" spans="5:9" ht="15.75">
      <c r="E155" s="22"/>
      <c r="I155" s="22"/>
    </row>
    <row r="156" spans="5:9" ht="15.75">
      <c r="E156" s="22"/>
      <c r="I156" s="22"/>
    </row>
    <row r="157" spans="5:9" ht="15.75">
      <c r="E157" s="22"/>
      <c r="I157" s="22"/>
    </row>
    <row r="158" spans="5:9" ht="15.75">
      <c r="E158" s="22"/>
      <c r="I158" s="22"/>
    </row>
    <row r="159" spans="5:9" ht="15.75">
      <c r="E159" s="22"/>
      <c r="I159" s="22"/>
    </row>
    <row r="160" spans="5:9" ht="15.75">
      <c r="E160" s="22"/>
      <c r="I160" s="22"/>
    </row>
    <row r="161" spans="5:9" ht="15.75">
      <c r="E161" s="22"/>
      <c r="I161" s="22"/>
    </row>
    <row r="162" spans="5:9" ht="15.75">
      <c r="E162" s="22"/>
      <c r="I162" s="22"/>
    </row>
    <row r="163" spans="5:9" ht="15.75">
      <c r="E163" s="22"/>
      <c r="I163" s="22"/>
    </row>
    <row r="164" spans="5:9" ht="15.75">
      <c r="E164" s="22"/>
      <c r="I164" s="22"/>
    </row>
    <row r="165" spans="5:9" ht="15.75">
      <c r="E165" s="22"/>
      <c r="I165" s="22"/>
    </row>
    <row r="166" spans="5:9" ht="15.75">
      <c r="E166" s="22"/>
      <c r="I166" s="22"/>
    </row>
    <row r="167" spans="5:9" ht="15.75">
      <c r="E167" s="22"/>
      <c r="I167" s="22"/>
    </row>
    <row r="168" spans="5:9" ht="15.75">
      <c r="E168" s="22"/>
      <c r="I168" s="22"/>
    </row>
    <row r="169" spans="5:9" ht="15.75">
      <c r="E169" s="22"/>
      <c r="I169" s="22"/>
    </row>
    <row r="170" spans="5:9" ht="15.75">
      <c r="E170" s="22"/>
      <c r="I170" s="22"/>
    </row>
    <row r="171" spans="5:9" ht="15.75">
      <c r="E171" s="22"/>
      <c r="I171" s="22"/>
    </row>
    <row r="172" spans="5:9" ht="15.75">
      <c r="E172" s="22"/>
      <c r="I172" s="22"/>
    </row>
    <row r="173" spans="5:9" ht="15.75">
      <c r="E173" s="22"/>
      <c r="I173" s="22"/>
    </row>
    <row r="174" spans="5:9" ht="15.75">
      <c r="E174" s="22"/>
      <c r="I174" s="22"/>
    </row>
    <row r="175" spans="5:9" ht="15.75">
      <c r="E175" s="22"/>
      <c r="I175" s="22"/>
    </row>
    <row r="176" spans="5:9" ht="15.75">
      <c r="E176" s="22"/>
      <c r="I176" s="22"/>
    </row>
    <row r="177" spans="5:9" ht="15.75">
      <c r="E177" s="22"/>
      <c r="I177" s="22"/>
    </row>
    <row r="178" spans="5:9" ht="15.75">
      <c r="E178" s="22"/>
      <c r="I178" s="22"/>
    </row>
    <row r="179" spans="5:9" ht="15.75">
      <c r="E179" s="22"/>
      <c r="I179" s="22"/>
    </row>
    <row r="180" spans="5:9" ht="15.75">
      <c r="E180" s="22"/>
      <c r="I180" s="22"/>
    </row>
    <row r="181" spans="5:9" ht="15.75">
      <c r="E181" s="22"/>
      <c r="I181" s="22"/>
    </row>
    <row r="182" spans="5:9" ht="15.75">
      <c r="E182" s="22"/>
      <c r="I182" s="22"/>
    </row>
    <row r="183" spans="5:9" ht="15.75">
      <c r="E183" s="22"/>
      <c r="I183" s="22"/>
    </row>
    <row r="184" spans="5:9" ht="15.75">
      <c r="E184" s="22"/>
      <c r="I184" s="22"/>
    </row>
    <row r="185" spans="5:9" ht="15.75">
      <c r="E185" s="22"/>
      <c r="I185" s="22"/>
    </row>
    <row r="186" spans="5:9" ht="15.75">
      <c r="E186" s="22"/>
      <c r="I186" s="22"/>
    </row>
    <row r="187" spans="5:9" ht="15.75">
      <c r="E187" s="22"/>
      <c r="I187" s="22"/>
    </row>
    <row r="188" spans="5:9" ht="15.75">
      <c r="E188" s="22"/>
      <c r="I188" s="22"/>
    </row>
    <row r="189" spans="5:9" ht="15.75">
      <c r="E189" s="22"/>
      <c r="I189" s="22"/>
    </row>
    <row r="190" spans="5:9" ht="15.75">
      <c r="E190" s="22"/>
      <c r="I190" s="22"/>
    </row>
    <row r="191" spans="5:9" ht="15.75">
      <c r="E191" s="22"/>
      <c r="I191" s="22"/>
    </row>
    <row r="192" spans="5:9" ht="15.75">
      <c r="E192" s="22"/>
      <c r="I192" s="22"/>
    </row>
    <row r="193" spans="5:9" ht="15.75">
      <c r="E193" s="22"/>
      <c r="I193" s="22"/>
    </row>
    <row r="194" spans="5:9" ht="15.75">
      <c r="E194" s="22"/>
      <c r="I194" s="22"/>
    </row>
    <row r="195" spans="5:9" ht="15.75">
      <c r="E195" s="22"/>
      <c r="I195" s="22"/>
    </row>
    <row r="196" spans="5:9" ht="15.75">
      <c r="E196" s="22"/>
      <c r="I196" s="22"/>
    </row>
    <row r="197" spans="5:9" ht="15.75">
      <c r="E197" s="22"/>
      <c r="I197" s="22"/>
    </row>
    <row r="198" spans="5:9" ht="15.75">
      <c r="E198" s="22"/>
      <c r="I198" s="22"/>
    </row>
    <row r="199" spans="5:9" ht="15.75">
      <c r="E199" s="22"/>
      <c r="I199" s="22"/>
    </row>
    <row r="200" spans="5:9" ht="15.75">
      <c r="E200" s="22"/>
      <c r="I200" s="22"/>
    </row>
    <row r="201" spans="5:9" ht="15.75">
      <c r="E201" s="22"/>
      <c r="I201" s="22"/>
    </row>
    <row r="202" spans="5:9" ht="15.75">
      <c r="E202" s="22"/>
      <c r="I202" s="22"/>
    </row>
    <row r="203" spans="5:9" ht="15.75">
      <c r="E203" s="22"/>
      <c r="I203" s="22"/>
    </row>
    <row r="204" spans="5:9" ht="15.75">
      <c r="E204" s="22"/>
      <c r="I204" s="22"/>
    </row>
    <row r="205" spans="5:9" ht="15.75">
      <c r="E205" s="22"/>
      <c r="I205" s="22"/>
    </row>
    <row r="206" spans="5:9" ht="15.75">
      <c r="E206" s="22"/>
      <c r="I206" s="22"/>
    </row>
    <row r="207" spans="5:9" ht="15.75">
      <c r="E207" s="22"/>
      <c r="I207" s="22"/>
    </row>
    <row r="208" spans="5:9" ht="15.75">
      <c r="E208" s="22"/>
      <c r="I208" s="22"/>
    </row>
    <row r="209" spans="5:9" ht="15.75">
      <c r="E209" s="22"/>
      <c r="I209" s="22"/>
    </row>
    <row r="210" spans="5:9" ht="15.75">
      <c r="E210" s="22"/>
      <c r="I210" s="22"/>
    </row>
    <row r="211" spans="5:9" ht="15.75">
      <c r="E211" s="22"/>
      <c r="I211" s="22"/>
    </row>
    <row r="212" spans="5:9" ht="15.75">
      <c r="E212" s="22"/>
      <c r="I212" s="22"/>
    </row>
    <row r="213" spans="5:9" ht="15.75">
      <c r="E213" s="22"/>
      <c r="I213" s="22"/>
    </row>
    <row r="214" spans="5:9" ht="15.75">
      <c r="E214" s="22"/>
      <c r="I214" s="22"/>
    </row>
    <row r="215" spans="5:9" ht="15.75">
      <c r="E215" s="22"/>
      <c r="I215" s="22"/>
    </row>
    <row r="216" spans="5:9" ht="15.75">
      <c r="E216" s="22"/>
      <c r="I216" s="22"/>
    </row>
    <row r="217" spans="5:9" ht="15.75">
      <c r="E217" s="22"/>
      <c r="I217" s="22"/>
    </row>
    <row r="218" spans="5:9" ht="15.75">
      <c r="E218" s="22"/>
      <c r="I218" s="22"/>
    </row>
    <row r="219" spans="5:9" ht="15.75">
      <c r="E219" s="22"/>
      <c r="I219" s="22"/>
    </row>
    <row r="220" spans="5:9" ht="15.75">
      <c r="E220" s="22"/>
      <c r="I220" s="22"/>
    </row>
    <row r="221" spans="5:9" ht="15.75">
      <c r="E221" s="22"/>
      <c r="I221" s="22"/>
    </row>
    <row r="222" spans="5:9" ht="15.75">
      <c r="E222" s="22"/>
      <c r="I222" s="22"/>
    </row>
    <row r="223" spans="5:9" ht="15.75">
      <c r="E223" s="22"/>
      <c r="I223" s="22"/>
    </row>
    <row r="224" spans="5:9" ht="15.75">
      <c r="E224" s="22"/>
      <c r="I224" s="22"/>
    </row>
    <row r="225" spans="5:9" ht="15.75">
      <c r="E225" s="22"/>
      <c r="I225" s="22"/>
    </row>
    <row r="226" spans="5:9" ht="15.75">
      <c r="E226" s="22"/>
      <c r="I226" s="22"/>
    </row>
    <row r="227" spans="5:9" ht="15.75">
      <c r="E227" s="22"/>
      <c r="I227" s="22"/>
    </row>
    <row r="228" spans="5:9" ht="15.75">
      <c r="E228" s="22"/>
      <c r="I228" s="22"/>
    </row>
    <row r="229" spans="5:9" ht="15.75">
      <c r="E229" s="22"/>
      <c r="I229" s="22"/>
    </row>
    <row r="230" spans="5:9" ht="15.75">
      <c r="E230" s="22"/>
      <c r="I230" s="22"/>
    </row>
    <row r="231" spans="5:9" ht="15.75">
      <c r="E231" s="22"/>
      <c r="I231" s="22"/>
    </row>
    <row r="232" spans="5:9" ht="15.75">
      <c r="E232" s="22"/>
      <c r="I232" s="22"/>
    </row>
    <row r="233" spans="5:9" ht="15.75">
      <c r="E233" s="22"/>
      <c r="I233" s="22"/>
    </row>
    <row r="234" spans="5:9" ht="15.75">
      <c r="E234" s="22"/>
      <c r="I234" s="22"/>
    </row>
    <row r="235" spans="5:9" ht="15.75">
      <c r="E235" s="22"/>
      <c r="I235" s="22"/>
    </row>
    <row r="236" spans="5:9" ht="15.75">
      <c r="E236" s="22"/>
      <c r="I236" s="22"/>
    </row>
    <row r="237" spans="5:9" ht="15.75">
      <c r="E237" s="22"/>
      <c r="I237" s="22"/>
    </row>
    <row r="238" spans="5:9" ht="15.75">
      <c r="E238" s="22"/>
      <c r="I238" s="22"/>
    </row>
    <row r="239" spans="5:9" ht="15.75">
      <c r="E239" s="22"/>
      <c r="I239" s="22"/>
    </row>
    <row r="240" spans="5:9" ht="15.75">
      <c r="E240" s="22"/>
      <c r="I240" s="22"/>
    </row>
    <row r="241" spans="5:9" ht="15.75">
      <c r="E241" s="22"/>
      <c r="I241" s="22"/>
    </row>
    <row r="242" spans="5:9" ht="15.75">
      <c r="E242" s="22"/>
      <c r="I242" s="22"/>
    </row>
    <row r="243" spans="5:9" ht="15.75">
      <c r="E243" s="22"/>
      <c r="I243" s="22"/>
    </row>
    <row r="244" spans="5:9" ht="15.75">
      <c r="E244" s="22"/>
      <c r="I244" s="22"/>
    </row>
    <row r="245" spans="5:9" ht="15.75">
      <c r="E245" s="22"/>
      <c r="I245" s="22"/>
    </row>
    <row r="246" spans="5:9" ht="15.75">
      <c r="E246" s="22"/>
      <c r="I246" s="22"/>
    </row>
    <row r="247" spans="5:9" ht="15.75">
      <c r="E247" s="22"/>
      <c r="I247" s="22"/>
    </row>
    <row r="248" spans="5:9" ht="15.75">
      <c r="E248" s="22"/>
      <c r="I248" s="22"/>
    </row>
    <row r="249" spans="5:9" ht="15.75">
      <c r="E249" s="22"/>
      <c r="I249" s="22"/>
    </row>
    <row r="250" spans="5:9" ht="15.75">
      <c r="E250" s="22"/>
      <c r="I250" s="22"/>
    </row>
    <row r="251" spans="5:9" ht="15.75">
      <c r="E251" s="22"/>
      <c r="I251" s="22"/>
    </row>
    <row r="252" spans="5:9" ht="15.75">
      <c r="E252" s="22"/>
      <c r="I252" s="22"/>
    </row>
    <row r="253" spans="5:9" ht="15.75">
      <c r="E253" s="22"/>
      <c r="I253" s="22"/>
    </row>
    <row r="254" spans="5:9" ht="15.75">
      <c r="E254" s="22"/>
      <c r="I254" s="22"/>
    </row>
    <row r="255" spans="5:9" ht="15.75">
      <c r="E255" s="22"/>
      <c r="I255" s="22"/>
    </row>
    <row r="256" spans="5:9" ht="15.75">
      <c r="E256" s="22"/>
      <c r="I256" s="22"/>
    </row>
    <row r="257" spans="5:9" ht="15.75">
      <c r="E257" s="22"/>
      <c r="I257" s="22"/>
    </row>
    <row r="258" spans="5:9" ht="15.75">
      <c r="E258" s="22"/>
      <c r="I258" s="22"/>
    </row>
    <row r="259" spans="5:9" ht="15.75">
      <c r="E259" s="22"/>
      <c r="I259" s="22"/>
    </row>
    <row r="260" spans="5:9" ht="15.75">
      <c r="E260" s="22"/>
      <c r="I260" s="22"/>
    </row>
    <row r="261" spans="5:9" ht="15.75">
      <c r="E261" s="22"/>
      <c r="I261" s="22"/>
    </row>
    <row r="262" spans="5:9" ht="15.75">
      <c r="E262" s="22"/>
      <c r="I262" s="22"/>
    </row>
    <row r="263" spans="5:9" ht="15.75">
      <c r="E263" s="22"/>
      <c r="I263" s="22"/>
    </row>
    <row r="264" spans="5:9" ht="15.75">
      <c r="E264" s="22"/>
      <c r="I264" s="22"/>
    </row>
    <row r="265" spans="5:9" ht="15.75">
      <c r="E265" s="22"/>
      <c r="I265" s="22"/>
    </row>
    <row r="266" spans="5:9" ht="15.75">
      <c r="E266" s="22"/>
      <c r="I266" s="22"/>
    </row>
    <row r="267" spans="5:9" ht="15.75">
      <c r="E267" s="22"/>
      <c r="I267" s="22"/>
    </row>
    <row r="268" spans="5:9" ht="15.75">
      <c r="E268" s="22"/>
      <c r="I268" s="22"/>
    </row>
    <row r="269" spans="5:9" ht="15.75">
      <c r="E269" s="22"/>
      <c r="I269" s="22"/>
    </row>
    <row r="270" spans="5:9" ht="15.75">
      <c r="E270" s="22"/>
      <c r="I270" s="22"/>
    </row>
    <row r="271" spans="5:9" ht="15.75">
      <c r="E271" s="22"/>
      <c r="I271" s="22"/>
    </row>
    <row r="272" spans="5:9" ht="15.75">
      <c r="E272" s="22"/>
      <c r="I272" s="22"/>
    </row>
    <row r="273" spans="5:9" ht="15.75">
      <c r="E273" s="22"/>
      <c r="I273" s="22"/>
    </row>
    <row r="274" spans="5:9" ht="15.75">
      <c r="E274" s="22"/>
      <c r="I274" s="22"/>
    </row>
    <row r="275" spans="5:9" ht="15.75">
      <c r="E275" s="22"/>
      <c r="I275" s="22"/>
    </row>
    <row r="276" spans="5:9" ht="15.75">
      <c r="E276" s="22"/>
      <c r="I276" s="22"/>
    </row>
    <row r="277" spans="5:9" ht="15.75">
      <c r="E277" s="22"/>
      <c r="I277" s="22"/>
    </row>
    <row r="278" spans="5:9" ht="15.75">
      <c r="E278" s="22"/>
      <c r="I278" s="22"/>
    </row>
    <row r="279" spans="5:9" ht="15.75">
      <c r="E279" s="22"/>
      <c r="I279" s="22"/>
    </row>
    <row r="280" spans="5:9" ht="15.75">
      <c r="E280" s="22"/>
      <c r="I280" s="22"/>
    </row>
    <row r="281" spans="5:9" ht="15.75">
      <c r="E281" s="22"/>
      <c r="I281" s="22"/>
    </row>
    <row r="282" spans="5:9" ht="15.75">
      <c r="E282" s="22"/>
      <c r="I282" s="22"/>
    </row>
    <row r="283" spans="5:9" ht="15.75">
      <c r="E283" s="22"/>
      <c r="I283" s="22"/>
    </row>
    <row r="284" spans="5:9" ht="15.75">
      <c r="E284" s="22"/>
      <c r="I284" s="22"/>
    </row>
    <row r="285" spans="5:9" ht="15.75">
      <c r="E285" s="22"/>
      <c r="I285" s="22"/>
    </row>
    <row r="286" spans="5:9" ht="15.75">
      <c r="E286" s="22"/>
      <c r="I286" s="22"/>
    </row>
    <row r="287" spans="5:9" ht="15.75">
      <c r="E287" s="22"/>
      <c r="I287" s="22"/>
    </row>
    <row r="288" spans="5:9" ht="15.75">
      <c r="E288" s="22"/>
      <c r="I288" s="22"/>
    </row>
    <row r="289" spans="5:9" ht="15.75">
      <c r="E289" s="22"/>
      <c r="I289" s="22"/>
    </row>
    <row r="290" spans="5:9" ht="15.75">
      <c r="E290" s="22"/>
      <c r="I290" s="22"/>
    </row>
    <row r="291" spans="5:9" ht="15.75">
      <c r="E291" s="22"/>
      <c r="I291" s="22"/>
    </row>
    <row r="292" spans="5:9" ht="15.75">
      <c r="E292" s="22"/>
      <c r="I292" s="22"/>
    </row>
    <row r="293" spans="5:9" ht="15.75">
      <c r="E293" s="22"/>
      <c r="I293" s="22"/>
    </row>
    <row r="294" spans="5:9" ht="15.75">
      <c r="E294" s="22"/>
      <c r="I294" s="22"/>
    </row>
    <row r="295" spans="5:9" ht="15.75">
      <c r="E295" s="22"/>
      <c r="I295" s="22"/>
    </row>
    <row r="296" spans="5:9" ht="15.75">
      <c r="E296" s="22"/>
      <c r="I296" s="22"/>
    </row>
    <row r="297" spans="5:9" ht="15.75">
      <c r="E297" s="22"/>
      <c r="I297" s="22"/>
    </row>
    <row r="298" spans="5:9" ht="15.75">
      <c r="E298" s="22"/>
      <c r="I298" s="22"/>
    </row>
    <row r="299" spans="5:9" ht="15.75">
      <c r="E299" s="22"/>
      <c r="I299" s="22"/>
    </row>
    <row r="300" spans="5:9" ht="15.75">
      <c r="E300" s="22"/>
      <c r="I300" s="22"/>
    </row>
    <row r="301" spans="5:9" ht="15.75">
      <c r="E301" s="22"/>
      <c r="I301" s="22"/>
    </row>
    <row r="302" spans="5:9" ht="15.75">
      <c r="E302" s="22"/>
      <c r="I302" s="22"/>
    </row>
    <row r="303" spans="5:9" ht="15.75">
      <c r="E303" s="22"/>
      <c r="I303" s="22"/>
    </row>
    <row r="304" spans="5:9" ht="15.75">
      <c r="E304" s="22"/>
      <c r="I304" s="22"/>
    </row>
    <row r="305" spans="5:9" ht="15.75">
      <c r="E305" s="22"/>
      <c r="I305" s="22"/>
    </row>
    <row r="306" spans="5:9" ht="15.75">
      <c r="E306" s="22"/>
      <c r="I306" s="22"/>
    </row>
    <row r="307" spans="5:9" ht="15.75">
      <c r="E307" s="22"/>
      <c r="I307" s="22"/>
    </row>
    <row r="308" spans="5:9" ht="15.75">
      <c r="E308" s="22"/>
      <c r="I308" s="22"/>
    </row>
    <row r="309" spans="5:9" ht="15.75">
      <c r="E309" s="22"/>
      <c r="I309" s="22"/>
    </row>
    <row r="310" spans="5:9" ht="15.75">
      <c r="E310" s="22"/>
      <c r="I310" s="22"/>
    </row>
    <row r="311" spans="5:9" ht="15.75">
      <c r="E311" s="22"/>
      <c r="I311" s="22"/>
    </row>
    <row r="312" spans="5:9" ht="15.75">
      <c r="E312" s="22"/>
      <c r="I312" s="22"/>
    </row>
    <row r="313" spans="5:9" ht="15.75">
      <c r="E313" s="22"/>
      <c r="I313" s="22"/>
    </row>
    <row r="314" spans="5:9" ht="15.75">
      <c r="E314" s="22"/>
      <c r="I314" s="22"/>
    </row>
    <row r="315" spans="5:9" ht="15.75">
      <c r="E315" s="22"/>
      <c r="I315" s="22"/>
    </row>
    <row r="316" spans="5:9" ht="15.75">
      <c r="E316" s="22"/>
      <c r="I316" s="22"/>
    </row>
    <row r="317" spans="5:9" ht="15.75">
      <c r="E317" s="22"/>
      <c r="I317" s="22"/>
    </row>
    <row r="318" spans="5:9" ht="15.75">
      <c r="E318" s="22"/>
      <c r="I318" s="22"/>
    </row>
    <row r="319" spans="5:9" ht="15.75">
      <c r="E319" s="22"/>
      <c r="I319" s="22"/>
    </row>
    <row r="320" spans="5:9" ht="15.75">
      <c r="E320" s="22"/>
      <c r="I320" s="22"/>
    </row>
    <row r="321" spans="5:9" ht="15.75">
      <c r="E321" s="22"/>
      <c r="I321" s="22"/>
    </row>
    <row r="322" spans="5:9" ht="15.75">
      <c r="E322" s="22"/>
      <c r="I322" s="22"/>
    </row>
    <row r="323" spans="5:9" ht="15.75">
      <c r="E323" s="22"/>
      <c r="I323" s="22"/>
    </row>
    <row r="324" spans="5:9" ht="15.75">
      <c r="E324" s="22"/>
      <c r="I324" s="22"/>
    </row>
    <row r="325" spans="5:9" ht="15.75">
      <c r="E325" s="22"/>
      <c r="I325" s="22"/>
    </row>
    <row r="326" spans="5:9" ht="15.75">
      <c r="E326" s="22"/>
      <c r="I326" s="22"/>
    </row>
    <row r="327" spans="5:9" ht="15.75">
      <c r="E327" s="22"/>
      <c r="I327" s="22"/>
    </row>
    <row r="328" spans="5:9" ht="15.75">
      <c r="E328" s="22"/>
      <c r="I328" s="22"/>
    </row>
    <row r="329" spans="5:9" ht="15.75">
      <c r="E329" s="22"/>
      <c r="I329" s="22"/>
    </row>
    <row r="330" spans="5:9" ht="15.75">
      <c r="E330" s="22"/>
      <c r="I330" s="22"/>
    </row>
    <row r="331" spans="5:9" ht="15.75">
      <c r="E331" s="22"/>
      <c r="I331" s="22"/>
    </row>
    <row r="332" spans="5:9" ht="15.75">
      <c r="E332" s="22"/>
      <c r="I332" s="22"/>
    </row>
    <row r="333" spans="5:9" ht="15.75">
      <c r="E333" s="22"/>
      <c r="I333" s="22"/>
    </row>
    <row r="334" spans="5:9" ht="15.75">
      <c r="E334" s="22"/>
      <c r="I334" s="22"/>
    </row>
    <row r="335" spans="5:9" ht="15.75">
      <c r="E335" s="22"/>
      <c r="I335" s="22"/>
    </row>
    <row r="336" spans="5:9" ht="15.75">
      <c r="E336" s="22"/>
      <c r="I336" s="22"/>
    </row>
    <row r="337" spans="5:9" ht="15.75">
      <c r="E337" s="22"/>
      <c r="I337" s="22"/>
    </row>
    <row r="338" spans="5:9" ht="15.75">
      <c r="E338" s="22"/>
      <c r="I338" s="22"/>
    </row>
    <row r="339" spans="5:9" ht="15.75">
      <c r="E339" s="22"/>
      <c r="I339" s="22"/>
    </row>
    <row r="340" spans="5:9" ht="15.75">
      <c r="E340" s="22"/>
      <c r="I340" s="22"/>
    </row>
    <row r="341" spans="5:9" ht="15.75">
      <c r="E341" s="22"/>
      <c r="I341" s="22"/>
    </row>
    <row r="342" spans="5:9" ht="15.75">
      <c r="E342" s="22"/>
      <c r="I342" s="22"/>
    </row>
    <row r="343" spans="5:9" ht="15.75">
      <c r="E343" s="22"/>
      <c r="I343" s="22"/>
    </row>
    <row r="344" spans="5:9" ht="15.75">
      <c r="E344" s="22"/>
      <c r="I344" s="22"/>
    </row>
    <row r="345" spans="5:9" ht="15.75">
      <c r="E345" s="22"/>
      <c r="I345" s="22"/>
    </row>
    <row r="346" spans="5:9" ht="15.75">
      <c r="E346" s="22"/>
      <c r="I346" s="22"/>
    </row>
    <row r="347" spans="5:9" ht="15.75">
      <c r="E347" s="22"/>
      <c r="I347" s="22"/>
    </row>
    <row r="348" spans="5:9" ht="15.75">
      <c r="E348" s="22"/>
      <c r="I348" s="22"/>
    </row>
    <row r="349" spans="5:9" ht="15.75">
      <c r="E349" s="22"/>
      <c r="I349" s="22"/>
    </row>
    <row r="350" spans="5:9" ht="15.75">
      <c r="E350" s="22"/>
      <c r="I350" s="22"/>
    </row>
    <row r="351" spans="5:9" ht="15.75">
      <c r="E351" s="22"/>
      <c r="I351" s="22"/>
    </row>
    <row r="352" spans="5:9" ht="15.75">
      <c r="E352" s="22"/>
      <c r="I352" s="22"/>
    </row>
    <row r="353" spans="5:9" ht="15.75">
      <c r="E353" s="22"/>
      <c r="I353" s="22"/>
    </row>
    <row r="354" spans="5:9" ht="15.75">
      <c r="E354" s="22"/>
      <c r="I354" s="22"/>
    </row>
    <row r="355" spans="5:9" ht="15.75">
      <c r="E355" s="22"/>
      <c r="I355" s="22"/>
    </row>
    <row r="356" spans="5:9" ht="15.75">
      <c r="E356" s="22"/>
      <c r="I356" s="22"/>
    </row>
    <row r="357" spans="5:9" ht="15.75">
      <c r="E357" s="22"/>
      <c r="I357" s="22"/>
    </row>
    <row r="358" spans="5:9" ht="15.75">
      <c r="E358" s="22"/>
      <c r="I358" s="22"/>
    </row>
    <row r="359" spans="5:9" ht="15.75">
      <c r="E359" s="22"/>
      <c r="I359" s="22"/>
    </row>
    <row r="360" spans="5:9" ht="15.75">
      <c r="E360" s="22"/>
      <c r="I360" s="22"/>
    </row>
    <row r="361" spans="5:9" ht="15.75">
      <c r="E361" s="22"/>
      <c r="I361" s="22"/>
    </row>
    <row r="362" spans="5:9" ht="15.75">
      <c r="E362" s="22"/>
      <c r="I362" s="22"/>
    </row>
    <row r="363" spans="5:9" ht="15.75">
      <c r="E363" s="22"/>
      <c r="I363" s="22"/>
    </row>
    <row r="364" spans="5:9" ht="15.75">
      <c r="E364" s="22"/>
      <c r="I364" s="22"/>
    </row>
    <row r="365" spans="5:9" ht="15.75">
      <c r="E365" s="22"/>
      <c r="I365" s="22"/>
    </row>
    <row r="366" spans="5:9" ht="15.75">
      <c r="E366" s="22"/>
      <c r="I366" s="22"/>
    </row>
    <row r="367" spans="5:9" ht="15.75">
      <c r="E367" s="22"/>
      <c r="I367" s="22"/>
    </row>
    <row r="368" spans="5:9" ht="15.75">
      <c r="E368" s="22"/>
      <c r="I368" s="22"/>
    </row>
    <row r="369" spans="5:9" ht="15.75">
      <c r="E369" s="22"/>
      <c r="I369" s="22"/>
    </row>
    <row r="370" spans="5:9" ht="15.75">
      <c r="E370" s="22"/>
      <c r="I370" s="22"/>
    </row>
    <row r="371" spans="5:9" ht="15.75">
      <c r="E371" s="22"/>
      <c r="I371" s="22"/>
    </row>
    <row r="372" spans="5:9" ht="15.75">
      <c r="E372" s="22"/>
      <c r="I372" s="22"/>
    </row>
    <row r="373" spans="5:9" ht="15.75">
      <c r="E373" s="22"/>
      <c r="I373" s="22"/>
    </row>
    <row r="374" spans="5:9" ht="15.75">
      <c r="E374" s="22"/>
      <c r="I374" s="22"/>
    </row>
    <row r="375" spans="5:9" ht="15.75">
      <c r="E375" s="22"/>
      <c r="I375" s="22"/>
    </row>
    <row r="376" spans="5:9" ht="15.75">
      <c r="E376" s="22"/>
      <c r="I376" s="22"/>
    </row>
    <row r="377" spans="5:9" ht="15.75">
      <c r="E377" s="22"/>
      <c r="I377" s="22"/>
    </row>
    <row r="378" spans="5:9" ht="15.75">
      <c r="E378" s="22"/>
      <c r="I378" s="22"/>
    </row>
    <row r="379" spans="5:9" ht="15.75">
      <c r="E379" s="22"/>
      <c r="I379" s="22"/>
    </row>
    <row r="380" spans="5:9" ht="15.75">
      <c r="E380" s="22"/>
      <c r="I380" s="22"/>
    </row>
    <row r="381" spans="5:9" ht="15.75">
      <c r="E381" s="22"/>
      <c r="I381" s="22"/>
    </row>
    <row r="382" spans="5:9" ht="15.75">
      <c r="E382" s="22"/>
      <c r="I382" s="22"/>
    </row>
    <row r="383" spans="5:9" ht="15.75">
      <c r="E383" s="22"/>
      <c r="I383" s="22"/>
    </row>
    <row r="384" spans="5:9" ht="15.75">
      <c r="E384" s="22"/>
      <c r="I384" s="22"/>
    </row>
    <row r="385" spans="5:9" ht="15.75">
      <c r="E385" s="22"/>
      <c r="I385" s="22"/>
    </row>
    <row r="386" spans="5:9" ht="15.75">
      <c r="E386" s="22"/>
      <c r="I386" s="22"/>
    </row>
    <row r="387" spans="5:9" ht="15.75">
      <c r="E387" s="22"/>
      <c r="I387" s="22"/>
    </row>
    <row r="388" spans="5:9" ht="15.75">
      <c r="E388" s="22"/>
      <c r="I388" s="22"/>
    </row>
    <row r="389" spans="5:9" ht="15.75">
      <c r="E389" s="22"/>
      <c r="I389" s="22"/>
    </row>
    <row r="390" spans="5:9" ht="15.75">
      <c r="E390" s="22"/>
      <c r="I390" s="22"/>
    </row>
    <row r="391" spans="5:9" ht="15.75">
      <c r="E391" s="22"/>
      <c r="I391" s="22"/>
    </row>
    <row r="392" spans="5:9" ht="15.75">
      <c r="E392" s="22"/>
      <c r="I392" s="22"/>
    </row>
    <row r="393" spans="5:9" ht="15.75">
      <c r="E393" s="22"/>
      <c r="I393" s="22"/>
    </row>
    <row r="394" spans="5:9" ht="15.75">
      <c r="E394" s="22"/>
      <c r="I394" s="22"/>
    </row>
    <row r="395" spans="5:9" ht="15.75">
      <c r="E395" s="22"/>
      <c r="I395" s="22"/>
    </row>
    <row r="396" spans="5:9" ht="15.75">
      <c r="E396" s="22"/>
      <c r="I396" s="22"/>
    </row>
    <row r="397" spans="5:9" ht="15.75">
      <c r="E397" s="22"/>
      <c r="I397" s="22"/>
    </row>
    <row r="398" spans="5:9" ht="15.75">
      <c r="E398" s="22"/>
      <c r="I398" s="22"/>
    </row>
    <row r="399" spans="5:9" ht="15.75">
      <c r="E399" s="22"/>
      <c r="I399" s="22"/>
    </row>
    <row r="400" spans="5:9" ht="15.75">
      <c r="E400" s="22"/>
      <c r="I400" s="22"/>
    </row>
    <row r="401" ht="15.75">
      <c r="I401" s="22"/>
    </row>
    <row r="402" ht="15.75">
      <c r="I402" s="22"/>
    </row>
    <row r="403" ht="15.75">
      <c r="I403" s="22"/>
    </row>
    <row r="404" ht="15.75">
      <c r="I404" s="22"/>
    </row>
    <row r="405" ht="15.75">
      <c r="I405" s="22"/>
    </row>
    <row r="406" ht="15.75">
      <c r="I406" s="22"/>
    </row>
    <row r="407" ht="15.75">
      <c r="I407" s="22"/>
    </row>
    <row r="408" ht="15.75">
      <c r="I408" s="22"/>
    </row>
    <row r="409" ht="15.75">
      <c r="I409" s="22"/>
    </row>
    <row r="410" ht="15.75">
      <c r="I410" s="22"/>
    </row>
    <row r="411" ht="15.75">
      <c r="I411" s="22"/>
    </row>
    <row r="412" ht="15.75">
      <c r="I412" s="22"/>
    </row>
    <row r="413" ht="15.75">
      <c r="I413" s="22"/>
    </row>
    <row r="414" ht="15.75">
      <c r="I414" s="22"/>
    </row>
    <row r="415" ht="15.75">
      <c r="I415" s="22"/>
    </row>
    <row r="416" ht="15.75">
      <c r="I416" s="22"/>
    </row>
    <row r="417" ht="15.75">
      <c r="I417" s="22"/>
    </row>
    <row r="418" ht="15.75">
      <c r="I418" s="22"/>
    </row>
    <row r="419" ht="15.75">
      <c r="I419" s="22"/>
    </row>
    <row r="420" ht="15.75">
      <c r="I420" s="22"/>
    </row>
    <row r="421" ht="15.75">
      <c r="I421" s="22"/>
    </row>
    <row r="422" ht="15.75">
      <c r="I422" s="22"/>
    </row>
    <row r="423" ht="15.75">
      <c r="I423" s="22"/>
    </row>
    <row r="424" ht="15.75">
      <c r="I424" s="22"/>
    </row>
    <row r="425" ht="15.75">
      <c r="I425" s="22"/>
    </row>
    <row r="426" ht="15.75">
      <c r="I426" s="22"/>
    </row>
    <row r="427" ht="15.75">
      <c r="I427" s="22"/>
    </row>
    <row r="428" ht="15.75">
      <c r="I428" s="22"/>
    </row>
    <row r="429" ht="15.75">
      <c r="I429" s="22"/>
    </row>
    <row r="430" ht="15.75">
      <c r="I430" s="22"/>
    </row>
    <row r="431" ht="15.75">
      <c r="I431" s="22"/>
    </row>
    <row r="432" ht="15.75">
      <c r="I432" s="22"/>
    </row>
    <row r="433" ht="15.75">
      <c r="I433" s="22"/>
    </row>
    <row r="434" ht="15.75">
      <c r="I434" s="22"/>
    </row>
    <row r="435" ht="15.75">
      <c r="I435" s="22"/>
    </row>
    <row r="436" ht="15.75">
      <c r="I436" s="22"/>
    </row>
    <row r="437" ht="15.75">
      <c r="I437" s="22"/>
    </row>
    <row r="438" ht="15.75">
      <c r="I438" s="22"/>
    </row>
    <row r="439" ht="15.75">
      <c r="I439" s="22"/>
    </row>
    <row r="440" ht="15.75">
      <c r="I440" s="22"/>
    </row>
    <row r="441" ht="15.75">
      <c r="I441" s="22"/>
    </row>
    <row r="442" ht="15.75">
      <c r="I442" s="22"/>
    </row>
    <row r="443" ht="15.75">
      <c r="I443" s="22"/>
    </row>
    <row r="444" ht="15.75">
      <c r="I444" s="22"/>
    </row>
    <row r="445" ht="15.75">
      <c r="I445" s="22"/>
    </row>
    <row r="446" ht="15.75">
      <c r="I446" s="22"/>
    </row>
    <row r="447" ht="15.75">
      <c r="I447" s="22"/>
    </row>
    <row r="448" ht="15.75">
      <c r="I448" s="22"/>
    </row>
    <row r="449" ht="15.75">
      <c r="I449" s="22"/>
    </row>
    <row r="450" ht="15.75">
      <c r="I450" s="22"/>
    </row>
    <row r="451" ht="15.75">
      <c r="I451" s="22"/>
    </row>
    <row r="452" ht="15.75">
      <c r="I452" s="22"/>
    </row>
    <row r="453" ht="15.75">
      <c r="I453" s="22"/>
    </row>
    <row r="454" ht="15.75">
      <c r="I454" s="22"/>
    </row>
    <row r="455" ht="15.75">
      <c r="I455" s="22"/>
    </row>
    <row r="456" ht="15.75">
      <c r="I456" s="22"/>
    </row>
    <row r="457" ht="15.75">
      <c r="I457" s="22"/>
    </row>
    <row r="458" ht="15.75">
      <c r="I458" s="22"/>
    </row>
    <row r="459" ht="15.75">
      <c r="I459" s="22"/>
    </row>
    <row r="460" ht="15.75">
      <c r="I460" s="22"/>
    </row>
    <row r="461" ht="15.75">
      <c r="I461" s="22"/>
    </row>
    <row r="462" ht="15.75">
      <c r="I462" s="22"/>
    </row>
    <row r="463" ht="15.75">
      <c r="I463" s="22"/>
    </row>
    <row r="464" ht="15.75">
      <c r="I464" s="22"/>
    </row>
    <row r="465" ht="15.75">
      <c r="I465" s="22"/>
    </row>
    <row r="466" ht="15.75">
      <c r="I466" s="22"/>
    </row>
    <row r="467" ht="15.75">
      <c r="I467" s="22"/>
    </row>
    <row r="468" ht="15.75">
      <c r="I468" s="22"/>
    </row>
    <row r="469" ht="15.75">
      <c r="I469" s="22"/>
    </row>
    <row r="470" ht="15.75">
      <c r="I470" s="22"/>
    </row>
    <row r="471" ht="15.75">
      <c r="I471" s="22"/>
    </row>
    <row r="472" ht="15.75">
      <c r="I472" s="22"/>
    </row>
    <row r="473" ht="15.75">
      <c r="I473" s="22"/>
    </row>
    <row r="474" ht="15.75">
      <c r="I474" s="22"/>
    </row>
    <row r="475" ht="15.75">
      <c r="I475" s="22"/>
    </row>
    <row r="476" ht="15.75">
      <c r="I476" s="22"/>
    </row>
    <row r="477" ht="15.75">
      <c r="I477" s="22"/>
    </row>
    <row r="478" ht="15.75">
      <c r="I478" s="22"/>
    </row>
    <row r="479" ht="15.75">
      <c r="I479" s="22"/>
    </row>
    <row r="480" ht="15.75">
      <c r="I480" s="22"/>
    </row>
    <row r="481" ht="15.75">
      <c r="I481" s="22"/>
    </row>
    <row r="482" ht="15.75">
      <c r="I482" s="22"/>
    </row>
    <row r="483" ht="15.75">
      <c r="I483" s="22"/>
    </row>
    <row r="484" ht="15.75">
      <c r="I484" s="22"/>
    </row>
    <row r="485" ht="15.75">
      <c r="I485" s="22"/>
    </row>
    <row r="486" ht="15.75">
      <c r="I486" s="22"/>
    </row>
    <row r="487" ht="15.75">
      <c r="I487" s="22"/>
    </row>
    <row r="488" ht="15.75">
      <c r="I488" s="22"/>
    </row>
    <row r="489" ht="15.75">
      <c r="I489" s="22"/>
    </row>
    <row r="490" ht="15.75">
      <c r="I490" s="22"/>
    </row>
    <row r="491" ht="15.75">
      <c r="I491" s="22"/>
    </row>
    <row r="492" ht="15.75">
      <c r="I492" s="22"/>
    </row>
    <row r="493" ht="15.75">
      <c r="I493" s="22"/>
    </row>
    <row r="494" ht="15.75">
      <c r="I494" s="22"/>
    </row>
    <row r="495" ht="15.75">
      <c r="I495" s="22"/>
    </row>
    <row r="496" ht="15.75">
      <c r="I496" s="22"/>
    </row>
    <row r="497" ht="15.75">
      <c r="I497" s="22"/>
    </row>
    <row r="498" ht="15.75">
      <c r="I498" s="22"/>
    </row>
    <row r="499" ht="15.75">
      <c r="I499" s="22"/>
    </row>
    <row r="500" ht="15.75">
      <c r="I500" s="22"/>
    </row>
    <row r="501" ht="15.75">
      <c r="I501" s="22"/>
    </row>
    <row r="502" ht="15.75">
      <c r="I502" s="22"/>
    </row>
    <row r="503" ht="15.75">
      <c r="I503" s="22"/>
    </row>
    <row r="504" ht="15.75">
      <c r="I504" s="22"/>
    </row>
    <row r="505" ht="15.75">
      <c r="I505" s="22"/>
    </row>
    <row r="506" ht="15.75">
      <c r="I506" s="22"/>
    </row>
    <row r="507" ht="15.75">
      <c r="I507" s="22"/>
    </row>
    <row r="508" ht="15.75">
      <c r="I508" s="22"/>
    </row>
    <row r="509" ht="15.75">
      <c r="I509" s="22"/>
    </row>
    <row r="510" ht="15.75">
      <c r="I510" s="22"/>
    </row>
    <row r="511" ht="15.75">
      <c r="I511" s="22"/>
    </row>
    <row r="512" ht="15.75">
      <c r="I512" s="22"/>
    </row>
    <row r="513" ht="15.75">
      <c r="I513" s="22"/>
    </row>
    <row r="514" ht="15.75">
      <c r="I514" s="22"/>
    </row>
    <row r="515" ht="15.75">
      <c r="I515" s="22"/>
    </row>
    <row r="516" ht="15.75">
      <c r="I516" s="22"/>
    </row>
    <row r="517" ht="15.75">
      <c r="I517" s="22"/>
    </row>
    <row r="518" ht="15.75">
      <c r="I518" s="22"/>
    </row>
    <row r="519" ht="15.75">
      <c r="I519" s="22"/>
    </row>
    <row r="520" ht="15.75">
      <c r="I520" s="22"/>
    </row>
    <row r="521" ht="15.75">
      <c r="I521" s="22"/>
    </row>
    <row r="522" ht="15.75">
      <c r="I522" s="22"/>
    </row>
    <row r="523" ht="15.75">
      <c r="I523" s="22"/>
    </row>
    <row r="524" ht="15.75">
      <c r="I524" s="22"/>
    </row>
    <row r="525" ht="15.75">
      <c r="I525" s="22"/>
    </row>
    <row r="526" ht="15.75">
      <c r="I526" s="22"/>
    </row>
    <row r="527" ht="15.75">
      <c r="I527" s="22"/>
    </row>
    <row r="528" ht="15.75">
      <c r="I528" s="22"/>
    </row>
    <row r="529" ht="15.75">
      <c r="I529" s="22"/>
    </row>
    <row r="530" ht="15.75">
      <c r="I530" s="22"/>
    </row>
    <row r="531" ht="15.75">
      <c r="I531" s="22"/>
    </row>
    <row r="532" ht="15.75">
      <c r="I532" s="22"/>
    </row>
    <row r="533" ht="15.75">
      <c r="I533" s="22"/>
    </row>
    <row r="534" ht="15.75">
      <c r="I534" s="22"/>
    </row>
    <row r="535" ht="15.75">
      <c r="I535" s="22"/>
    </row>
    <row r="536" ht="15.75">
      <c r="I536" s="22"/>
    </row>
    <row r="537" ht="15.75">
      <c r="I537" s="22"/>
    </row>
    <row r="538" ht="15.75">
      <c r="I538" s="22"/>
    </row>
    <row r="539" ht="15.75">
      <c r="I539" s="22"/>
    </row>
    <row r="540" ht="15.75">
      <c r="I540" s="22"/>
    </row>
    <row r="541" ht="15.75">
      <c r="I541" s="22"/>
    </row>
    <row r="542" ht="15.75">
      <c r="I542" s="22"/>
    </row>
    <row r="543" ht="15.75">
      <c r="I543" s="22"/>
    </row>
    <row r="544" ht="15.75">
      <c r="I544" s="22"/>
    </row>
    <row r="545" ht="15.75">
      <c r="I545" s="22"/>
    </row>
    <row r="546" ht="15.75">
      <c r="I546" s="22"/>
    </row>
    <row r="547" ht="15.75">
      <c r="I547" s="22"/>
    </row>
    <row r="548" ht="15.75">
      <c r="I548" s="22"/>
    </row>
    <row r="549" ht="15.75">
      <c r="I549" s="22"/>
    </row>
    <row r="550" ht="15.75">
      <c r="I550" s="22"/>
    </row>
    <row r="551" ht="15.75">
      <c r="I551" s="22"/>
    </row>
    <row r="552" ht="15.75">
      <c r="I552" s="22"/>
    </row>
    <row r="553" ht="15.75">
      <c r="I553" s="22"/>
    </row>
    <row r="554" ht="15.75">
      <c r="I554" s="22"/>
    </row>
    <row r="555" ht="15.75">
      <c r="I555" s="22"/>
    </row>
    <row r="556" ht="15.75">
      <c r="I556" s="22"/>
    </row>
    <row r="557" ht="15.75">
      <c r="I557" s="22"/>
    </row>
    <row r="558" ht="15.75">
      <c r="I558" s="22"/>
    </row>
    <row r="559" ht="15.75">
      <c r="I559" s="22"/>
    </row>
    <row r="560" ht="15.75">
      <c r="I560" s="22"/>
    </row>
    <row r="561" ht="15.75">
      <c r="I561" s="22"/>
    </row>
    <row r="562" ht="15.75">
      <c r="I562" s="22"/>
    </row>
    <row r="563" ht="15.75">
      <c r="I563" s="22"/>
    </row>
    <row r="564" ht="15.75">
      <c r="I564" s="22"/>
    </row>
    <row r="565" ht="15.75">
      <c r="I565" s="22"/>
    </row>
    <row r="566" ht="15.75">
      <c r="I566" s="22"/>
    </row>
    <row r="567" ht="15.75">
      <c r="I567" s="22"/>
    </row>
    <row r="568" ht="15.75">
      <c r="I568" s="22"/>
    </row>
    <row r="569" ht="15.75">
      <c r="I569" s="22"/>
    </row>
    <row r="570" ht="15.75">
      <c r="I570" s="22"/>
    </row>
    <row r="571" ht="15.75">
      <c r="I571" s="22"/>
    </row>
    <row r="572" ht="15.75">
      <c r="I572" s="22"/>
    </row>
    <row r="573" ht="15.75">
      <c r="I573" s="22"/>
    </row>
    <row r="574" ht="15.75">
      <c r="I574" s="22"/>
    </row>
    <row r="575" ht="15.75">
      <c r="I575" s="22"/>
    </row>
    <row r="576" ht="15.75">
      <c r="I576" s="22"/>
    </row>
    <row r="577" ht="15.75">
      <c r="I577" s="22"/>
    </row>
    <row r="578" ht="15.75">
      <c r="I578" s="22"/>
    </row>
    <row r="579" ht="15.75">
      <c r="I579" s="22"/>
    </row>
    <row r="580" ht="15.75">
      <c r="I580" s="22"/>
    </row>
    <row r="581" ht="15.75">
      <c r="I581" s="22"/>
    </row>
    <row r="582" ht="15.75">
      <c r="I582" s="22"/>
    </row>
    <row r="583" ht="15.75">
      <c r="I583" s="22"/>
    </row>
    <row r="584" ht="15.75">
      <c r="I584" s="22"/>
    </row>
    <row r="585" ht="15.75">
      <c r="I585" s="22"/>
    </row>
    <row r="586" ht="15.75">
      <c r="I586" s="22"/>
    </row>
    <row r="587" ht="15.75">
      <c r="I587" s="22"/>
    </row>
    <row r="588" ht="15.75">
      <c r="I588" s="22"/>
    </row>
    <row r="589" ht="15.75">
      <c r="I589" s="22"/>
    </row>
    <row r="590" ht="15.75">
      <c r="I590" s="22"/>
    </row>
    <row r="591" ht="15.75">
      <c r="I591" s="22"/>
    </row>
    <row r="592" ht="15.75">
      <c r="I592" s="22"/>
    </row>
    <row r="593" ht="15.75">
      <c r="I593" s="22"/>
    </row>
    <row r="594" ht="15.75">
      <c r="I594" s="22"/>
    </row>
    <row r="595" ht="15.75">
      <c r="I595" s="22"/>
    </row>
    <row r="596" ht="15.75">
      <c r="I596" s="22"/>
    </row>
    <row r="597" ht="15.75">
      <c r="I597" s="22"/>
    </row>
    <row r="598" ht="15.75">
      <c r="I598" s="22"/>
    </row>
    <row r="599" ht="15.75">
      <c r="I599" s="22"/>
    </row>
    <row r="600" ht="15.75">
      <c r="I600" s="22"/>
    </row>
    <row r="601" ht="15.75">
      <c r="I601" s="22"/>
    </row>
    <row r="602" ht="15.75">
      <c r="I602" s="22"/>
    </row>
    <row r="603" ht="15.75">
      <c r="I603" s="22"/>
    </row>
    <row r="604" ht="15.75">
      <c r="I604" s="22"/>
    </row>
    <row r="605" ht="15.75">
      <c r="I605" s="22"/>
    </row>
    <row r="606" ht="15.75">
      <c r="I606" s="22"/>
    </row>
    <row r="607" ht="15.75">
      <c r="I607" s="22"/>
    </row>
    <row r="608" ht="15.75">
      <c r="I608" s="22"/>
    </row>
    <row r="609" ht="15.75">
      <c r="I609" s="22"/>
    </row>
    <row r="610" ht="15.75">
      <c r="I610" s="22"/>
    </row>
    <row r="611" ht="15.75">
      <c r="I611" s="22"/>
    </row>
    <row r="612" ht="15.75">
      <c r="I612" s="22"/>
    </row>
    <row r="613" ht="15.75">
      <c r="I613" s="22"/>
    </row>
    <row r="614" ht="15.75">
      <c r="I614" s="22"/>
    </row>
    <row r="615" ht="15.75">
      <c r="I615" s="22"/>
    </row>
    <row r="616" ht="15.75">
      <c r="I616" s="22"/>
    </row>
    <row r="617" ht="15.75">
      <c r="I617" s="22"/>
    </row>
    <row r="618" ht="15.75">
      <c r="I618" s="22"/>
    </row>
    <row r="619" ht="15.75">
      <c r="I619" s="22"/>
    </row>
    <row r="620" ht="15.75">
      <c r="I620" s="22"/>
    </row>
    <row r="621" ht="15.75">
      <c r="I621" s="22"/>
    </row>
    <row r="622" ht="15.75">
      <c r="I622" s="22"/>
    </row>
    <row r="623" ht="15.75">
      <c r="I623" s="22"/>
    </row>
    <row r="624" ht="15.75">
      <c r="I624" s="22"/>
    </row>
    <row r="625" ht="15.75">
      <c r="I625" s="22"/>
    </row>
    <row r="626" ht="15.75">
      <c r="I626" s="22"/>
    </row>
    <row r="627" ht="15.75">
      <c r="I627" s="22"/>
    </row>
    <row r="628" ht="15.75">
      <c r="I628" s="22"/>
    </row>
    <row r="629" ht="15.75">
      <c r="I629" s="22"/>
    </row>
    <row r="630" ht="15.75">
      <c r="I630" s="22"/>
    </row>
    <row r="631" ht="15.75">
      <c r="I631" s="22"/>
    </row>
    <row r="632" ht="15.75">
      <c r="I632" s="22"/>
    </row>
    <row r="633" ht="15.75">
      <c r="I633" s="22"/>
    </row>
    <row r="634" ht="15.75">
      <c r="I634" s="22"/>
    </row>
    <row r="635" ht="15.75">
      <c r="I635" s="22"/>
    </row>
    <row r="636" ht="15.75">
      <c r="I636" s="22"/>
    </row>
    <row r="637" ht="15.75">
      <c r="I637" s="22"/>
    </row>
    <row r="638" ht="15.75">
      <c r="I638" s="22"/>
    </row>
    <row r="639" ht="15.75">
      <c r="I639" s="22"/>
    </row>
    <row r="640" ht="15.75">
      <c r="I640" s="22"/>
    </row>
    <row r="641" ht="15.75">
      <c r="I641" s="22"/>
    </row>
    <row r="642" ht="15.75">
      <c r="I642" s="22"/>
    </row>
    <row r="643" ht="15.75">
      <c r="I643" s="22"/>
    </row>
    <row r="644" ht="15.75">
      <c r="I644" s="22"/>
    </row>
    <row r="645" ht="15.75">
      <c r="I645" s="22"/>
    </row>
    <row r="646" ht="15.75">
      <c r="I646" s="22"/>
    </row>
    <row r="647" ht="15.75">
      <c r="I647" s="22"/>
    </row>
    <row r="648" ht="15.75">
      <c r="I648" s="22"/>
    </row>
    <row r="649" ht="15.75">
      <c r="I649" s="22"/>
    </row>
    <row r="650" ht="15.75">
      <c r="I650" s="22"/>
    </row>
    <row r="651" ht="15.75">
      <c r="I651" s="22"/>
    </row>
    <row r="652" ht="15.75">
      <c r="I652" s="22"/>
    </row>
    <row r="653" ht="15.75">
      <c r="I653" s="22"/>
    </row>
    <row r="654" ht="15.75">
      <c r="I654" s="22"/>
    </row>
    <row r="655" ht="15.75">
      <c r="I655" s="22"/>
    </row>
    <row r="656" ht="15.75">
      <c r="I656" s="22"/>
    </row>
    <row r="657" ht="15.75">
      <c r="I657" s="22"/>
    </row>
    <row r="658" ht="15.75">
      <c r="I658" s="22"/>
    </row>
    <row r="659" ht="15.75">
      <c r="I659" s="22"/>
    </row>
    <row r="660" ht="15.75">
      <c r="I660" s="22"/>
    </row>
    <row r="661" ht="15.75">
      <c r="I661" s="22"/>
    </row>
    <row r="662" ht="15.75">
      <c r="I662" s="22"/>
    </row>
    <row r="663" ht="15.75">
      <c r="I663" s="22"/>
    </row>
    <row r="664" ht="15.75">
      <c r="I664" s="22"/>
    </row>
    <row r="665" ht="15.75">
      <c r="I665" s="22"/>
    </row>
    <row r="666" ht="15.75">
      <c r="I666" s="22"/>
    </row>
    <row r="667" ht="15.75">
      <c r="I667" s="22"/>
    </row>
    <row r="668" ht="15.75">
      <c r="I668" s="22"/>
    </row>
    <row r="669" ht="15.75">
      <c r="I669" s="22"/>
    </row>
    <row r="670" ht="15.75">
      <c r="I670" s="22"/>
    </row>
    <row r="671" ht="15.75">
      <c r="I671" s="22"/>
    </row>
    <row r="672" ht="15.75">
      <c r="I672" s="22"/>
    </row>
    <row r="673" ht="15.75">
      <c r="I673" s="22"/>
    </row>
    <row r="674" ht="15.75">
      <c r="I674" s="22"/>
    </row>
    <row r="675" ht="15.75">
      <c r="I675" s="22"/>
    </row>
    <row r="676" ht="15.75">
      <c r="I676" s="22"/>
    </row>
    <row r="677" ht="15.75">
      <c r="I677" s="22"/>
    </row>
    <row r="678" ht="15.75">
      <c r="I678" s="22"/>
    </row>
    <row r="679" ht="15.75">
      <c r="I679" s="22"/>
    </row>
    <row r="680" ht="15.75">
      <c r="I680" s="22"/>
    </row>
    <row r="681" ht="15.75">
      <c r="I681" s="22"/>
    </row>
    <row r="682" ht="15.75">
      <c r="I682" s="22"/>
    </row>
    <row r="683" ht="15.75">
      <c r="I683" s="22"/>
    </row>
    <row r="684" ht="15.75">
      <c r="I684" s="22"/>
    </row>
    <row r="685" ht="15.75">
      <c r="I685" s="22"/>
    </row>
    <row r="686" ht="15.75">
      <c r="I686" s="22"/>
    </row>
    <row r="687" ht="15.75">
      <c r="I687" s="22"/>
    </row>
    <row r="688" ht="15.75">
      <c r="I688" s="22"/>
    </row>
    <row r="689" ht="15.75">
      <c r="I689" s="22"/>
    </row>
    <row r="690" ht="15.75">
      <c r="I690" s="22"/>
    </row>
    <row r="691" ht="15.75">
      <c r="I691" s="22"/>
    </row>
    <row r="692" ht="15.75">
      <c r="I692" s="22"/>
    </row>
    <row r="693" ht="15.75">
      <c r="I693" s="22"/>
    </row>
    <row r="694" ht="15.75">
      <c r="I694" s="22"/>
    </row>
    <row r="695" ht="15.75">
      <c r="I695" s="22"/>
    </row>
    <row r="696" ht="15.75">
      <c r="I696" s="22"/>
    </row>
    <row r="697" ht="15.75">
      <c r="I697" s="22"/>
    </row>
    <row r="698" ht="15.75">
      <c r="I698" s="22"/>
    </row>
    <row r="699" ht="15.75">
      <c r="I699" s="22"/>
    </row>
    <row r="700" ht="15.75">
      <c r="I700" s="22"/>
    </row>
    <row r="701" ht="15.75">
      <c r="I701" s="22"/>
    </row>
    <row r="702" ht="15.75">
      <c r="I702" s="22"/>
    </row>
    <row r="703" ht="15.75">
      <c r="I703" s="22"/>
    </row>
    <row r="704" ht="15.75">
      <c r="I704" s="22"/>
    </row>
    <row r="705" ht="15.75">
      <c r="I705" s="22"/>
    </row>
    <row r="706" ht="15.75">
      <c r="I706" s="22"/>
    </row>
    <row r="707" ht="15.75">
      <c r="I707" s="22"/>
    </row>
    <row r="708" ht="15.75">
      <c r="I708" s="22"/>
    </row>
    <row r="709" ht="15.75">
      <c r="I709" s="22"/>
    </row>
    <row r="710" ht="15.75">
      <c r="I710" s="22"/>
    </row>
    <row r="711" ht="15.75">
      <c r="I711" s="22"/>
    </row>
    <row r="712" ht="15.75">
      <c r="I712" s="22"/>
    </row>
    <row r="713" ht="15.75">
      <c r="I713" s="22"/>
    </row>
    <row r="714" ht="15.75">
      <c r="I714" s="22"/>
    </row>
    <row r="715" ht="15.75">
      <c r="I715" s="22"/>
    </row>
    <row r="716" ht="15.75">
      <c r="I716" s="22"/>
    </row>
    <row r="717" ht="15.75">
      <c r="I717" s="22"/>
    </row>
    <row r="718" ht="15.75">
      <c r="I718" s="22"/>
    </row>
    <row r="719" ht="15.75">
      <c r="I719" s="22"/>
    </row>
    <row r="720" ht="15.75">
      <c r="I720" s="22"/>
    </row>
    <row r="721" ht="15.75">
      <c r="I721" s="22"/>
    </row>
    <row r="722" ht="15.75">
      <c r="I722" s="22"/>
    </row>
    <row r="723" ht="15.75">
      <c r="I723" s="22"/>
    </row>
    <row r="724" ht="15.75">
      <c r="I724" s="22"/>
    </row>
    <row r="725" ht="15.75">
      <c r="I725" s="22"/>
    </row>
    <row r="726" ht="15.75">
      <c r="I726" s="22"/>
    </row>
    <row r="727" ht="15.75">
      <c r="I727" s="22"/>
    </row>
    <row r="728" ht="15.75">
      <c r="I728" s="22"/>
    </row>
    <row r="729" ht="15.75">
      <c r="I729" s="22"/>
    </row>
    <row r="730" ht="15.75">
      <c r="I730" s="22"/>
    </row>
    <row r="731" ht="15.75">
      <c r="I731" s="22"/>
    </row>
    <row r="732" ht="15.75">
      <c r="I732" s="22"/>
    </row>
    <row r="733" ht="15.75">
      <c r="I733" s="22"/>
    </row>
    <row r="734" ht="15.75">
      <c r="I734" s="22"/>
    </row>
    <row r="735" ht="15.75">
      <c r="I735" s="22"/>
    </row>
    <row r="736" ht="15.75">
      <c r="I736" s="22"/>
    </row>
    <row r="737" ht="15.75">
      <c r="I737" s="22"/>
    </row>
    <row r="738" ht="15.75">
      <c r="I738" s="22"/>
    </row>
    <row r="739" ht="15.75">
      <c r="I739" s="22"/>
    </row>
    <row r="740" ht="15.75">
      <c r="I740" s="22"/>
    </row>
    <row r="741" ht="15.75">
      <c r="I741" s="22"/>
    </row>
    <row r="742" ht="15.75">
      <c r="I742" s="22"/>
    </row>
    <row r="743" ht="15.75">
      <c r="I743" s="22"/>
    </row>
    <row r="744" ht="15.75">
      <c r="I744" s="22"/>
    </row>
    <row r="745" ht="15.75">
      <c r="I745" s="22"/>
    </row>
    <row r="746" ht="15.75">
      <c r="I746" s="22"/>
    </row>
    <row r="747" ht="15.75">
      <c r="I747" s="22"/>
    </row>
    <row r="748" ht="15.75">
      <c r="I748" s="22"/>
    </row>
    <row r="749" ht="15.75">
      <c r="I749" s="22"/>
    </row>
    <row r="750" ht="15.75">
      <c r="I750" s="22"/>
    </row>
    <row r="751" ht="15.75">
      <c r="I751" s="22"/>
    </row>
    <row r="752" ht="15.75">
      <c r="I752" s="22"/>
    </row>
    <row r="753" ht="15.75">
      <c r="I753" s="22"/>
    </row>
    <row r="754" ht="15.75">
      <c r="I754" s="22"/>
    </row>
    <row r="755" ht="15.75">
      <c r="I755" s="22"/>
    </row>
    <row r="756" ht="15.75">
      <c r="I756" s="22"/>
    </row>
    <row r="757" ht="15.75">
      <c r="I757" s="22"/>
    </row>
    <row r="758" ht="15.75">
      <c r="I758" s="22"/>
    </row>
    <row r="759" ht="15.75">
      <c r="I759" s="22"/>
    </row>
    <row r="760" ht="15.75">
      <c r="I760" s="22"/>
    </row>
    <row r="761" ht="15.75">
      <c r="I761" s="22"/>
    </row>
    <row r="762" ht="15.75">
      <c r="I762" s="22"/>
    </row>
    <row r="763" ht="15.75">
      <c r="I763" s="22"/>
    </row>
    <row r="764" ht="15.75">
      <c r="I764" s="22"/>
    </row>
    <row r="765" ht="15.75">
      <c r="I765" s="22"/>
    </row>
    <row r="766" ht="15.75">
      <c r="I766" s="22"/>
    </row>
    <row r="767" ht="15.75">
      <c r="I767" s="22"/>
    </row>
    <row r="768" ht="15.75">
      <c r="I768" s="22"/>
    </row>
    <row r="769" ht="15.75">
      <c r="I769" s="22"/>
    </row>
    <row r="770" ht="15.75">
      <c r="I770" s="22"/>
    </row>
    <row r="771" ht="15.75">
      <c r="I771" s="22"/>
    </row>
    <row r="772" ht="15.75">
      <c r="I772" s="22"/>
    </row>
    <row r="773" ht="15.75">
      <c r="I773" s="22"/>
    </row>
    <row r="774" ht="15.75">
      <c r="I774" s="22"/>
    </row>
    <row r="775" ht="15.75">
      <c r="I775" s="22"/>
    </row>
    <row r="776" ht="15.75">
      <c r="I776" s="22"/>
    </row>
    <row r="777" ht="15.75">
      <c r="I777" s="22"/>
    </row>
    <row r="778" ht="15.75">
      <c r="I778" s="22"/>
    </row>
    <row r="779" ht="15.75">
      <c r="I779" s="22"/>
    </row>
    <row r="780" ht="15.75">
      <c r="I780" s="22"/>
    </row>
    <row r="781" ht="15.75">
      <c r="I781" s="22"/>
    </row>
    <row r="782" ht="15.75">
      <c r="I782" s="22"/>
    </row>
    <row r="783" ht="15.75">
      <c r="I783" s="22"/>
    </row>
    <row r="784" ht="15.75">
      <c r="I784" s="22"/>
    </row>
    <row r="785" ht="15.75">
      <c r="I785" s="22"/>
    </row>
    <row r="786" ht="15.75">
      <c r="I786" s="22"/>
    </row>
    <row r="787" ht="15.75">
      <c r="I787" s="22"/>
    </row>
    <row r="788" ht="15.75">
      <c r="I788" s="22"/>
    </row>
    <row r="789" ht="15.75">
      <c r="I789" s="22"/>
    </row>
    <row r="790" ht="15.75">
      <c r="I790" s="22"/>
    </row>
    <row r="791" ht="15.75">
      <c r="I791" s="22"/>
    </row>
    <row r="792" ht="15.75">
      <c r="I792" s="22"/>
    </row>
    <row r="793" ht="15.75">
      <c r="I793" s="22"/>
    </row>
    <row r="794" ht="15.75">
      <c r="I794" s="22"/>
    </row>
    <row r="795" ht="15.75">
      <c r="I795" s="22"/>
    </row>
    <row r="796" ht="15.75">
      <c r="I796" s="22"/>
    </row>
    <row r="797" ht="15.75">
      <c r="I797" s="22"/>
    </row>
    <row r="798" ht="15.75">
      <c r="I798" s="22"/>
    </row>
    <row r="799" ht="15.75">
      <c r="I799" s="22"/>
    </row>
    <row r="800" ht="15.75">
      <c r="I800" s="22"/>
    </row>
    <row r="801" ht="15.75">
      <c r="I801" s="22"/>
    </row>
    <row r="802" ht="15.75">
      <c r="I802" s="22"/>
    </row>
    <row r="803" ht="15.75">
      <c r="I803" s="22"/>
    </row>
    <row r="804" ht="15.75">
      <c r="I804" s="22"/>
    </row>
    <row r="805" ht="15.75">
      <c r="I805" s="22"/>
    </row>
    <row r="806" ht="15.75">
      <c r="I806" s="22"/>
    </row>
    <row r="807" ht="15.75">
      <c r="I807" s="22"/>
    </row>
    <row r="808" ht="15.75">
      <c r="I808" s="22"/>
    </row>
    <row r="809" ht="15.75">
      <c r="I809" s="22"/>
    </row>
    <row r="810" ht="15.75">
      <c r="I810" s="22"/>
    </row>
    <row r="811" ht="15.75">
      <c r="I811" s="22"/>
    </row>
    <row r="812" ht="15.75">
      <c r="I812" s="22"/>
    </row>
    <row r="813" ht="15.75">
      <c r="I813" s="22"/>
    </row>
    <row r="814" ht="15.75">
      <c r="I814" s="22"/>
    </row>
    <row r="815" ht="15.75">
      <c r="I815" s="22"/>
    </row>
    <row r="816" ht="15.75">
      <c r="I816" s="22"/>
    </row>
    <row r="817" ht="15.75">
      <c r="I817" s="22"/>
    </row>
    <row r="818" ht="15.75">
      <c r="I818" s="22"/>
    </row>
    <row r="819" ht="15.75">
      <c r="I819" s="22"/>
    </row>
    <row r="820" ht="15.75">
      <c r="I820" s="22"/>
    </row>
    <row r="821" ht="15.75">
      <c r="I821" s="22"/>
    </row>
    <row r="822" ht="15.75">
      <c r="I822" s="22"/>
    </row>
    <row r="823" ht="15.75">
      <c r="I823" s="22"/>
    </row>
    <row r="824" ht="15.75">
      <c r="I824" s="22"/>
    </row>
    <row r="825" ht="15.75">
      <c r="I825" s="22"/>
    </row>
    <row r="826" ht="15.75">
      <c r="I826" s="22"/>
    </row>
    <row r="827" ht="15.75">
      <c r="I827" s="22"/>
    </row>
    <row r="828" ht="15.75">
      <c r="I828" s="22"/>
    </row>
    <row r="829" ht="15.75">
      <c r="I829" s="22"/>
    </row>
    <row r="830" ht="15.75">
      <c r="I830" s="22"/>
    </row>
    <row r="831" ht="15.75">
      <c r="I831" s="22"/>
    </row>
    <row r="832" ht="15.75">
      <c r="I832" s="22"/>
    </row>
    <row r="833" ht="15.75">
      <c r="I833" s="22"/>
    </row>
    <row r="834" ht="15.75">
      <c r="I834" s="22"/>
    </row>
    <row r="835" ht="15.75">
      <c r="I835" s="22"/>
    </row>
    <row r="836" ht="15.75">
      <c r="I836" s="22"/>
    </row>
    <row r="837" ht="15.75">
      <c r="I837" s="22"/>
    </row>
    <row r="838" ht="15.75">
      <c r="I838" s="22"/>
    </row>
    <row r="839" ht="15.75">
      <c r="I839" s="22"/>
    </row>
    <row r="840" ht="15.75">
      <c r="I840" s="22"/>
    </row>
    <row r="841" ht="15.75">
      <c r="I841" s="22"/>
    </row>
    <row r="842" ht="15.75">
      <c r="I842" s="22"/>
    </row>
    <row r="843" ht="15.75">
      <c r="I843" s="22"/>
    </row>
    <row r="844" ht="15.75">
      <c r="I844" s="22"/>
    </row>
    <row r="845" ht="15.75">
      <c r="I845" s="22"/>
    </row>
    <row r="846" ht="15.75">
      <c r="I846" s="22"/>
    </row>
    <row r="847" ht="15.75">
      <c r="I847" s="22"/>
    </row>
    <row r="848" ht="15.75">
      <c r="I848" s="22"/>
    </row>
    <row r="849" ht="15.75">
      <c r="I849" s="22"/>
    </row>
    <row r="850" ht="15.75">
      <c r="I850" s="22"/>
    </row>
    <row r="851" ht="15.75">
      <c r="I851" s="22"/>
    </row>
    <row r="852" ht="15.75">
      <c r="I852" s="22"/>
    </row>
    <row r="853" ht="15.75">
      <c r="I853" s="22"/>
    </row>
    <row r="854" ht="15.75">
      <c r="I854" s="22"/>
    </row>
    <row r="855" ht="15.75">
      <c r="I855" s="22"/>
    </row>
    <row r="856" ht="15.75">
      <c r="I856" s="22"/>
    </row>
    <row r="857" ht="15.75">
      <c r="I857" s="22"/>
    </row>
    <row r="858" ht="15.75">
      <c r="I858" s="22"/>
    </row>
    <row r="859" ht="15.75">
      <c r="I859" s="22"/>
    </row>
    <row r="860" ht="15.75">
      <c r="I860" s="22"/>
    </row>
    <row r="861" ht="15.75">
      <c r="I861" s="22"/>
    </row>
    <row r="862" ht="15.75">
      <c r="I862" s="22"/>
    </row>
    <row r="863" ht="15.75">
      <c r="I863" s="22"/>
    </row>
    <row r="864" ht="15.75">
      <c r="I864" s="22"/>
    </row>
    <row r="865" ht="15.75">
      <c r="I865" s="22"/>
    </row>
    <row r="866" ht="15.75">
      <c r="I866" s="22"/>
    </row>
    <row r="867" ht="15.75">
      <c r="I867" s="22"/>
    </row>
    <row r="868" ht="15.75">
      <c r="I868" s="22"/>
    </row>
    <row r="869" ht="15.75">
      <c r="I869" s="22"/>
    </row>
    <row r="870" ht="15.75">
      <c r="I870" s="22"/>
    </row>
    <row r="871" ht="15.75">
      <c r="I871" s="22"/>
    </row>
    <row r="872" ht="15.75">
      <c r="I872" s="22"/>
    </row>
    <row r="873" ht="15.75">
      <c r="I873" s="22"/>
    </row>
    <row r="874" ht="15.75">
      <c r="I874" s="22"/>
    </row>
    <row r="875" ht="15.75">
      <c r="I875" s="22"/>
    </row>
    <row r="876" ht="15.75">
      <c r="I876" s="22"/>
    </row>
    <row r="877" ht="15.75">
      <c r="I877" s="22"/>
    </row>
    <row r="878" ht="15.75">
      <c r="I878" s="22"/>
    </row>
    <row r="879" ht="15.75">
      <c r="I879" s="22"/>
    </row>
    <row r="880" ht="15.75">
      <c r="I880" s="22"/>
    </row>
    <row r="881" ht="15.75">
      <c r="I881" s="22"/>
    </row>
    <row r="882" ht="15.75">
      <c r="I882" s="22"/>
    </row>
    <row r="883" ht="15.75">
      <c r="I883" s="22"/>
    </row>
    <row r="884" ht="15.75">
      <c r="I884" s="22"/>
    </row>
    <row r="885" ht="15.75">
      <c r="I885" s="22"/>
    </row>
    <row r="886" ht="15.75">
      <c r="I886" s="22"/>
    </row>
    <row r="887" ht="15.75">
      <c r="I887" s="22"/>
    </row>
    <row r="888" ht="15.75">
      <c r="I888" s="22"/>
    </row>
    <row r="889" ht="15.75">
      <c r="I889" s="22"/>
    </row>
    <row r="890" ht="15.75">
      <c r="I890" s="22"/>
    </row>
    <row r="891" ht="15.75">
      <c r="I891" s="22"/>
    </row>
    <row r="892" ht="15.75">
      <c r="I892" s="22"/>
    </row>
    <row r="893" ht="15.75">
      <c r="I893" s="22"/>
    </row>
    <row r="894" ht="15.75">
      <c r="I894" s="22"/>
    </row>
    <row r="895" ht="15.75">
      <c r="I895" s="22"/>
    </row>
    <row r="896" ht="15.75">
      <c r="I896" s="22"/>
    </row>
    <row r="897" ht="15.75">
      <c r="I897" s="22"/>
    </row>
    <row r="898" ht="15.75">
      <c r="I898" s="22"/>
    </row>
    <row r="899" ht="15.75">
      <c r="I899" s="22"/>
    </row>
    <row r="900" ht="15.75">
      <c r="I900" s="22"/>
    </row>
    <row r="901" ht="15.75">
      <c r="I901" s="22"/>
    </row>
    <row r="902" ht="15.75">
      <c r="I902" s="22"/>
    </row>
    <row r="903" ht="15.75">
      <c r="I903" s="22"/>
    </row>
    <row r="904" ht="15.75">
      <c r="I904" s="22"/>
    </row>
    <row r="905" ht="15.75">
      <c r="I905" s="22"/>
    </row>
    <row r="906" ht="15.75">
      <c r="I906" s="22"/>
    </row>
    <row r="907" ht="15.75">
      <c r="I907" s="22"/>
    </row>
    <row r="908" ht="15.75">
      <c r="I908" s="22"/>
    </row>
    <row r="909" ht="15.75">
      <c r="I909" s="22"/>
    </row>
    <row r="910" ht="15.75">
      <c r="I910" s="22"/>
    </row>
    <row r="911" ht="15.75">
      <c r="I911" s="22"/>
    </row>
    <row r="912" ht="15.75">
      <c r="I912" s="22"/>
    </row>
    <row r="913" ht="15.75">
      <c r="I913" s="22"/>
    </row>
    <row r="914" ht="15.75">
      <c r="I914" s="22"/>
    </row>
    <row r="915" ht="15.75">
      <c r="I915" s="22"/>
    </row>
    <row r="916" ht="15.75">
      <c r="I916" s="22"/>
    </row>
    <row r="917" ht="15.75">
      <c r="I917" s="22"/>
    </row>
    <row r="918" ht="15.75">
      <c r="I918" s="22"/>
    </row>
    <row r="919" ht="15.75">
      <c r="I919" s="22"/>
    </row>
    <row r="920" ht="15.75">
      <c r="I920" s="22"/>
    </row>
    <row r="921" ht="15.75">
      <c r="I921" s="22"/>
    </row>
    <row r="922" ht="15.75">
      <c r="I922" s="22"/>
    </row>
    <row r="923" ht="15.75">
      <c r="I923" s="22"/>
    </row>
    <row r="924" ht="15.75">
      <c r="I924" s="22"/>
    </row>
    <row r="925" ht="15.75">
      <c r="I925" s="22"/>
    </row>
    <row r="926" ht="15.75">
      <c r="I926" s="22"/>
    </row>
    <row r="927" ht="15.75">
      <c r="I927" s="22"/>
    </row>
    <row r="928" ht="15.75">
      <c r="I928" s="22"/>
    </row>
    <row r="929" ht="15.75">
      <c r="I929" s="22"/>
    </row>
    <row r="930" ht="15.75">
      <c r="I930" s="22"/>
    </row>
    <row r="931" ht="15.75">
      <c r="I931" s="22"/>
    </row>
    <row r="932" ht="15.75">
      <c r="I932" s="22"/>
    </row>
    <row r="933" ht="15.75">
      <c r="I933" s="22"/>
    </row>
    <row r="934" ht="15.75">
      <c r="I934" s="22"/>
    </row>
    <row r="935" ht="15.75">
      <c r="I935" s="22"/>
    </row>
    <row r="936" ht="15.75">
      <c r="I936" s="22"/>
    </row>
    <row r="937" ht="15.75">
      <c r="I937" s="22"/>
    </row>
    <row r="938" ht="15.75">
      <c r="I938" s="22"/>
    </row>
    <row r="939" ht="15.75">
      <c r="I939" s="22"/>
    </row>
    <row r="940" ht="15.75">
      <c r="I940" s="22"/>
    </row>
    <row r="941" ht="15.75">
      <c r="I941" s="22"/>
    </row>
    <row r="942" ht="15.75">
      <c r="I942" s="22"/>
    </row>
    <row r="943" ht="15.75">
      <c r="I943" s="22"/>
    </row>
    <row r="944" ht="15.75">
      <c r="I944" s="22"/>
    </row>
    <row r="945" ht="15.75">
      <c r="I945" s="22"/>
    </row>
    <row r="946" ht="15.75">
      <c r="I946" s="22"/>
    </row>
    <row r="947" ht="15.75">
      <c r="I947" s="22"/>
    </row>
    <row r="948" ht="15.75">
      <c r="I948" s="22"/>
    </row>
    <row r="949" ht="15.75">
      <c r="I949" s="22"/>
    </row>
    <row r="950" ht="15.75">
      <c r="I950" s="22"/>
    </row>
    <row r="951" ht="15.75">
      <c r="I951" s="22"/>
    </row>
    <row r="952" ht="15.75">
      <c r="I952" s="22"/>
    </row>
    <row r="953" ht="15.75">
      <c r="I953" s="22"/>
    </row>
    <row r="954" ht="15.75">
      <c r="I954" s="22"/>
    </row>
    <row r="955" ht="15.75">
      <c r="I955" s="22"/>
    </row>
    <row r="956" ht="15.75">
      <c r="I956" s="22"/>
    </row>
    <row r="957" ht="15.75">
      <c r="I957" s="22"/>
    </row>
    <row r="958" ht="15.75">
      <c r="I958" s="22"/>
    </row>
    <row r="959" ht="15.75">
      <c r="I959" s="22"/>
    </row>
    <row r="960" ht="15.75">
      <c r="I960" s="22"/>
    </row>
    <row r="961" ht="15.75">
      <c r="I961" s="22"/>
    </row>
    <row r="962" ht="15.75">
      <c r="I962" s="22"/>
    </row>
    <row r="963" ht="15.75">
      <c r="I963" s="22"/>
    </row>
    <row r="964" ht="15.75">
      <c r="I964" s="22"/>
    </row>
    <row r="965" ht="15.75">
      <c r="I965" s="22"/>
    </row>
    <row r="966" ht="15.75">
      <c r="I966" s="22"/>
    </row>
    <row r="967" ht="15.75">
      <c r="I967" s="22"/>
    </row>
    <row r="968" ht="15.75">
      <c r="I968" s="22"/>
    </row>
    <row r="969" ht="15.75">
      <c r="I969" s="22"/>
    </row>
    <row r="970" ht="15.75">
      <c r="I970" s="22"/>
    </row>
    <row r="971" ht="15.75">
      <c r="I971" s="22"/>
    </row>
    <row r="972" ht="15.75">
      <c r="I972" s="22"/>
    </row>
    <row r="973" ht="15.75">
      <c r="I973" s="22"/>
    </row>
    <row r="974" ht="15.75">
      <c r="I974" s="22"/>
    </row>
    <row r="975" ht="15.75">
      <c r="I975" s="22"/>
    </row>
    <row r="976" ht="15.75">
      <c r="I976" s="22"/>
    </row>
    <row r="977" ht="15.75">
      <c r="I977" s="22"/>
    </row>
    <row r="978" ht="15.75">
      <c r="I978" s="22"/>
    </row>
    <row r="979" ht="15.75">
      <c r="I979" s="22"/>
    </row>
    <row r="980" ht="15.75">
      <c r="I980" s="22"/>
    </row>
    <row r="981" ht="15.75">
      <c r="I981" s="22"/>
    </row>
    <row r="982" ht="15.75">
      <c r="I982" s="22"/>
    </row>
    <row r="983" ht="15.75">
      <c r="I983" s="22"/>
    </row>
    <row r="984" ht="15.75">
      <c r="I984" s="22"/>
    </row>
    <row r="985" ht="15.75">
      <c r="I985" s="22"/>
    </row>
    <row r="986" ht="15.75">
      <c r="I986" s="22"/>
    </row>
    <row r="987" ht="15.75">
      <c r="I987" s="22"/>
    </row>
    <row r="988" ht="15.75">
      <c r="I988" s="22"/>
    </row>
    <row r="989" ht="15.75">
      <c r="I989" s="22"/>
    </row>
    <row r="990" ht="15.75">
      <c r="I990" s="22"/>
    </row>
    <row r="991" ht="15.75">
      <c r="I991" s="22"/>
    </row>
    <row r="992" ht="15.75">
      <c r="I992" s="22"/>
    </row>
    <row r="993" ht="15.75">
      <c r="I993" s="22"/>
    </row>
    <row r="994" ht="15.75">
      <c r="I994" s="22"/>
    </row>
    <row r="995" ht="15.75">
      <c r="I995" s="22"/>
    </row>
    <row r="996" ht="15.75">
      <c r="I996" s="22"/>
    </row>
    <row r="997" ht="15.75">
      <c r="I997" s="22"/>
    </row>
    <row r="998" ht="15.75">
      <c r="I998" s="22"/>
    </row>
    <row r="999" ht="15.75">
      <c r="I999" s="22"/>
    </row>
    <row r="1000" ht="15.75">
      <c r="I1000" s="22"/>
    </row>
    <row r="1001" ht="15.75">
      <c r="I1001" s="22"/>
    </row>
    <row r="1002" ht="15.75">
      <c r="I1002" s="22"/>
    </row>
    <row r="1003" ht="15.75">
      <c r="I1003" s="22"/>
    </row>
    <row r="1004" ht="15.75">
      <c r="I1004" s="22"/>
    </row>
    <row r="1005" ht="15.75">
      <c r="I1005" s="22"/>
    </row>
    <row r="1006" ht="15.75">
      <c r="I1006" s="22"/>
    </row>
    <row r="1007" ht="15.75">
      <c r="I1007" s="22"/>
    </row>
    <row r="1008" ht="15.75">
      <c r="I1008" s="22"/>
    </row>
    <row r="1009" ht="15.75">
      <c r="I1009" s="22"/>
    </row>
    <row r="1010" ht="15.75">
      <c r="I1010" s="22"/>
    </row>
    <row r="1011" ht="15.75">
      <c r="I1011" s="22"/>
    </row>
    <row r="1012" ht="15.75">
      <c r="I1012" s="22"/>
    </row>
    <row r="1013" ht="15.75">
      <c r="I1013" s="22"/>
    </row>
    <row r="1014" ht="15.75">
      <c r="I1014" s="22"/>
    </row>
    <row r="1015" ht="15.75">
      <c r="I1015" s="22"/>
    </row>
    <row r="1016" ht="15.75">
      <c r="I1016" s="22"/>
    </row>
    <row r="1017" ht="15.75">
      <c r="I1017" s="22"/>
    </row>
    <row r="1018" ht="15.75">
      <c r="I1018" s="22"/>
    </row>
    <row r="1019" ht="15.75">
      <c r="I1019" s="22"/>
    </row>
    <row r="1020" ht="15.75">
      <c r="I1020" s="22"/>
    </row>
    <row r="1021" ht="15.75">
      <c r="I1021" s="22"/>
    </row>
    <row r="1022" ht="15.75">
      <c r="I1022" s="22"/>
    </row>
    <row r="1023" ht="15.75">
      <c r="I1023" s="22"/>
    </row>
    <row r="1024" ht="15.75">
      <c r="I1024" s="22"/>
    </row>
    <row r="1025" ht="15.75">
      <c r="I1025" s="22"/>
    </row>
    <row r="1026" ht="15.75">
      <c r="I1026" s="22"/>
    </row>
    <row r="1027" ht="15.75">
      <c r="I1027" s="22"/>
    </row>
    <row r="1028" ht="15.75">
      <c r="I1028" s="22"/>
    </row>
    <row r="1029" ht="15.75">
      <c r="I1029" s="22"/>
    </row>
    <row r="1030" ht="15.75">
      <c r="I1030" s="22"/>
    </row>
    <row r="1031" ht="15.75">
      <c r="I1031" s="22"/>
    </row>
    <row r="1032" ht="15.75">
      <c r="I1032" s="22"/>
    </row>
    <row r="1033" ht="15.75">
      <c r="I1033" s="22"/>
    </row>
    <row r="1034" ht="15.75">
      <c r="I1034" s="22"/>
    </row>
    <row r="1035" ht="15.75">
      <c r="I1035" s="22"/>
    </row>
    <row r="1036" ht="15.75">
      <c r="I1036" s="22"/>
    </row>
    <row r="1037" ht="15.75">
      <c r="I1037" s="22"/>
    </row>
    <row r="1038" ht="15.75">
      <c r="I1038" s="22"/>
    </row>
    <row r="1039" ht="15.75">
      <c r="I1039" s="22"/>
    </row>
    <row r="1040" ht="15.75">
      <c r="I1040" s="22"/>
    </row>
    <row r="1041" ht="15.75">
      <c r="I1041" s="22"/>
    </row>
    <row r="1042" ht="15.75">
      <c r="I1042" s="22"/>
    </row>
    <row r="1043" ht="15.75">
      <c r="I1043" s="22"/>
    </row>
    <row r="1044" ht="15.75">
      <c r="I1044" s="22"/>
    </row>
    <row r="1045" ht="15.75">
      <c r="I1045" s="22"/>
    </row>
    <row r="1046" ht="15.75">
      <c r="I1046" s="22"/>
    </row>
    <row r="1047" ht="15.75">
      <c r="I1047" s="22"/>
    </row>
    <row r="1048" ht="15.75">
      <c r="I1048" s="22"/>
    </row>
    <row r="1049" ht="15.75">
      <c r="I1049" s="22"/>
    </row>
    <row r="1050" ht="15.75">
      <c r="I1050" s="22"/>
    </row>
    <row r="1051" ht="15.75">
      <c r="I1051" s="22"/>
    </row>
    <row r="1052" ht="15.75">
      <c r="I1052" s="22"/>
    </row>
    <row r="1053" ht="15.75">
      <c r="I1053" s="22"/>
    </row>
    <row r="1054" ht="15.75">
      <c r="I1054" s="22"/>
    </row>
    <row r="1055" ht="15.75">
      <c r="I1055" s="22"/>
    </row>
    <row r="1056" ht="15.75">
      <c r="I1056" s="22"/>
    </row>
    <row r="1057" ht="15.75">
      <c r="I1057" s="22"/>
    </row>
    <row r="1058" ht="15.75">
      <c r="I1058" s="22"/>
    </row>
    <row r="1059" ht="15.75">
      <c r="I1059" s="22"/>
    </row>
    <row r="1060" ht="15.75">
      <c r="I1060" s="22"/>
    </row>
    <row r="1061" ht="15.75">
      <c r="I1061" s="22"/>
    </row>
    <row r="1062" ht="15.75">
      <c r="I1062" s="22"/>
    </row>
    <row r="1063" ht="15.75">
      <c r="I1063" s="22"/>
    </row>
    <row r="1064" ht="15.75">
      <c r="I1064" s="22"/>
    </row>
    <row r="1065" ht="15.75">
      <c r="I1065" s="22"/>
    </row>
    <row r="1066" ht="15.75">
      <c r="I1066" s="22"/>
    </row>
    <row r="1067" ht="15.75">
      <c r="I1067" s="22"/>
    </row>
    <row r="1068" ht="15.75">
      <c r="I1068" s="22"/>
    </row>
    <row r="1069" ht="15.75">
      <c r="I1069" s="22"/>
    </row>
    <row r="1070" ht="15.75">
      <c r="I1070" s="22"/>
    </row>
    <row r="1071" ht="15.75">
      <c r="I1071" s="22"/>
    </row>
    <row r="1072" ht="15.75">
      <c r="I1072" s="22"/>
    </row>
    <row r="1073" ht="15.75">
      <c r="I1073" s="22"/>
    </row>
    <row r="1074" ht="15.75">
      <c r="I1074" s="22"/>
    </row>
    <row r="1075" ht="15.75">
      <c r="I1075" s="22"/>
    </row>
    <row r="1076" ht="15.75">
      <c r="I1076" s="22"/>
    </row>
    <row r="1077" ht="15.75">
      <c r="I1077" s="22"/>
    </row>
    <row r="1078" ht="15.75">
      <c r="I1078" s="22"/>
    </row>
    <row r="1079" ht="15.75">
      <c r="I1079" s="22"/>
    </row>
    <row r="1080" ht="15.75">
      <c r="I1080" s="22"/>
    </row>
    <row r="1081" ht="15.75">
      <c r="I1081" s="22"/>
    </row>
    <row r="1082" ht="15.75">
      <c r="I1082" s="22"/>
    </row>
    <row r="1083" ht="15.75">
      <c r="I1083" s="22"/>
    </row>
    <row r="1084" ht="15.75">
      <c r="I1084" s="22"/>
    </row>
    <row r="1085" ht="15.75">
      <c r="I1085" s="22"/>
    </row>
    <row r="1086" ht="15.75">
      <c r="I1086" s="22"/>
    </row>
    <row r="1087" ht="15.75">
      <c r="I1087" s="22"/>
    </row>
    <row r="1088" ht="15.75">
      <c r="I1088" s="22"/>
    </row>
    <row r="1089" ht="15.75">
      <c r="I1089" s="22"/>
    </row>
    <row r="1090" ht="15.75">
      <c r="I1090" s="22"/>
    </row>
    <row r="1091" ht="15.75">
      <c r="I1091" s="22"/>
    </row>
    <row r="1092" ht="15.75">
      <c r="I1092" s="22"/>
    </row>
    <row r="1093" ht="15.75">
      <c r="I1093" s="22"/>
    </row>
    <row r="1094" ht="15.75">
      <c r="I1094" s="22"/>
    </row>
    <row r="1095" ht="15.75">
      <c r="I1095" s="22"/>
    </row>
    <row r="1096" ht="15.75">
      <c r="I1096" s="22"/>
    </row>
    <row r="1097" ht="15.75">
      <c r="I1097" s="22"/>
    </row>
    <row r="1098" ht="15.75">
      <c r="I1098" s="22"/>
    </row>
    <row r="1099" ht="15.75">
      <c r="I1099" s="22"/>
    </row>
    <row r="1100" ht="15.75">
      <c r="I1100" s="22"/>
    </row>
    <row r="1101" ht="15.75">
      <c r="I1101" s="22"/>
    </row>
    <row r="1102" ht="15.75">
      <c r="I1102" s="22"/>
    </row>
    <row r="1103" ht="15.75">
      <c r="I1103" s="22"/>
    </row>
    <row r="1104" ht="15.75">
      <c r="I1104" s="22"/>
    </row>
    <row r="1105" ht="15.75">
      <c r="I1105" s="22"/>
    </row>
    <row r="1106" ht="15.75">
      <c r="I1106" s="22"/>
    </row>
    <row r="1107" ht="15.75">
      <c r="I1107" s="22"/>
    </row>
    <row r="1108" ht="15.75">
      <c r="I1108" s="22"/>
    </row>
    <row r="1109" ht="15.75">
      <c r="I1109" s="22"/>
    </row>
    <row r="1110" ht="15.75">
      <c r="I1110" s="22"/>
    </row>
    <row r="1111" ht="15.75">
      <c r="I1111" s="22"/>
    </row>
    <row r="1112" ht="15.75">
      <c r="I1112" s="22"/>
    </row>
    <row r="1113" ht="15.75">
      <c r="I1113" s="22"/>
    </row>
    <row r="1114" ht="15.75">
      <c r="I1114" s="22"/>
    </row>
    <row r="1115" ht="15.75">
      <c r="I1115" s="22"/>
    </row>
    <row r="1116" ht="15.75">
      <c r="I1116" s="22"/>
    </row>
    <row r="1117" ht="15.75">
      <c r="I1117" s="22"/>
    </row>
    <row r="1118" ht="15.75">
      <c r="I1118" s="22"/>
    </row>
    <row r="1119" ht="15.75">
      <c r="I1119" s="22"/>
    </row>
    <row r="1120" ht="15.75">
      <c r="I1120" s="22"/>
    </row>
    <row r="1121" ht="15.75">
      <c r="I1121" s="22"/>
    </row>
    <row r="1122" ht="15.75">
      <c r="I1122" s="22"/>
    </row>
    <row r="1123" ht="15.75">
      <c r="I1123" s="22"/>
    </row>
    <row r="1124" ht="15.75">
      <c r="I1124" s="22"/>
    </row>
    <row r="1125" ht="15.75">
      <c r="I1125" s="22"/>
    </row>
    <row r="1126" ht="15.75">
      <c r="I1126" s="22"/>
    </row>
    <row r="1127" ht="15.75">
      <c r="I1127" s="22"/>
    </row>
    <row r="1128" ht="15.75">
      <c r="I1128" s="22"/>
    </row>
    <row r="1129" ht="15.75">
      <c r="I1129" s="22"/>
    </row>
    <row r="1130" ht="15.75">
      <c r="I1130" s="22"/>
    </row>
    <row r="1131" ht="15.75">
      <c r="I1131" s="22"/>
    </row>
    <row r="1132" ht="15.75">
      <c r="I1132" s="22"/>
    </row>
    <row r="1133" ht="15.75">
      <c r="I1133" s="22"/>
    </row>
    <row r="1134" ht="15.75">
      <c r="I1134" s="22"/>
    </row>
    <row r="1135" ht="15.75">
      <c r="I1135" s="22"/>
    </row>
    <row r="1136" ht="15.75">
      <c r="I1136" s="22"/>
    </row>
    <row r="1137" ht="15.75">
      <c r="I1137" s="22"/>
    </row>
    <row r="1138" ht="15.75">
      <c r="I1138" s="22"/>
    </row>
    <row r="1139" ht="15.75">
      <c r="I1139" s="22"/>
    </row>
    <row r="1140" ht="15.75">
      <c r="I1140" s="22"/>
    </row>
    <row r="1141" ht="15.75">
      <c r="I1141" s="22"/>
    </row>
    <row r="1142" ht="15.75">
      <c r="I1142" s="22"/>
    </row>
    <row r="1143" ht="15.75">
      <c r="I1143" s="22"/>
    </row>
    <row r="1144" ht="15.75">
      <c r="I1144" s="22"/>
    </row>
    <row r="1145" ht="15.75">
      <c r="I1145" s="22"/>
    </row>
    <row r="1146" ht="15.75">
      <c r="I1146" s="22"/>
    </row>
    <row r="1147" ht="15.75">
      <c r="I1147" s="22"/>
    </row>
    <row r="1148" ht="15.75">
      <c r="I1148" s="22"/>
    </row>
    <row r="1149" ht="15.75">
      <c r="I1149" s="22"/>
    </row>
    <row r="1150" ht="15.75">
      <c r="I1150" s="22"/>
    </row>
    <row r="1151" ht="15.75">
      <c r="I1151" s="22"/>
    </row>
    <row r="1152" ht="15.75">
      <c r="I1152" s="22"/>
    </row>
    <row r="1153" ht="15.75">
      <c r="I1153" s="22"/>
    </row>
    <row r="1154" ht="15.75">
      <c r="I1154" s="22"/>
    </row>
    <row r="1155" ht="15.75">
      <c r="I1155" s="22"/>
    </row>
    <row r="1156" ht="15.75">
      <c r="I1156" s="22"/>
    </row>
    <row r="1157" ht="15.75">
      <c r="I1157" s="22"/>
    </row>
    <row r="1158" ht="15.75">
      <c r="I1158" s="22"/>
    </row>
    <row r="1159" ht="15.75">
      <c r="I1159" s="22"/>
    </row>
    <row r="1160" ht="15.75">
      <c r="I1160" s="22"/>
    </row>
    <row r="1161" ht="15.75">
      <c r="I1161" s="22"/>
    </row>
    <row r="1162" ht="15.75">
      <c r="I1162" s="22"/>
    </row>
    <row r="1163" ht="15.75">
      <c r="I1163" s="22"/>
    </row>
    <row r="1164" ht="15.75">
      <c r="I1164" s="22"/>
    </row>
    <row r="1165" ht="15.75">
      <c r="I1165" s="22"/>
    </row>
    <row r="1166" ht="15.75">
      <c r="I1166" s="22"/>
    </row>
    <row r="1167" ht="15.75">
      <c r="I1167" s="22"/>
    </row>
    <row r="1168" ht="15.75">
      <c r="I1168" s="22"/>
    </row>
    <row r="1169" ht="15.75">
      <c r="I1169" s="22"/>
    </row>
    <row r="1170" ht="15.75">
      <c r="I1170" s="22"/>
    </row>
    <row r="1171" ht="15.75">
      <c r="I1171" s="22"/>
    </row>
    <row r="1172" ht="15.75">
      <c r="I1172" s="22"/>
    </row>
    <row r="1173" ht="15.75">
      <c r="I1173" s="22"/>
    </row>
    <row r="1174" ht="15.75">
      <c r="I1174" s="22"/>
    </row>
    <row r="1175" ht="15.75">
      <c r="I1175" s="22"/>
    </row>
    <row r="1176" ht="15.75">
      <c r="I1176" s="22"/>
    </row>
    <row r="1177" ht="15.75">
      <c r="I1177" s="22"/>
    </row>
    <row r="1178" ht="15.75">
      <c r="I1178" s="22"/>
    </row>
    <row r="1179" ht="15.75">
      <c r="I1179" s="22"/>
    </row>
    <row r="1180" ht="15.75">
      <c r="I1180" s="22"/>
    </row>
    <row r="1181" ht="15.75">
      <c r="I1181" s="22"/>
    </row>
    <row r="1182" ht="15.75">
      <c r="I1182" s="22"/>
    </row>
    <row r="1183" ht="15.75">
      <c r="I1183" s="22"/>
    </row>
    <row r="1184" ht="15.75">
      <c r="I1184" s="22"/>
    </row>
    <row r="1185" ht="15.75">
      <c r="I1185" s="22"/>
    </row>
    <row r="1186" ht="15.75">
      <c r="I1186" s="22"/>
    </row>
    <row r="1187" ht="15.75">
      <c r="I1187" s="22"/>
    </row>
    <row r="1188" ht="15.75">
      <c r="I1188" s="22"/>
    </row>
    <row r="1189" ht="15.75">
      <c r="I1189" s="22"/>
    </row>
    <row r="1190" ht="15.75">
      <c r="I1190" s="22"/>
    </row>
    <row r="1191" ht="15.75">
      <c r="I1191" s="22"/>
    </row>
    <row r="1192" ht="15.75">
      <c r="I1192" s="22"/>
    </row>
    <row r="1193" ht="15.75">
      <c r="I1193" s="22"/>
    </row>
    <row r="1194" ht="15.75">
      <c r="I1194" s="22"/>
    </row>
    <row r="1195" ht="15.75">
      <c r="I1195" s="22"/>
    </row>
    <row r="1196" ht="15.75">
      <c r="I1196" s="22"/>
    </row>
    <row r="1197" ht="15.75">
      <c r="I1197" s="22"/>
    </row>
    <row r="1198" ht="15.75">
      <c r="I1198" s="22"/>
    </row>
    <row r="1199" ht="15.75">
      <c r="I1199" s="22"/>
    </row>
    <row r="1200" ht="15.75">
      <c r="I1200" s="22"/>
    </row>
    <row r="1201" ht="15.75">
      <c r="I1201" s="22"/>
    </row>
    <row r="1202" ht="15.75">
      <c r="I1202" s="22"/>
    </row>
    <row r="1203" ht="15.75">
      <c r="I1203" s="22"/>
    </row>
    <row r="1204" ht="15.75">
      <c r="I1204" s="22"/>
    </row>
    <row r="1205" ht="15.75">
      <c r="I1205" s="22"/>
    </row>
    <row r="1206" ht="15.75">
      <c r="I1206" s="22"/>
    </row>
    <row r="1207" ht="15.75">
      <c r="I1207" s="22"/>
    </row>
    <row r="1208" ht="15.75">
      <c r="I1208" s="22"/>
    </row>
    <row r="1209" ht="15.75">
      <c r="I1209" s="22"/>
    </row>
    <row r="1210" ht="15.75">
      <c r="I1210" s="22"/>
    </row>
    <row r="1211" ht="15.75">
      <c r="I1211" s="22"/>
    </row>
    <row r="1212" ht="15.75">
      <c r="I1212" s="22"/>
    </row>
    <row r="1213" ht="15.75">
      <c r="I1213" s="22"/>
    </row>
    <row r="1214" ht="15.75">
      <c r="I1214" s="22"/>
    </row>
    <row r="1215" ht="15.75">
      <c r="I1215" s="22"/>
    </row>
    <row r="1216" ht="15.75">
      <c r="I1216" s="22"/>
    </row>
    <row r="1217" ht="15.75">
      <c r="I1217" s="22"/>
    </row>
    <row r="1218" ht="15.75">
      <c r="I1218" s="22"/>
    </row>
    <row r="1219" ht="15.75">
      <c r="I1219" s="22"/>
    </row>
    <row r="1220" ht="15.75">
      <c r="I1220" s="22"/>
    </row>
    <row r="1221" ht="15.75">
      <c r="I1221" s="22"/>
    </row>
    <row r="1222" ht="15.75">
      <c r="I1222" s="22"/>
    </row>
    <row r="1223" ht="15.75">
      <c r="I1223" s="22"/>
    </row>
    <row r="1224" ht="15.75">
      <c r="I1224" s="22"/>
    </row>
    <row r="1225" ht="15.75">
      <c r="I1225" s="22"/>
    </row>
    <row r="1226" ht="15.75">
      <c r="I1226" s="22"/>
    </row>
    <row r="1227" ht="15.75">
      <c r="I1227" s="22"/>
    </row>
    <row r="1228" ht="15.75">
      <c r="I1228" s="22"/>
    </row>
    <row r="1229" ht="15.75">
      <c r="I1229" s="22"/>
    </row>
    <row r="1230" ht="15.75">
      <c r="I1230" s="22"/>
    </row>
    <row r="1231" ht="15.75">
      <c r="I1231" s="22"/>
    </row>
    <row r="1232" ht="15.75">
      <c r="I1232" s="22"/>
    </row>
    <row r="1233" ht="15.75">
      <c r="I1233" s="22"/>
    </row>
    <row r="1234" ht="15.75">
      <c r="I1234" s="22"/>
    </row>
    <row r="1235" ht="15.75">
      <c r="I1235" s="22"/>
    </row>
    <row r="1236" ht="15.75">
      <c r="I1236" s="22"/>
    </row>
    <row r="1237" ht="15.75">
      <c r="I1237" s="22"/>
    </row>
    <row r="1238" ht="15.75">
      <c r="I1238" s="22"/>
    </row>
    <row r="1239" ht="15.75">
      <c r="I1239" s="22"/>
    </row>
    <row r="1240" ht="15.75">
      <c r="I1240" s="22"/>
    </row>
    <row r="1241" ht="15.75">
      <c r="I1241" s="22"/>
    </row>
    <row r="1242" ht="15.75">
      <c r="I1242" s="22"/>
    </row>
    <row r="1243" ht="15.75">
      <c r="I1243" s="22"/>
    </row>
    <row r="1244" ht="15.75">
      <c r="I1244" s="22"/>
    </row>
    <row r="1245" ht="15.75">
      <c r="I1245" s="22"/>
    </row>
    <row r="1246" ht="15.75">
      <c r="I1246" s="22"/>
    </row>
    <row r="1247" ht="15.75">
      <c r="I1247" s="22"/>
    </row>
    <row r="1248" ht="15.75">
      <c r="I1248" s="22"/>
    </row>
    <row r="1249" ht="15.75">
      <c r="I1249" s="22"/>
    </row>
    <row r="1250" ht="15.75">
      <c r="I1250" s="22"/>
    </row>
    <row r="1251" ht="15.75">
      <c r="I1251" s="22"/>
    </row>
    <row r="1252" ht="15.75">
      <c r="I1252" s="22"/>
    </row>
    <row r="1253" ht="15.75">
      <c r="I1253" s="22"/>
    </row>
    <row r="1254" ht="15.75">
      <c r="I1254" s="22"/>
    </row>
    <row r="1255" ht="15.75">
      <c r="I1255" s="22"/>
    </row>
    <row r="1256" ht="15.75">
      <c r="I1256" s="22"/>
    </row>
    <row r="1257" ht="15.75">
      <c r="I1257" s="22"/>
    </row>
    <row r="1258" ht="15.75">
      <c r="I1258" s="22"/>
    </row>
    <row r="1259" ht="15.75">
      <c r="I1259" s="22"/>
    </row>
    <row r="1260" ht="15.75">
      <c r="I1260" s="22"/>
    </row>
    <row r="1261" ht="15.75">
      <c r="I1261" s="22"/>
    </row>
    <row r="1262" ht="15.75">
      <c r="I1262" s="22"/>
    </row>
    <row r="1263" ht="15.75">
      <c r="I1263" s="22"/>
    </row>
    <row r="1264" ht="15.75">
      <c r="I1264" s="22"/>
    </row>
    <row r="1265" ht="15.75">
      <c r="I1265" s="22"/>
    </row>
    <row r="1266" ht="15.75">
      <c r="I1266" s="22"/>
    </row>
    <row r="1267" ht="15.75">
      <c r="I1267" s="22"/>
    </row>
    <row r="1268" ht="15.75">
      <c r="I1268" s="22"/>
    </row>
    <row r="1269" ht="15.75">
      <c r="I1269" s="22"/>
    </row>
    <row r="1270" ht="15.75">
      <c r="I1270" s="22"/>
    </row>
    <row r="1271" ht="15.75">
      <c r="I1271" s="22"/>
    </row>
    <row r="1272" ht="15.75">
      <c r="I1272" s="22"/>
    </row>
    <row r="1273" ht="15.75">
      <c r="I1273" s="22"/>
    </row>
    <row r="1274" ht="15.75">
      <c r="I1274" s="22"/>
    </row>
    <row r="1275" ht="15.75">
      <c r="I1275" s="22"/>
    </row>
  </sheetData>
  <mergeCells count="3">
    <mergeCell ref="A1:D1"/>
    <mergeCell ref="A2:D2"/>
    <mergeCell ref="A3:D3"/>
  </mergeCells>
  <printOptions/>
  <pageMargins left="1" right="0.75" top="0.25" bottom="0.25" header="0.5" footer="0.5"/>
  <pageSetup fitToHeight="1" fitToWidth="1" horizontalDpi="600" verticalDpi="600" orientation="portrait" scale="75" r:id="rId1"/>
  <headerFooter alignWithMargins="0">
    <oddFooter>&amp;R15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Suiwah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</dc:creator>
  <cp:keywords/>
  <dc:description/>
  <cp:lastModifiedBy>fayer</cp:lastModifiedBy>
  <cp:lastPrinted>2003-07-30T09:03:21Z</cp:lastPrinted>
  <dcterms:created xsi:type="dcterms:W3CDTF">2003-07-26T04:58:39Z</dcterms:created>
  <dcterms:modified xsi:type="dcterms:W3CDTF">2003-07-29T10:48:03Z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