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35" yWindow="3435" windowWidth="6270" windowHeight="9120" firstSheet="3" activeTab="4"/>
  </bookViews>
  <sheets>
    <sheet name="Schedule" sheetId="1" state="hidden" r:id="rId1"/>
    <sheet name="segment" sheetId="2" state="hidden" r:id="rId2"/>
    <sheet name="taxation" sheetId="3" state="hidden" r:id="rId3"/>
    <sheet name="Income statement" sheetId="4" r:id="rId4"/>
    <sheet name="Balance Sheet" sheetId="5" r:id="rId5"/>
    <sheet name="EQUITY STATEMENT" sheetId="6" r:id="rId6"/>
    <sheet name="borrowing" sheetId="7" state="hidden" r:id="rId7"/>
    <sheet name="asset infor" sheetId="8" state="hidden" r:id="rId8"/>
    <sheet name="cash  flow" sheetId="9" r:id="rId9"/>
  </sheets>
  <definedNames>
    <definedName name="_xlnm.Print_Area" localSheetId="8">'cash  flow'!$A$1:$E$64</definedName>
    <definedName name="_xlnm.Print_Area" localSheetId="3">'Income statement'!$A$1:$E$38</definedName>
  </definedNames>
  <calcPr fullCalcOnLoad="1"/>
</workbook>
</file>

<file path=xl/sharedStrings.xml><?xml version="1.0" encoding="utf-8"?>
<sst xmlns="http://schemas.openxmlformats.org/spreadsheetml/2006/main" count="230" uniqueCount="184">
  <si>
    <t>CONDENSED CONSOLIDATED INCOME STATEMENTS</t>
  </si>
  <si>
    <t>INDIVIDUAL QUARTER</t>
  </si>
  <si>
    <t>Current Year Quarter</t>
  </si>
  <si>
    <t>RM’000</t>
  </si>
  <si>
    <t>Revenue</t>
  </si>
  <si>
    <t>Operating expenses</t>
  </si>
  <si>
    <t>Profit from operations</t>
  </si>
  <si>
    <t>Interest expense</t>
  </si>
  <si>
    <t>Interest income</t>
  </si>
  <si>
    <t>Profit before taxation</t>
  </si>
  <si>
    <t>Tax expense</t>
  </si>
  <si>
    <t>Profit after taxation</t>
  </si>
  <si>
    <t>-</t>
  </si>
  <si>
    <t>Net profit for the period</t>
  </si>
  <si>
    <t>Earnings per share (sen):</t>
  </si>
  <si>
    <t xml:space="preserve"> - Basic</t>
  </si>
  <si>
    <t xml:space="preserve"> - Diluted</t>
  </si>
  <si>
    <t>(The Condensed Consolidated Income Statements should be read in conjunction with the Annual Financial Report of the Group for the year ended 31 December 2001)</t>
  </si>
  <si>
    <t>END OF</t>
  </si>
  <si>
    <t>RM'000</t>
  </si>
  <si>
    <t>Property, Plant And Equipment</t>
  </si>
  <si>
    <t>Current Assets</t>
  </si>
  <si>
    <t xml:space="preserve">    Inventories</t>
  </si>
  <si>
    <t xml:space="preserve">    Trade and other receivables</t>
  </si>
  <si>
    <t xml:space="preserve">    Tax recoverable</t>
  </si>
  <si>
    <t xml:space="preserve">    Cash and cash equivalents</t>
  </si>
  <si>
    <t>Less: Current Liabilities</t>
  </si>
  <si>
    <t xml:space="preserve">    Trade and other payables </t>
  </si>
  <si>
    <t xml:space="preserve">    Short term borrowings</t>
  </si>
  <si>
    <t xml:space="preserve">    Provision for taxation</t>
  </si>
  <si>
    <t>Net Current Assets</t>
  </si>
  <si>
    <t xml:space="preserve">  Financed by:-</t>
  </si>
  <si>
    <t>Share Capital</t>
  </si>
  <si>
    <t>Reserves</t>
  </si>
  <si>
    <t>Long Term Borrowings</t>
  </si>
  <si>
    <t>Deferred Taxation</t>
  </si>
  <si>
    <t>Net tangible assets per share (RM)</t>
  </si>
  <si>
    <t>CONDENSED CONSOLIDATED CASH FLOW STATEMENT</t>
  </si>
  <si>
    <t>Operating activities</t>
  </si>
  <si>
    <t>Adjustments for :</t>
  </si>
  <si>
    <t xml:space="preserve">  Interest expense</t>
  </si>
  <si>
    <t xml:space="preserve">  Interest income</t>
  </si>
  <si>
    <t xml:space="preserve">  Other non-cash items</t>
  </si>
  <si>
    <t>Operating profit before working capital changes</t>
  </si>
  <si>
    <t>Changes in working capital :</t>
  </si>
  <si>
    <t xml:space="preserve">  Net change in current assets</t>
  </si>
  <si>
    <t xml:space="preserve">  Net change in current liabilities</t>
  </si>
  <si>
    <t>Cash generated from operations</t>
  </si>
  <si>
    <t xml:space="preserve">  Taxes paid</t>
  </si>
  <si>
    <t>Investing activities</t>
  </si>
  <si>
    <t>Proceeds from bank borrowings</t>
  </si>
  <si>
    <t>Repayment of bank borrowings</t>
  </si>
  <si>
    <t>Interest paid</t>
  </si>
  <si>
    <t>Dividends paid</t>
  </si>
  <si>
    <t>Net increase in cash and cash equivalents</t>
  </si>
  <si>
    <t>(The Condensed Consolidated Cash Flow Statement should be read in conjunction with the Annual Financial Report of the Group for the year ended 31 December 2001)</t>
  </si>
  <si>
    <t>CONDENSED CONSOLIDATED STATEMENT OF CHANGES IN EQUITY</t>
  </si>
  <si>
    <t>Non-Distributable</t>
  </si>
  <si>
    <t>Share Premium</t>
  </si>
  <si>
    <t>Distributable</t>
  </si>
  <si>
    <t>Retained Profits</t>
  </si>
  <si>
    <t>Total</t>
  </si>
  <si>
    <t>At 1 January 2002</t>
  </si>
  <si>
    <t>Dividend</t>
  </si>
  <si>
    <t>TAI KWONG  YOKOHAMA BHD (292788-U)</t>
  </si>
  <si>
    <t>TAI KWONG YOKOHAMA BERHAD</t>
  </si>
  <si>
    <t>(292788 - U)</t>
  </si>
  <si>
    <t>AS AT</t>
  </si>
  <si>
    <t>CURRENT</t>
  </si>
  <si>
    <t>QUARTER</t>
  </si>
  <si>
    <t>30/9/2002</t>
  </si>
  <si>
    <t>PRECEDING</t>
  </si>
  <si>
    <t>FINANCIAL</t>
  </si>
  <si>
    <t>YEAR</t>
  </si>
  <si>
    <t>31/12/2001</t>
  </si>
  <si>
    <t xml:space="preserve">CONDENSED CONSOLIDATED BALANCE SHEET </t>
  </si>
  <si>
    <t xml:space="preserve">Goodwill </t>
  </si>
  <si>
    <t>TO DATE</t>
  </si>
  <si>
    <t xml:space="preserve">CURRENT YEAR </t>
  </si>
  <si>
    <t>CURRENT YEAR QUARTER</t>
  </si>
  <si>
    <t>PRECEDING YEAR CORRESPONDING QUARTER</t>
  </si>
  <si>
    <t>PRECEDING YEAR CORRESPONDING PERIOD</t>
  </si>
  <si>
    <t>Other operating income /(expenses)</t>
  </si>
  <si>
    <t>Reserve On Consolidation</t>
  </si>
  <si>
    <t>Amortisation of reserve on consolidation</t>
  </si>
  <si>
    <t xml:space="preserve">  Depreciation and Amortisation</t>
  </si>
  <si>
    <t xml:space="preserve">  Interest Income</t>
  </si>
  <si>
    <t>Individual Quarter</t>
  </si>
  <si>
    <t>Cummulative Quarter</t>
  </si>
  <si>
    <t>Preceding Year Corresponding Quarter</t>
  </si>
  <si>
    <t>Current Year      To Date</t>
  </si>
  <si>
    <t>Preceding Year Corresponding Period</t>
  </si>
  <si>
    <t>Deferred taxation</t>
  </si>
  <si>
    <t>Current taxation</t>
  </si>
  <si>
    <t>Total Revenue</t>
  </si>
  <si>
    <t>Assets Employed</t>
  </si>
  <si>
    <t>Manufacturing</t>
  </si>
  <si>
    <t>Distribution</t>
  </si>
  <si>
    <t>Transportation</t>
  </si>
  <si>
    <t>Others</t>
  </si>
  <si>
    <t>Intragroup</t>
  </si>
  <si>
    <t>SEGMENTAL REPORTING</t>
  </si>
  <si>
    <t xml:space="preserve">TAXATION </t>
  </si>
  <si>
    <t>Less : FD pledged to bank for credit facility</t>
  </si>
  <si>
    <t>Year 2002</t>
  </si>
  <si>
    <t>Year 2001</t>
  </si>
  <si>
    <t>Note :</t>
  </si>
  <si>
    <t>Cash and cash equivalents at end of period (excluding FD pledged)</t>
  </si>
  <si>
    <t>Cash and cash equivalents as per Balance Sheet</t>
  </si>
  <si>
    <t>CUMMULATIVE QUARTER</t>
  </si>
  <si>
    <t>CURRENT YEAR TO DATE</t>
  </si>
  <si>
    <t>Less : Minority interests</t>
  </si>
  <si>
    <t>Minority Interests</t>
  </si>
  <si>
    <t>There are no comparative figures as this is the first interim financial report prepared in accordance with MASB 26-Interim Financial Reporting.</t>
  </si>
  <si>
    <t>Share Capital,  Share Premium    and Reserves</t>
  </si>
  <si>
    <t>At 1 January 2001</t>
  </si>
  <si>
    <t>Cash and cash equivalents as at  1 January 2002(excluding FD pledged)</t>
  </si>
  <si>
    <t>N/A</t>
  </si>
  <si>
    <t>Equity investment</t>
  </si>
  <si>
    <t>Financing activities</t>
  </si>
  <si>
    <t>Building (improvements and additions)</t>
  </si>
  <si>
    <t>Plant and Machinery</t>
  </si>
  <si>
    <t>Tools &amp; Equipment and Furnitures</t>
  </si>
  <si>
    <t>Motor Vehicles</t>
  </si>
  <si>
    <t>Other investment</t>
  </si>
  <si>
    <t>Profit/(Loss) Before Taxation</t>
  </si>
  <si>
    <t>Current</t>
  </si>
  <si>
    <t xml:space="preserve">          Secured</t>
  </si>
  <si>
    <t>Non- Current</t>
  </si>
  <si>
    <t xml:space="preserve">         Secured</t>
  </si>
  <si>
    <t>Net cash inflow/(outflow) from operating activities</t>
  </si>
  <si>
    <t>Net cash inflow/(outflow) from investing activities</t>
  </si>
  <si>
    <t>Net cash inflow/(outflow) from financing activities</t>
  </si>
  <si>
    <t>Operating Expenses :</t>
  </si>
  <si>
    <t xml:space="preserve">  Cost of Sales</t>
  </si>
  <si>
    <t xml:space="preserve">  S &amp; D expenses - Variable</t>
  </si>
  <si>
    <t xml:space="preserve">                           - Fixed</t>
  </si>
  <si>
    <t xml:space="preserve">  Admin. Expenses</t>
  </si>
  <si>
    <t xml:space="preserve">  Legal &amp; Professional Expenses</t>
  </si>
  <si>
    <t>Other Operating Income/ (expenses)</t>
  </si>
  <si>
    <t xml:space="preserve">        </t>
  </si>
  <si>
    <t>Less : Other operating expenses</t>
  </si>
  <si>
    <t xml:space="preserve">           Other Income</t>
  </si>
  <si>
    <t>Equity Investment</t>
  </si>
  <si>
    <t>Proceed from disposal of subsidiaries</t>
  </si>
  <si>
    <t>Cost of Acquisition of subsidiaries</t>
  </si>
  <si>
    <t>Proceed from disposal of fixed asset</t>
  </si>
  <si>
    <t>Purchases of fixed assets</t>
  </si>
  <si>
    <t>Other Investment</t>
  </si>
  <si>
    <t>Cash and Cash Equivalents  as per</t>
  </si>
  <si>
    <t>Cash and Bank Balance</t>
  </si>
  <si>
    <t>FD deposit</t>
  </si>
  <si>
    <t>Cash and Cash Equivalents  as B/sheet</t>
  </si>
  <si>
    <t>Bank Overdraft ( Short-term Borrowing)</t>
  </si>
  <si>
    <t>Cashflow statements as at end of period</t>
  </si>
  <si>
    <t>Borrowing and Debt Securities</t>
  </si>
  <si>
    <t>Current - Secured</t>
  </si>
  <si>
    <t xml:space="preserve">                 Bank Overdraft</t>
  </si>
  <si>
    <t xml:space="preserve">                 Bills Payable (BA, RC, ECR)</t>
  </si>
  <si>
    <t xml:space="preserve">                 Term Loan (within 12 mths)</t>
  </si>
  <si>
    <t xml:space="preserve">                 HP Creditors (within 12 mths)</t>
  </si>
  <si>
    <t>Non- Current - Secured</t>
  </si>
  <si>
    <t xml:space="preserve">                 Term Loan ( after 12mths)</t>
  </si>
  <si>
    <t xml:space="preserve">                 HP Creditors (after 12 mths)</t>
  </si>
  <si>
    <t>Appendix A</t>
  </si>
  <si>
    <t>Reference</t>
  </si>
  <si>
    <t>31/12/2002</t>
  </si>
  <si>
    <t>RM</t>
  </si>
  <si>
    <t>31.12.2002</t>
  </si>
  <si>
    <t>31.12.2001</t>
  </si>
  <si>
    <t>30/9/2001</t>
  </si>
  <si>
    <t>INDIV QTR RESULT</t>
  </si>
  <si>
    <t>As at 31st December 2002</t>
  </si>
  <si>
    <t>At 31 December 2002</t>
  </si>
  <si>
    <t>At 31 December 2001</t>
  </si>
  <si>
    <t xml:space="preserve">  Interest Expenses PAID</t>
  </si>
  <si>
    <t>Cash and cash equivalents as at 31 December 2002 (excluding FD pledged)</t>
  </si>
  <si>
    <t>Assets Acquired</t>
  </si>
  <si>
    <t>Assets Disposed</t>
  </si>
  <si>
    <t>Asset Destroyed</t>
  </si>
  <si>
    <t>in Fire</t>
  </si>
  <si>
    <t>Computer</t>
  </si>
  <si>
    <t>(The Condensed Consolidated Balance Sheet should be read in conjunction with the Annual Financial Report of the Group for the year ended 31 December 2001. The comparative figures have been reclassified to reflect the treatment of proposed final dividends in accordance with MASB 19, Events After Balance Sheet Date)</t>
  </si>
  <si>
    <t>(The Condensed Consolidated Statement of Changes in Equity should be read in conjunction with the Annual Financial Report of the Group for the year ended 31 December 2001. The comparative figures have been reclassified to reflect the treatment of proposed final dividends in accordance with MASB 19, Events After Balance Sheet Date))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</si>
</sst>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numFmt numFmtId="173" formatCode="_(* #,##0.0_);_(* \(#,##0.0\);_(* &quot;-&quot;??_);_(@_)"/>
    <numFmt numFmtId="174" formatCode="_(* #,##0_);_(* \(#,##0\);_(* &quot;-&quot;??_);_(@_)"/>
    <numFmt numFmtId="175" formatCode="#,##0.0"/>
    <numFmt numFmtId="176" formatCode="#,##0.000"/>
  </numFmts>
  <fonts count="8">
    <font>
      <sz val="10"/>
      <name val="Arial"/>
      <family val="0"/>
    </font>
    <font>
      <b/>
      <sz val="10"/>
      <name val="Arial"/>
      <family val="2"/>
    </font>
    <font>
      <b/>
      <sz val="15"/>
      <name val="Arial"/>
      <family val="2"/>
    </font>
    <font>
      <b/>
      <sz val="14"/>
      <name val="Arial"/>
      <family val="2"/>
    </font>
    <font>
      <b/>
      <sz val="16"/>
      <name val="Arial"/>
      <family val="2"/>
    </font>
    <font>
      <b/>
      <u val="single"/>
      <sz val="10"/>
      <name val="Arial"/>
      <family val="2"/>
    </font>
    <font>
      <u val="single"/>
      <sz val="10"/>
      <name val="Arial"/>
      <family val="2"/>
    </font>
    <font>
      <b/>
      <i/>
      <sz val="12"/>
      <name val="Arial"/>
      <family val="2"/>
    </font>
  </fonts>
  <fills count="3">
    <fill>
      <patternFill/>
    </fill>
    <fill>
      <patternFill patternType="gray125"/>
    </fill>
    <fill>
      <patternFill patternType="solid">
        <fgColor indexed="41"/>
        <bgColor indexed="64"/>
      </patternFill>
    </fill>
  </fills>
  <borders count="15">
    <border>
      <left/>
      <right/>
      <top/>
      <bottom/>
      <diagonal/>
    </border>
    <border>
      <left>
        <color indexed="63"/>
      </left>
      <right>
        <color indexed="63"/>
      </right>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thin"/>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0" fillId="0" borderId="0" xfId="0" applyAlignment="1">
      <alignment horizontal="center"/>
    </xf>
    <xf numFmtId="3" fontId="0" fillId="0" borderId="0" xfId="0" applyNumberFormat="1" applyAlignment="1">
      <alignment horizontal="center"/>
    </xf>
    <xf numFmtId="0" fontId="1" fillId="0" borderId="0" xfId="0" applyFont="1" applyAlignment="1">
      <alignment/>
    </xf>
    <xf numFmtId="0" fontId="3" fillId="0" borderId="0" xfId="0" applyFont="1" applyAlignment="1">
      <alignment horizontal="center"/>
    </xf>
    <xf numFmtId="37" fontId="1" fillId="0" borderId="0" xfId="0" applyNumberFormat="1" applyFont="1" applyAlignment="1">
      <alignment horizontal="center"/>
    </xf>
    <xf numFmtId="0" fontId="1" fillId="0" borderId="0" xfId="0" applyFont="1" applyAlignment="1">
      <alignment horizontal="center"/>
    </xf>
    <xf numFmtId="169" fontId="0" fillId="0" borderId="0" xfId="0" applyNumberFormat="1" applyAlignment="1">
      <alignment horizontal="center"/>
    </xf>
    <xf numFmtId="0" fontId="4" fillId="0" borderId="0" xfId="0" applyFont="1" applyAlignment="1">
      <alignment/>
    </xf>
    <xf numFmtId="0" fontId="0" fillId="0" borderId="0" xfId="0" applyAlignment="1">
      <alignment horizontal="left" wrapText="1"/>
    </xf>
    <xf numFmtId="37" fontId="0" fillId="0" borderId="0" xfId="0" applyNumberFormat="1" applyAlignment="1">
      <alignment horizontal="center"/>
    </xf>
    <xf numFmtId="39" fontId="0" fillId="0" borderId="0" xfId="0" applyNumberFormat="1" applyAlignment="1">
      <alignment horizontal="center"/>
    </xf>
    <xf numFmtId="37" fontId="0" fillId="0" borderId="0" xfId="0" applyNumberFormat="1" applyAlignment="1">
      <alignment/>
    </xf>
    <xf numFmtId="37" fontId="0" fillId="0" borderId="1" xfId="0" applyNumberFormat="1" applyBorder="1" applyAlignment="1">
      <alignment/>
    </xf>
    <xf numFmtId="0" fontId="5" fillId="0" borderId="0" xfId="0" applyFont="1" applyAlignment="1">
      <alignment/>
    </xf>
    <xf numFmtId="0" fontId="1" fillId="0" borderId="0" xfId="0" applyFont="1" applyBorder="1" applyAlignment="1">
      <alignment horizontal="center"/>
    </xf>
    <xf numFmtId="37" fontId="0" fillId="0" borderId="0" xfId="0" applyNumberFormat="1" applyFill="1" applyAlignment="1">
      <alignment horizontal="center"/>
    </xf>
    <xf numFmtId="0" fontId="0" fillId="0" borderId="2" xfId="0" applyBorder="1" applyAlignment="1">
      <alignment/>
    </xf>
    <xf numFmtId="0" fontId="0" fillId="0" borderId="3" xfId="0" applyBorder="1" applyAlignment="1">
      <alignment/>
    </xf>
    <xf numFmtId="0" fontId="6" fillId="0" borderId="3" xfId="0" applyFont="1" applyBorder="1" applyAlignment="1">
      <alignment horizontal="center"/>
    </xf>
    <xf numFmtId="0" fontId="6" fillId="0" borderId="4" xfId="0" applyFont="1" applyBorder="1" applyAlignment="1">
      <alignment horizontal="center"/>
    </xf>
    <xf numFmtId="0" fontId="0" fillId="0" borderId="5" xfId="0" applyBorder="1" applyAlignment="1">
      <alignment/>
    </xf>
    <xf numFmtId="0" fontId="0" fillId="0" borderId="0"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37" fontId="0" fillId="0" borderId="0" xfId="0" applyNumberFormat="1" applyBorder="1" applyAlignment="1">
      <alignment horizontal="center"/>
    </xf>
    <xf numFmtId="37" fontId="0" fillId="0" borderId="9" xfId="0" applyNumberFormat="1" applyBorder="1" applyAlignment="1">
      <alignment horizontal="center"/>
    </xf>
    <xf numFmtId="37" fontId="0" fillId="0" borderId="1" xfId="0" applyNumberFormat="1" applyBorder="1" applyAlignment="1">
      <alignment horizontal="center"/>
    </xf>
    <xf numFmtId="37" fontId="0" fillId="0" borderId="10" xfId="0" applyNumberFormat="1" applyBorder="1" applyAlignment="1">
      <alignment horizontal="center"/>
    </xf>
    <xf numFmtId="0" fontId="6" fillId="0" borderId="0" xfId="0" applyFont="1" applyBorder="1" applyAlignment="1">
      <alignment horizontal="center"/>
    </xf>
    <xf numFmtId="0" fontId="6" fillId="0" borderId="9" xfId="0" applyFont="1" applyBorder="1" applyAlignment="1">
      <alignment horizontal="center"/>
    </xf>
    <xf numFmtId="37" fontId="0" fillId="0" borderId="11" xfId="0" applyNumberFormat="1" applyBorder="1" applyAlignment="1">
      <alignment horizontal="center"/>
    </xf>
    <xf numFmtId="0" fontId="0" fillId="0" borderId="0" xfId="0" applyAlignment="1">
      <alignment/>
    </xf>
    <xf numFmtId="171" fontId="0" fillId="0" borderId="0" xfId="15" applyAlignment="1">
      <alignment/>
    </xf>
    <xf numFmtId="174" fontId="0" fillId="0" borderId="0" xfId="15" applyNumberFormat="1" applyAlignment="1">
      <alignment/>
    </xf>
    <xf numFmtId="37" fontId="0" fillId="0" borderId="0" xfId="15" applyNumberFormat="1" applyAlignment="1">
      <alignment horizontal="center"/>
    </xf>
    <xf numFmtId="37" fontId="0" fillId="0" borderId="1" xfId="15" applyNumberFormat="1" applyBorder="1" applyAlignment="1">
      <alignment horizontal="center"/>
    </xf>
    <xf numFmtId="37" fontId="0" fillId="0" borderId="0" xfId="0" applyNumberFormat="1" applyAlignment="1">
      <alignment horizontal="left" wrapText="1"/>
    </xf>
    <xf numFmtId="37" fontId="0" fillId="0" borderId="0" xfId="0" applyNumberFormat="1" applyAlignment="1">
      <alignment horizontal="left"/>
    </xf>
    <xf numFmtId="0" fontId="0" fillId="0" borderId="0" xfId="0" applyBorder="1" applyAlignment="1">
      <alignment horizontal="center"/>
    </xf>
    <xf numFmtId="37" fontId="0" fillId="0" borderId="0" xfId="15" applyNumberFormat="1" applyBorder="1" applyAlignment="1">
      <alignment horizontal="center"/>
    </xf>
    <xf numFmtId="37" fontId="0" fillId="0" borderId="12" xfId="0" applyNumberFormat="1" applyBorder="1" applyAlignment="1">
      <alignment horizontal="center"/>
    </xf>
    <xf numFmtId="37" fontId="0" fillId="0" borderId="13" xfId="0" applyNumberFormat="1" applyBorder="1" applyAlignment="1">
      <alignment horizontal="center"/>
    </xf>
    <xf numFmtId="37" fontId="0" fillId="0" borderId="14" xfId="0" applyNumberFormat="1" applyBorder="1" applyAlignment="1">
      <alignment horizontal="center"/>
    </xf>
    <xf numFmtId="0" fontId="0" fillId="0" borderId="0" xfId="0" applyAlignment="1">
      <alignment horizontal="left" vertical="top" wrapText="1"/>
    </xf>
    <xf numFmtId="0" fontId="0" fillId="0" borderId="0" xfId="0" applyFont="1" applyAlignment="1">
      <alignment/>
    </xf>
    <xf numFmtId="37" fontId="0" fillId="0" borderId="12" xfId="15" applyNumberFormat="1" applyBorder="1" applyAlignment="1">
      <alignment horizontal="center"/>
    </xf>
    <xf numFmtId="37" fontId="0" fillId="0" borderId="14" xfId="15" applyNumberFormat="1" applyBorder="1" applyAlignment="1">
      <alignment horizontal="center"/>
    </xf>
    <xf numFmtId="37" fontId="0" fillId="0" borderId="13" xfId="15" applyNumberFormat="1" applyBorder="1" applyAlignment="1">
      <alignment horizontal="center"/>
    </xf>
    <xf numFmtId="37" fontId="1" fillId="0" borderId="1" xfId="0" applyNumberFormat="1" applyFont="1" applyBorder="1" applyAlignment="1">
      <alignment horizontal="center"/>
    </xf>
    <xf numFmtId="0" fontId="1" fillId="0" borderId="0" xfId="0" applyFont="1" applyBorder="1" applyAlignment="1">
      <alignment/>
    </xf>
    <xf numFmtId="0" fontId="7" fillId="0" borderId="0" xfId="0" applyFont="1" applyAlignment="1">
      <alignment/>
    </xf>
    <xf numFmtId="37" fontId="0" fillId="0" borderId="0" xfId="15" applyNumberFormat="1" applyAlignment="1">
      <alignment/>
    </xf>
    <xf numFmtId="37" fontId="0" fillId="0" borderId="11" xfId="0" applyNumberFormat="1" applyBorder="1" applyAlignment="1">
      <alignment/>
    </xf>
    <xf numFmtId="0" fontId="6" fillId="0" borderId="0" xfId="0" applyFont="1" applyAlignment="1">
      <alignment horizontal="center"/>
    </xf>
    <xf numFmtId="37" fontId="1" fillId="0" borderId="0" xfId="0" applyNumberFormat="1" applyFont="1" applyBorder="1" applyAlignment="1">
      <alignment horizontal="center"/>
    </xf>
    <xf numFmtId="174" fontId="0" fillId="0" borderId="0" xfId="15" applyNumberFormat="1" applyAlignment="1">
      <alignment horizontal="center"/>
    </xf>
    <xf numFmtId="0" fontId="1"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top" wrapText="1"/>
    </xf>
    <xf numFmtId="0" fontId="0" fillId="0" borderId="0" xfId="0" applyAlignment="1">
      <alignment horizontal="left" wrapText="1"/>
    </xf>
    <xf numFmtId="0" fontId="1" fillId="2" borderId="0" xfId="0" applyFont="1" applyFill="1" applyAlignment="1">
      <alignment horizontal="center"/>
    </xf>
    <xf numFmtId="0" fontId="1" fillId="0" borderId="0" xfId="0" applyFont="1" applyFill="1" applyBorder="1" applyAlignment="1">
      <alignment horizontal="center" vertical="top"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37" fontId="0" fillId="0" borderId="0" xfId="0" applyNumberFormat="1" applyAlignment="1">
      <alignment horizontal="left"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xf>
    <xf numFmtId="0" fontId="0" fillId="0" borderId="0" xfId="0" applyAlignment="1" applyProtection="1">
      <alignment horizontal="justify" wrapText="1"/>
      <protection/>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92"/>
  <sheetViews>
    <sheetView workbookViewId="0" topLeftCell="A31">
      <selection activeCell="C45" sqref="C45"/>
    </sheetView>
  </sheetViews>
  <sheetFormatPr defaultColWidth="9.140625" defaultRowHeight="12.75"/>
  <cols>
    <col min="2" max="2" width="39.140625" style="0" bestFit="1" customWidth="1"/>
    <col min="3" max="3" width="13.8515625" style="0" bestFit="1" customWidth="1"/>
    <col min="4" max="4" width="13.140625" style="0" customWidth="1"/>
    <col min="5" max="5" width="12.140625" style="0" customWidth="1"/>
    <col min="6" max="6" width="11.28125" style="0" bestFit="1" customWidth="1"/>
    <col min="7" max="8" width="10.7109375" style="0" bestFit="1" customWidth="1"/>
  </cols>
  <sheetData>
    <row r="1" spans="2:8" ht="15">
      <c r="B1" s="52" t="s">
        <v>164</v>
      </c>
      <c r="G1" s="58" t="s">
        <v>171</v>
      </c>
      <c r="H1" s="58"/>
    </row>
    <row r="2" spans="2:8" ht="15">
      <c r="B2" s="52"/>
      <c r="C2" s="6" t="s">
        <v>166</v>
      </c>
      <c r="D2" s="6" t="s">
        <v>74</v>
      </c>
      <c r="E2" s="6" t="s">
        <v>70</v>
      </c>
      <c r="F2" s="6" t="s">
        <v>170</v>
      </c>
      <c r="G2" s="6" t="s">
        <v>166</v>
      </c>
      <c r="H2" s="6" t="s">
        <v>74</v>
      </c>
    </row>
    <row r="3" ht="12.75">
      <c r="C3" s="6" t="s">
        <v>167</v>
      </c>
    </row>
    <row r="4" spans="1:2" ht="12.75">
      <c r="A4">
        <v>1</v>
      </c>
      <c r="B4" s="3" t="s">
        <v>133</v>
      </c>
    </row>
    <row r="5" spans="2:6" ht="12.75">
      <c r="B5" t="s">
        <v>134</v>
      </c>
      <c r="C5" s="53">
        <v>60582824</v>
      </c>
      <c r="D5" s="35">
        <v>44046853</v>
      </c>
      <c r="E5" s="35">
        <v>48354749</v>
      </c>
      <c r="F5" s="35">
        <v>32241971</v>
      </c>
    </row>
    <row r="6" spans="2:6" ht="12.75">
      <c r="B6" t="s">
        <v>135</v>
      </c>
      <c r="C6" s="53">
        <v>2645352</v>
      </c>
      <c r="D6" s="35">
        <v>2709963</v>
      </c>
      <c r="E6" s="35">
        <v>2140672</v>
      </c>
      <c r="F6" s="35">
        <v>2507504</v>
      </c>
    </row>
    <row r="7" spans="2:6" ht="12.75">
      <c r="B7" t="s">
        <v>136</v>
      </c>
      <c r="C7" s="12">
        <v>5418158</v>
      </c>
      <c r="D7" s="35">
        <v>5436694</v>
      </c>
      <c r="E7" s="35">
        <v>4142235</v>
      </c>
      <c r="F7" s="35">
        <v>3820780</v>
      </c>
    </row>
    <row r="8" spans="2:6" ht="12.75">
      <c r="B8" t="s">
        <v>137</v>
      </c>
      <c r="C8" s="12">
        <v>9998804</v>
      </c>
      <c r="D8" s="35">
        <v>10278406</v>
      </c>
      <c r="E8" s="35">
        <v>7253424</v>
      </c>
      <c r="F8" s="35">
        <v>7542290</v>
      </c>
    </row>
    <row r="9" spans="2:6" ht="12.75">
      <c r="B9" t="s">
        <v>138</v>
      </c>
      <c r="C9" s="12">
        <v>1577757</v>
      </c>
      <c r="D9" s="35">
        <v>1217228</v>
      </c>
      <c r="E9" s="35">
        <v>1266058</v>
      </c>
      <c r="F9" s="35">
        <v>607425</v>
      </c>
    </row>
    <row r="10" spans="3:8" ht="13.5" thickBot="1">
      <c r="C10" s="13">
        <f>SUM(C5:C9)</f>
        <v>80222895</v>
      </c>
      <c r="D10" s="13">
        <f>SUM(D5:D9)</f>
        <v>63689144</v>
      </c>
      <c r="E10" s="13">
        <f>SUM(E5:E9)</f>
        <v>63157138</v>
      </c>
      <c r="F10" s="13">
        <f>SUM(F5:F9)</f>
        <v>46719970</v>
      </c>
      <c r="G10" s="13">
        <f>+C10-E10</f>
        <v>17065757</v>
      </c>
      <c r="H10" s="13">
        <f>+D10-F10</f>
        <v>16969174</v>
      </c>
    </row>
    <row r="11" spans="3:6" ht="13.5" thickTop="1">
      <c r="C11" s="12"/>
      <c r="D11" s="35"/>
      <c r="E11" s="35"/>
      <c r="F11" s="35"/>
    </row>
    <row r="12" spans="3:6" ht="12.75">
      <c r="C12" s="12"/>
      <c r="D12" s="35"/>
      <c r="E12" s="35"/>
      <c r="F12" s="35"/>
    </row>
    <row r="13" spans="1:6" ht="12.75">
      <c r="A13">
        <v>2</v>
      </c>
      <c r="B13" s="3" t="s">
        <v>139</v>
      </c>
      <c r="C13" s="12"/>
      <c r="D13" s="35"/>
      <c r="E13" s="35"/>
      <c r="F13" s="35"/>
    </row>
    <row r="14" spans="2:6" ht="12.75">
      <c r="B14" t="s">
        <v>142</v>
      </c>
      <c r="C14" s="12">
        <v>1086905</v>
      </c>
      <c r="D14" s="35">
        <v>1131342</v>
      </c>
      <c r="E14" s="35">
        <v>853945</v>
      </c>
      <c r="F14" s="35">
        <v>566436</v>
      </c>
    </row>
    <row r="15" spans="2:6" ht="12.75">
      <c r="B15" t="s">
        <v>141</v>
      </c>
      <c r="C15" s="12">
        <v>-1791899</v>
      </c>
      <c r="D15" s="35">
        <v>-671191</v>
      </c>
      <c r="E15" s="35">
        <v>-812561</v>
      </c>
      <c r="F15" s="35">
        <v>-250741</v>
      </c>
    </row>
    <row r="16" spans="3:8" ht="13.5" thickBot="1">
      <c r="C16" s="13">
        <f>SUM(C14:C15)</f>
        <v>-704994</v>
      </c>
      <c r="D16" s="13">
        <f>SUM(D14:D15)</f>
        <v>460151</v>
      </c>
      <c r="E16" s="13">
        <f>SUM(E14:E15)</f>
        <v>41384</v>
      </c>
      <c r="F16" s="13">
        <f>SUM(F14:F15)</f>
        <v>315695</v>
      </c>
      <c r="G16" s="13">
        <f>+C16-E16</f>
        <v>-746378</v>
      </c>
      <c r="H16" s="13">
        <f>+D16-F16</f>
        <v>144456</v>
      </c>
    </row>
    <row r="17" spans="3:6" ht="13.5" thickTop="1">
      <c r="C17" s="12"/>
      <c r="D17" s="35"/>
      <c r="E17" s="35"/>
      <c r="F17" s="35"/>
    </row>
    <row r="18" spans="1:6" ht="12.75">
      <c r="A18">
        <v>3</v>
      </c>
      <c r="B18" s="3" t="s">
        <v>143</v>
      </c>
      <c r="C18" s="12"/>
      <c r="D18" s="35"/>
      <c r="E18" s="35"/>
      <c r="F18" s="35"/>
    </row>
    <row r="19" spans="2:6" ht="12.75">
      <c r="B19" t="s">
        <v>144</v>
      </c>
      <c r="C19" s="12">
        <v>-2612</v>
      </c>
      <c r="D19" s="35"/>
      <c r="E19" s="35"/>
      <c r="F19" s="35"/>
    </row>
    <row r="20" spans="2:6" ht="12.75">
      <c r="B20" t="s">
        <v>145</v>
      </c>
      <c r="C20" s="12">
        <v>-80000</v>
      </c>
      <c r="D20" s="35"/>
      <c r="E20" s="35"/>
      <c r="F20" s="35"/>
    </row>
    <row r="21" spans="3:6" ht="13.5" thickBot="1">
      <c r="C21" s="13">
        <f>SUM(C19:C20)</f>
        <v>-82612</v>
      </c>
      <c r="D21" s="35"/>
      <c r="E21" s="35"/>
      <c r="F21" s="35"/>
    </row>
    <row r="22" spans="3:6" ht="13.5" thickTop="1">
      <c r="C22" s="12"/>
      <c r="D22" s="35"/>
      <c r="E22" s="35"/>
      <c r="F22" s="35"/>
    </row>
    <row r="23" spans="1:6" ht="12.75">
      <c r="A23">
        <v>4</v>
      </c>
      <c r="B23" s="3" t="s">
        <v>148</v>
      </c>
      <c r="C23" s="12"/>
      <c r="D23" s="35"/>
      <c r="E23" s="35"/>
      <c r="F23" s="35"/>
    </row>
    <row r="24" spans="2:6" ht="12.75">
      <c r="B24" t="s">
        <v>146</v>
      </c>
      <c r="C24" s="12">
        <v>-176190</v>
      </c>
      <c r="D24" s="35"/>
      <c r="E24" s="35"/>
      <c r="F24" s="35"/>
    </row>
    <row r="25" spans="2:6" ht="12.75">
      <c r="B25" t="s">
        <v>147</v>
      </c>
      <c r="C25" s="12">
        <v>1703434</v>
      </c>
      <c r="D25" s="35"/>
      <c r="E25" s="35"/>
      <c r="F25" s="35"/>
    </row>
    <row r="26" spans="3:6" ht="13.5" thickBot="1">
      <c r="C26" s="13">
        <f>SUM(C24:C25)</f>
        <v>1527244</v>
      </c>
      <c r="D26" s="35"/>
      <c r="E26" s="35"/>
      <c r="F26" s="35"/>
    </row>
    <row r="27" spans="3:6" ht="13.5" thickTop="1">
      <c r="C27" s="12"/>
      <c r="D27" s="35"/>
      <c r="E27" s="35"/>
      <c r="F27" s="35"/>
    </row>
    <row r="28" spans="1:6" ht="12.75">
      <c r="A28">
        <v>5</v>
      </c>
      <c r="B28" s="3" t="s">
        <v>149</v>
      </c>
      <c r="C28" s="12"/>
      <c r="D28" s="35"/>
      <c r="E28" s="35"/>
      <c r="F28" s="35"/>
    </row>
    <row r="29" spans="2:6" ht="12.75">
      <c r="B29" s="3" t="s">
        <v>154</v>
      </c>
      <c r="C29" s="12"/>
      <c r="D29" s="35"/>
      <c r="E29" s="35"/>
      <c r="F29" s="35"/>
    </row>
    <row r="30" spans="3:6" ht="12.75">
      <c r="C30" s="12"/>
      <c r="D30" s="35"/>
      <c r="E30" s="35"/>
      <c r="F30" s="35"/>
    </row>
    <row r="31" spans="2:6" ht="12.75">
      <c r="B31" t="s">
        <v>150</v>
      </c>
      <c r="C31" s="12">
        <v>3187090</v>
      </c>
      <c r="D31" s="35"/>
      <c r="E31" s="35"/>
      <c r="F31" s="35"/>
    </row>
    <row r="32" spans="2:6" ht="12.75">
      <c r="B32" t="s">
        <v>151</v>
      </c>
      <c r="C32" s="54">
        <v>2014204</v>
      </c>
      <c r="D32" s="35"/>
      <c r="E32" s="35"/>
      <c r="F32" s="35"/>
    </row>
    <row r="33" spans="2:6" ht="12.75">
      <c r="B33" s="46" t="s">
        <v>152</v>
      </c>
      <c r="C33" s="12">
        <f>SUM(C31:C32)</f>
        <v>5201294</v>
      </c>
      <c r="D33" s="35"/>
      <c r="E33" s="35"/>
      <c r="F33" s="35"/>
    </row>
    <row r="34" spans="3:6" ht="12.75">
      <c r="C34" s="12"/>
      <c r="D34" s="35"/>
      <c r="E34" s="35"/>
      <c r="F34" s="35"/>
    </row>
    <row r="35" spans="2:6" ht="12.75">
      <c r="B35" t="s">
        <v>153</v>
      </c>
      <c r="C35" s="12">
        <v>-15751497</v>
      </c>
      <c r="D35" s="35"/>
      <c r="E35" s="35"/>
      <c r="F35" s="35"/>
    </row>
    <row r="36" spans="3:6" ht="13.5" thickBot="1">
      <c r="C36" s="13">
        <f>+C33+C35</f>
        <v>-10550203</v>
      </c>
      <c r="D36" s="35"/>
      <c r="E36" s="35"/>
      <c r="F36" s="35"/>
    </row>
    <row r="37" spans="3:6" ht="13.5" thickTop="1">
      <c r="C37" s="12"/>
      <c r="D37" s="35"/>
      <c r="E37" s="35"/>
      <c r="F37" s="35"/>
    </row>
    <row r="38" spans="1:6" ht="12.75">
      <c r="A38">
        <v>6</v>
      </c>
      <c r="B38" s="3" t="s">
        <v>155</v>
      </c>
      <c r="C38" s="12"/>
      <c r="D38" s="35"/>
      <c r="E38" s="35"/>
      <c r="F38" s="35"/>
    </row>
    <row r="39" spans="3:6" ht="12.75">
      <c r="C39" s="12"/>
      <c r="D39" s="35"/>
      <c r="E39" s="35"/>
      <c r="F39" s="35"/>
    </row>
    <row r="40" spans="2:6" ht="12.75">
      <c r="B40" t="s">
        <v>156</v>
      </c>
      <c r="C40" s="12"/>
      <c r="D40" s="35"/>
      <c r="E40" s="35"/>
      <c r="F40" s="35"/>
    </row>
    <row r="41" spans="2:6" ht="12.75">
      <c r="B41" t="s">
        <v>157</v>
      </c>
      <c r="C41" s="12">
        <v>15751497</v>
      </c>
      <c r="D41" s="35"/>
      <c r="E41" s="35"/>
      <c r="F41" s="35"/>
    </row>
    <row r="42" spans="2:6" ht="12.75">
      <c r="B42" t="s">
        <v>158</v>
      </c>
      <c r="C42" s="12">
        <v>17005137</v>
      </c>
      <c r="D42" s="35"/>
      <c r="E42" s="35"/>
      <c r="F42" s="35"/>
    </row>
    <row r="43" spans="2:6" ht="12.75">
      <c r="B43" t="s">
        <v>159</v>
      </c>
      <c r="C43" s="12">
        <v>2602718</v>
      </c>
      <c r="D43" s="35"/>
      <c r="E43" s="35"/>
      <c r="F43" s="35"/>
    </row>
    <row r="44" spans="2:6" ht="12.75">
      <c r="B44" t="s">
        <v>160</v>
      </c>
      <c r="C44" s="12">
        <v>750224</v>
      </c>
      <c r="D44" s="35"/>
      <c r="E44" s="35"/>
      <c r="F44" s="35"/>
    </row>
    <row r="45" spans="3:6" ht="13.5" thickBot="1">
      <c r="C45" s="13">
        <f>SUM(C41:C44)</f>
        <v>36109576</v>
      </c>
      <c r="D45" s="35"/>
      <c r="E45" s="35"/>
      <c r="F45" s="35"/>
    </row>
    <row r="46" spans="3:6" ht="13.5" thickTop="1">
      <c r="C46" s="12"/>
      <c r="D46" s="35"/>
      <c r="E46" s="35"/>
      <c r="F46" s="35"/>
    </row>
    <row r="47" spans="2:6" ht="12.75">
      <c r="B47" t="s">
        <v>161</v>
      </c>
      <c r="C47" s="12"/>
      <c r="D47" s="35"/>
      <c r="E47" s="35"/>
      <c r="F47" s="35"/>
    </row>
    <row r="48" spans="2:6" ht="12.75">
      <c r="B48" t="s">
        <v>162</v>
      </c>
      <c r="C48" s="12">
        <v>2946846</v>
      </c>
      <c r="D48" s="35"/>
      <c r="E48" s="35"/>
      <c r="F48" s="35"/>
    </row>
    <row r="49" spans="2:6" ht="12.75">
      <c r="B49" t="s">
        <v>163</v>
      </c>
      <c r="C49" s="12">
        <v>1351170</v>
      </c>
      <c r="D49" s="35"/>
      <c r="E49" s="35"/>
      <c r="F49" s="35"/>
    </row>
    <row r="50" spans="3:6" ht="13.5" thickBot="1">
      <c r="C50" s="13">
        <f>SUM(C48:C49)</f>
        <v>4298016</v>
      </c>
      <c r="D50" s="35"/>
      <c r="E50" s="35"/>
      <c r="F50" s="35"/>
    </row>
    <row r="51" spans="3:6" ht="13.5" thickTop="1">
      <c r="C51" s="12"/>
      <c r="D51" s="35"/>
      <c r="E51" s="35"/>
      <c r="F51" s="35"/>
    </row>
    <row r="52" spans="4:6" ht="12.75">
      <c r="D52" s="35"/>
      <c r="E52" s="35"/>
      <c r="F52" s="35"/>
    </row>
    <row r="53" spans="4:6" ht="12.75">
      <c r="D53" s="35"/>
      <c r="E53" s="35"/>
      <c r="F53" s="35"/>
    </row>
    <row r="54" spans="4:6" ht="12.75">
      <c r="D54" s="35"/>
      <c r="E54" s="35"/>
      <c r="F54" s="35"/>
    </row>
    <row r="55" spans="4:6" ht="12.75">
      <c r="D55" s="35"/>
      <c r="E55" s="35"/>
      <c r="F55" s="35"/>
    </row>
    <row r="56" spans="4:6" ht="12.75">
      <c r="D56" s="35"/>
      <c r="E56" s="35"/>
      <c r="F56" s="35"/>
    </row>
    <row r="57" spans="4:6" ht="12.75">
      <c r="D57" s="35"/>
      <c r="E57" s="35"/>
      <c r="F57" s="35"/>
    </row>
    <row r="58" spans="4:6" ht="12.75">
      <c r="D58" s="35"/>
      <c r="E58" s="35"/>
      <c r="F58" s="35"/>
    </row>
    <row r="59" spans="4:6" ht="12.75">
      <c r="D59" s="35"/>
      <c r="E59" s="35"/>
      <c r="F59" s="35"/>
    </row>
    <row r="60" spans="4:6" ht="12.75">
      <c r="D60" s="35"/>
      <c r="E60" s="35"/>
      <c r="F60" s="35"/>
    </row>
    <row r="61" spans="4:6" ht="12.75">
      <c r="D61" s="35"/>
      <c r="E61" s="35"/>
      <c r="F61" s="35"/>
    </row>
    <row r="62" spans="4:6" ht="12.75">
      <c r="D62" s="35"/>
      <c r="E62" s="35"/>
      <c r="F62" s="35"/>
    </row>
    <row r="63" spans="4:6" ht="12.75">
      <c r="D63" s="35"/>
      <c r="E63" s="35"/>
      <c r="F63" s="35"/>
    </row>
    <row r="64" spans="4:6" ht="12.75">
      <c r="D64" s="35"/>
      <c r="E64" s="35"/>
      <c r="F64" s="35"/>
    </row>
    <row r="65" spans="4:6" ht="12.75">
      <c r="D65" s="35"/>
      <c r="E65" s="35"/>
      <c r="F65" s="35"/>
    </row>
    <row r="66" spans="4:6" ht="12.75">
      <c r="D66" s="35"/>
      <c r="E66" s="35"/>
      <c r="F66" s="35"/>
    </row>
    <row r="67" spans="4:6" ht="12.75">
      <c r="D67" s="35"/>
      <c r="E67" s="35"/>
      <c r="F67" s="35"/>
    </row>
    <row r="68" spans="4:6" ht="12.75">
      <c r="D68" s="35"/>
      <c r="E68" s="35"/>
      <c r="F68" s="35"/>
    </row>
    <row r="69" spans="4:6" ht="12.75">
      <c r="D69" s="35"/>
      <c r="E69" s="35"/>
      <c r="F69" s="35"/>
    </row>
    <row r="70" spans="4:6" ht="12.75">
      <c r="D70" s="35"/>
      <c r="E70" s="35"/>
      <c r="F70" s="35"/>
    </row>
    <row r="71" ht="12.75">
      <c r="D71" s="35"/>
    </row>
    <row r="72" ht="12.75">
      <c r="D72" s="35"/>
    </row>
    <row r="73" ht="12.75">
      <c r="D73" s="35"/>
    </row>
    <row r="74" ht="12.75">
      <c r="D74" s="35"/>
    </row>
    <row r="75" ht="12.75">
      <c r="D75" s="35"/>
    </row>
    <row r="76" ht="12.75">
      <c r="D76" s="35"/>
    </row>
    <row r="77" ht="12.75">
      <c r="D77" s="35"/>
    </row>
    <row r="78" ht="12.75">
      <c r="D78" s="35"/>
    </row>
    <row r="79" ht="12.75">
      <c r="D79" s="35"/>
    </row>
    <row r="80" ht="12.75">
      <c r="D80" s="35"/>
    </row>
    <row r="81" ht="12.75">
      <c r="D81" s="35"/>
    </row>
    <row r="82" ht="12.75">
      <c r="D82" s="35"/>
    </row>
    <row r="83" ht="12.75">
      <c r="D83" s="35"/>
    </row>
    <row r="84" ht="12.75">
      <c r="D84" s="35"/>
    </row>
    <row r="85" ht="12.75">
      <c r="D85" s="35"/>
    </row>
    <row r="86" ht="12.75">
      <c r="D86" s="35"/>
    </row>
    <row r="87" ht="12.75">
      <c r="D87" s="35"/>
    </row>
    <row r="88" ht="12.75">
      <c r="D88" s="35"/>
    </row>
    <row r="89" ht="12.75">
      <c r="D89" s="35"/>
    </row>
    <row r="90" ht="12.75">
      <c r="D90" s="35"/>
    </row>
    <row r="91" ht="12.75">
      <c r="D91" s="35"/>
    </row>
    <row r="92" ht="12.75">
      <c r="D92" s="35"/>
    </row>
  </sheetData>
  <mergeCells count="1">
    <mergeCell ref="G1:H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E14"/>
  <sheetViews>
    <sheetView workbookViewId="0" topLeftCell="A1">
      <selection activeCell="D19" sqref="D19"/>
    </sheetView>
  </sheetViews>
  <sheetFormatPr defaultColWidth="9.140625" defaultRowHeight="12.75"/>
  <cols>
    <col min="2" max="2" width="12.7109375" style="0" bestFit="1" customWidth="1"/>
    <col min="3" max="3" width="13.57421875" style="0" bestFit="1" customWidth="1"/>
    <col min="4" max="4" width="16.28125" style="0" customWidth="1"/>
    <col min="5" max="5" width="15.7109375" style="0" bestFit="1" customWidth="1"/>
  </cols>
  <sheetData>
    <row r="1" ht="12.75">
      <c r="B1" s="3" t="s">
        <v>101</v>
      </c>
    </row>
    <row r="4" spans="3:5" ht="12.75">
      <c r="C4" s="60" t="s">
        <v>94</v>
      </c>
      <c r="D4" s="59" t="s">
        <v>125</v>
      </c>
      <c r="E4" s="60" t="s">
        <v>95</v>
      </c>
    </row>
    <row r="5" spans="3:5" ht="12.75">
      <c r="C5" s="60"/>
      <c r="D5" s="59"/>
      <c r="E5" s="60"/>
    </row>
    <row r="6" spans="3:5" ht="12.75">
      <c r="C6" s="6" t="s">
        <v>19</v>
      </c>
      <c r="D6" s="6" t="s">
        <v>19</v>
      </c>
      <c r="E6" s="6" t="s">
        <v>19</v>
      </c>
    </row>
    <row r="8" spans="2:5" ht="12.75">
      <c r="B8" t="s">
        <v>96</v>
      </c>
      <c r="C8" s="10">
        <v>67565.992</v>
      </c>
      <c r="D8" s="10">
        <v>6301.335</v>
      </c>
      <c r="E8" s="10">
        <f>22796.481+57033.698</f>
        <v>79830.179</v>
      </c>
    </row>
    <row r="9" spans="2:5" ht="12.75">
      <c r="B9" t="s">
        <v>97</v>
      </c>
      <c r="C9" s="10">
        <v>82984.063</v>
      </c>
      <c r="D9" s="10">
        <v>-280.638</v>
      </c>
      <c r="E9" s="10">
        <f>3920.042+36604.684</f>
        <v>40524.726</v>
      </c>
    </row>
    <row r="10" spans="2:5" ht="12.75">
      <c r="B10" t="s">
        <v>98</v>
      </c>
      <c r="C10" s="10">
        <v>1378.39</v>
      </c>
      <c r="D10" s="10">
        <v>75.991</v>
      </c>
      <c r="E10" s="10">
        <f>9.148+909.817</f>
        <v>918.965</v>
      </c>
    </row>
    <row r="11" spans="2:5" ht="12.75">
      <c r="B11" t="s">
        <v>99</v>
      </c>
      <c r="C11" s="32">
        <v>5457.708</v>
      </c>
      <c r="D11" s="32">
        <v>2845.509</v>
      </c>
      <c r="E11" s="32">
        <f>3495.371+29295.256</f>
        <v>32790.627</v>
      </c>
    </row>
    <row r="12" spans="3:5" ht="12.75">
      <c r="C12" s="10">
        <f>SUM(C8:C11)</f>
        <v>157386.15300000002</v>
      </c>
      <c r="D12" s="10">
        <f>SUM(D8:D11)</f>
        <v>8942.197</v>
      </c>
      <c r="E12" s="10">
        <f>SUM(E8:E11)</f>
        <v>154064.497</v>
      </c>
    </row>
    <row r="13" spans="2:5" ht="12.75">
      <c r="B13" t="s">
        <v>100</v>
      </c>
      <c r="C13" s="10">
        <f>-65500.24-4065.663</f>
        <v>-69565.90299999999</v>
      </c>
      <c r="D13" s="10">
        <v>-3507.625</v>
      </c>
      <c r="E13" s="10">
        <v>-58190.856</v>
      </c>
    </row>
    <row r="14" spans="3:5" ht="13.5" thickBot="1">
      <c r="C14" s="28">
        <f>SUM(C12:C13)</f>
        <v>87820.25000000003</v>
      </c>
      <c r="D14" s="28">
        <f>SUM(D12:D13)</f>
        <v>5434.572</v>
      </c>
      <c r="E14" s="28">
        <f>SUM(E12:E13)</f>
        <v>95873.641</v>
      </c>
    </row>
    <row r="15" ht="13.5" thickTop="1"/>
  </sheetData>
  <mergeCells count="3">
    <mergeCell ref="D4:D5"/>
    <mergeCell ref="C4:C5"/>
    <mergeCell ref="E4:E5"/>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F13"/>
  <sheetViews>
    <sheetView workbookViewId="0" topLeftCell="A1">
      <selection activeCell="D17" sqref="D17"/>
    </sheetView>
  </sheetViews>
  <sheetFormatPr defaultColWidth="9.140625" defaultRowHeight="12.75"/>
  <cols>
    <col min="2" max="2" width="15.00390625" style="0" bestFit="1" customWidth="1"/>
    <col min="3" max="3" width="10.7109375" style="0" customWidth="1"/>
    <col min="4" max="4" width="14.7109375" style="0" customWidth="1"/>
    <col min="5" max="5" width="10.00390625" style="0" customWidth="1"/>
    <col min="6" max="6" width="14.00390625" style="0" customWidth="1"/>
  </cols>
  <sheetData>
    <row r="1" ht="12.75">
      <c r="B1" s="14" t="s">
        <v>102</v>
      </c>
    </row>
    <row r="4" spans="3:6" ht="12.75">
      <c r="C4" s="58" t="s">
        <v>87</v>
      </c>
      <c r="D4" s="58"/>
      <c r="E4" s="58" t="s">
        <v>88</v>
      </c>
      <c r="F4" s="58"/>
    </row>
    <row r="5" spans="3:6" ht="12.75">
      <c r="C5" s="59" t="s">
        <v>2</v>
      </c>
      <c r="D5" s="59" t="s">
        <v>89</v>
      </c>
      <c r="E5" s="59" t="s">
        <v>90</v>
      </c>
      <c r="F5" s="59" t="s">
        <v>91</v>
      </c>
    </row>
    <row r="6" spans="3:6" ht="12.75">
      <c r="C6" s="59"/>
      <c r="D6" s="59"/>
      <c r="E6" s="59"/>
      <c r="F6" s="59"/>
    </row>
    <row r="7" spans="3:6" ht="12.75">
      <c r="C7" s="59"/>
      <c r="D7" s="59"/>
      <c r="E7" s="59"/>
      <c r="F7" s="59"/>
    </row>
    <row r="8" spans="3:6" ht="12.75">
      <c r="C8" s="6" t="s">
        <v>166</v>
      </c>
      <c r="D8" s="6" t="s">
        <v>74</v>
      </c>
      <c r="E8" s="6" t="s">
        <v>166</v>
      </c>
      <c r="F8" s="6" t="s">
        <v>74</v>
      </c>
    </row>
    <row r="9" spans="3:6" ht="12.75">
      <c r="C9" s="6" t="s">
        <v>19</v>
      </c>
      <c r="D9" s="6" t="s">
        <v>19</v>
      </c>
      <c r="E9" s="6" t="s">
        <v>19</v>
      </c>
      <c r="F9" s="6" t="s">
        <v>19</v>
      </c>
    </row>
    <row r="11" spans="2:6" ht="12.75">
      <c r="B11" t="s">
        <v>92</v>
      </c>
      <c r="C11" s="12">
        <v>-1044</v>
      </c>
      <c r="D11" s="12">
        <v>-79</v>
      </c>
      <c r="E11" s="12">
        <v>-695</v>
      </c>
      <c r="F11" s="12">
        <v>321</v>
      </c>
    </row>
    <row r="12" spans="2:6" ht="12.75">
      <c r="B12" t="s">
        <v>93</v>
      </c>
      <c r="C12" s="12">
        <v>1145.179</v>
      </c>
      <c r="D12" s="12">
        <v>645</v>
      </c>
      <c r="E12" s="12">
        <v>2801.052</v>
      </c>
      <c r="F12" s="12">
        <v>2375.722</v>
      </c>
    </row>
    <row r="13" spans="3:6" ht="13.5" thickBot="1">
      <c r="C13" s="13">
        <f>SUM(C11:C12)</f>
        <v>101.17900000000009</v>
      </c>
      <c r="D13" s="13">
        <f>SUM(D11:D12)</f>
        <v>566</v>
      </c>
      <c r="E13" s="13">
        <f>SUM(E11:E12)</f>
        <v>2106.052</v>
      </c>
      <c r="F13" s="13">
        <f>SUM(F11:F12)</f>
        <v>2696.722</v>
      </c>
    </row>
    <row r="14" ht="13.5" thickTop="1"/>
  </sheetData>
  <mergeCells count="6">
    <mergeCell ref="C4:D4"/>
    <mergeCell ref="E4:F4"/>
    <mergeCell ref="C5:C7"/>
    <mergeCell ref="D5:D7"/>
    <mergeCell ref="E5:E7"/>
    <mergeCell ref="F5:F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F54"/>
  <sheetViews>
    <sheetView workbookViewId="0" topLeftCell="A1">
      <selection activeCell="E28" sqref="E28"/>
    </sheetView>
  </sheetViews>
  <sheetFormatPr defaultColWidth="9.140625" defaultRowHeight="12.75"/>
  <cols>
    <col min="1" max="1" width="21.421875" style="0" customWidth="1"/>
    <col min="2" max="2" width="13.28125" style="0" customWidth="1"/>
    <col min="3" max="3" width="18.140625" style="0" customWidth="1"/>
    <col min="4" max="4" width="12.140625" style="0" customWidth="1"/>
    <col min="5" max="5" width="18.00390625" style="0" customWidth="1"/>
    <col min="6" max="6" width="0" style="0" hidden="1" customWidth="1"/>
  </cols>
  <sheetData>
    <row r="1" ht="20.25">
      <c r="A1" s="8" t="s">
        <v>64</v>
      </c>
    </row>
    <row r="2" ht="12.75">
      <c r="A2" s="3"/>
    </row>
    <row r="3" ht="12.75">
      <c r="A3" s="3" t="s">
        <v>0</v>
      </c>
    </row>
    <row r="4" ht="12.75">
      <c r="F4" s="55" t="s">
        <v>165</v>
      </c>
    </row>
    <row r="5" spans="2:6" ht="12.75">
      <c r="B5" s="62" t="s">
        <v>1</v>
      </c>
      <c r="C5" s="62"/>
      <c r="D5" s="62" t="s">
        <v>109</v>
      </c>
      <c r="E5" s="62"/>
      <c r="F5" s="1"/>
    </row>
    <row r="6" spans="2:6" ht="12.75">
      <c r="B6" s="63" t="s">
        <v>79</v>
      </c>
      <c r="C6" s="64" t="s">
        <v>80</v>
      </c>
      <c r="D6" s="65" t="s">
        <v>110</v>
      </c>
      <c r="E6" s="64" t="s">
        <v>81</v>
      </c>
      <c r="F6" s="1"/>
    </row>
    <row r="7" spans="2:6" ht="12.75">
      <c r="B7" s="63"/>
      <c r="C7" s="64"/>
      <c r="D7" s="65"/>
      <c r="E7" s="64"/>
      <c r="F7" s="1"/>
    </row>
    <row r="8" spans="2:6" ht="12.75">
      <c r="B8" s="63"/>
      <c r="C8" s="64"/>
      <c r="D8" s="65"/>
      <c r="E8" s="64"/>
      <c r="F8" s="1"/>
    </row>
    <row r="9" spans="2:6" ht="12.75">
      <c r="B9" s="15" t="s">
        <v>168</v>
      </c>
      <c r="C9" s="6" t="s">
        <v>169</v>
      </c>
      <c r="D9" s="6" t="str">
        <f>+B9</f>
        <v>31.12.2002</v>
      </c>
      <c r="E9" s="6" t="s">
        <v>169</v>
      </c>
      <c r="F9" s="1"/>
    </row>
    <row r="10" spans="2:6" ht="12.75">
      <c r="B10" s="6" t="s">
        <v>3</v>
      </c>
      <c r="C10" s="6" t="s">
        <v>3</v>
      </c>
      <c r="D10" s="6" t="s">
        <v>3</v>
      </c>
      <c r="E10" s="6" t="s">
        <v>3</v>
      </c>
      <c r="F10" s="1"/>
    </row>
    <row r="12" spans="1:6" ht="12.75">
      <c r="A12" t="s">
        <v>4</v>
      </c>
      <c r="B12" s="10">
        <f>87820.25-69506.036</f>
        <v>18314.214000000007</v>
      </c>
      <c r="C12" s="10">
        <f>70744.966-52545.826</f>
        <v>18199.14</v>
      </c>
      <c r="D12" s="10">
        <v>87820.25</v>
      </c>
      <c r="E12" s="10">
        <v>70744.966</v>
      </c>
      <c r="F12" s="1"/>
    </row>
    <row r="13" spans="2:6" ht="12.75">
      <c r="B13" s="10"/>
      <c r="C13" s="10"/>
      <c r="D13" s="10"/>
      <c r="E13" s="10"/>
      <c r="F13" s="1"/>
    </row>
    <row r="14" spans="1:6" ht="12.75">
      <c r="A14" t="s">
        <v>5</v>
      </c>
      <c r="B14" s="10">
        <f>-Schedule!G10/1000</f>
        <v>-17065.757</v>
      </c>
      <c r="C14" s="10">
        <f>-Schedule!H10/1000</f>
        <v>-16969.174</v>
      </c>
      <c r="D14" s="10">
        <f>-Schedule!C10/1000</f>
        <v>-80222.895</v>
      </c>
      <c r="E14" s="10">
        <f>-Schedule!D10/1000</f>
        <v>-63689.144</v>
      </c>
      <c r="F14" s="1">
        <v>1</v>
      </c>
    </row>
    <row r="15" spans="1:6" ht="12.75">
      <c r="A15" s="61" t="s">
        <v>82</v>
      </c>
      <c r="B15" s="10">
        <f>+Schedule!G16/1000</f>
        <v>-746.378</v>
      </c>
      <c r="C15" s="16">
        <f>+Schedule!H16/1000</f>
        <v>144.456</v>
      </c>
      <c r="D15" s="10">
        <f>+Schedule!C16/1000</f>
        <v>-704.994</v>
      </c>
      <c r="E15" s="16">
        <f>+Schedule!D16/1000</f>
        <v>460.151</v>
      </c>
      <c r="F15" s="1">
        <v>2</v>
      </c>
    </row>
    <row r="16" spans="1:6" ht="12.75">
      <c r="A16" s="61"/>
      <c r="B16" s="10"/>
      <c r="C16" s="16"/>
      <c r="D16" s="10"/>
      <c r="E16" s="16"/>
      <c r="F16" s="1"/>
    </row>
    <row r="17" spans="2:6" ht="12.75">
      <c r="B17" s="32"/>
      <c r="C17" s="32"/>
      <c r="D17" s="32"/>
      <c r="E17" s="32"/>
      <c r="F17" s="1"/>
    </row>
    <row r="18" spans="1:6" ht="12.75">
      <c r="A18" t="s">
        <v>6</v>
      </c>
      <c r="B18" s="10">
        <f>+B12+B14+B15</f>
        <v>502.07900000000575</v>
      </c>
      <c r="C18" s="10">
        <f>+C12+C14+C15</f>
        <v>1374.4220000000003</v>
      </c>
      <c r="D18" s="10">
        <f>+D12+D14+D15</f>
        <v>6892.360999999996</v>
      </c>
      <c r="E18" s="10">
        <f>+E12+E14+E15</f>
        <v>7515.973</v>
      </c>
      <c r="F18" s="2"/>
    </row>
    <row r="19" spans="2:6" ht="12.75">
      <c r="B19" s="10"/>
      <c r="C19" s="10"/>
      <c r="D19" s="10"/>
      <c r="E19" s="10"/>
      <c r="F19" s="1"/>
    </row>
    <row r="20" spans="1:6" ht="12.75">
      <c r="A20" t="s">
        <v>7</v>
      </c>
      <c r="B20" s="10">
        <f>-2951.742+2253.269</f>
        <v>-698.4730000000004</v>
      </c>
      <c r="C20" s="10">
        <f>-2800.941+2156.222</f>
        <v>-644.7189999999996</v>
      </c>
      <c r="D20" s="10">
        <v>-2951.742</v>
      </c>
      <c r="E20" s="10">
        <v>-2800.941</v>
      </c>
      <c r="F20" s="1"/>
    </row>
    <row r="21" spans="1:6" ht="12.75">
      <c r="A21" t="s">
        <v>8</v>
      </c>
      <c r="B21" s="10">
        <f>1493.953-1251.785</f>
        <v>242.1679999999999</v>
      </c>
      <c r="C21" s="10">
        <f>1614.06-1222.557</f>
        <v>391.50299999999993</v>
      </c>
      <c r="D21" s="10">
        <v>1493.953</v>
      </c>
      <c r="E21" s="10">
        <v>1614.06</v>
      </c>
      <c r="F21" s="1"/>
    </row>
    <row r="22" spans="2:6" ht="12.75">
      <c r="B22" s="32"/>
      <c r="C22" s="32"/>
      <c r="D22" s="32"/>
      <c r="E22" s="32"/>
      <c r="F22" s="1"/>
    </row>
    <row r="23" spans="1:6" ht="12.75">
      <c r="A23" t="s">
        <v>9</v>
      </c>
      <c r="B23" s="10">
        <f>+B18+B20+B21</f>
        <v>45.77400000000523</v>
      </c>
      <c r="C23" s="10">
        <f>+C18+C20+C21</f>
        <v>1121.2060000000006</v>
      </c>
      <c r="D23" s="10">
        <f>+D18+D20+D21</f>
        <v>5434.5719999999965</v>
      </c>
      <c r="E23" s="10">
        <f>+E18+E20+E21</f>
        <v>6329.092000000001</v>
      </c>
      <c r="F23" s="2"/>
    </row>
    <row r="24" spans="2:6" ht="12.75">
      <c r="B24" s="10"/>
      <c r="C24" s="10"/>
      <c r="D24" s="10"/>
      <c r="E24" s="10"/>
      <c r="F24" s="1"/>
    </row>
    <row r="25" spans="1:6" ht="12.75">
      <c r="A25" t="s">
        <v>10</v>
      </c>
      <c r="B25" s="10">
        <f>-2106.052+2207.231</f>
        <v>101.17900000000009</v>
      </c>
      <c r="C25" s="10">
        <f>-2696.722+2131</f>
        <v>-565.7220000000002</v>
      </c>
      <c r="D25" s="10">
        <v>-2106.052</v>
      </c>
      <c r="E25" s="10">
        <v>-2696.722</v>
      </c>
      <c r="F25" s="1"/>
    </row>
    <row r="26" spans="2:6" ht="12.75">
      <c r="B26" s="32"/>
      <c r="C26" s="32"/>
      <c r="D26" s="32"/>
      <c r="E26" s="32"/>
      <c r="F26" s="1"/>
    </row>
    <row r="27" spans="1:6" ht="12.75">
      <c r="A27" t="s">
        <v>11</v>
      </c>
      <c r="B27" s="10">
        <f>+B23+B25</f>
        <v>146.95300000000532</v>
      </c>
      <c r="C27" s="10">
        <f>+C23+C25</f>
        <v>555.4840000000004</v>
      </c>
      <c r="D27" s="10">
        <f>+D23+D25</f>
        <v>3328.5199999999963</v>
      </c>
      <c r="E27" s="10">
        <f>+E23+E25</f>
        <v>3632.3700000000003</v>
      </c>
      <c r="F27" s="2"/>
    </row>
    <row r="28" spans="2:6" ht="12.75">
      <c r="B28" s="10"/>
      <c r="C28" s="10"/>
      <c r="D28" s="10"/>
      <c r="E28" s="10"/>
      <c r="F28" s="1"/>
    </row>
    <row r="29" spans="1:6" ht="12.75">
      <c r="A29" t="s">
        <v>111</v>
      </c>
      <c r="B29" s="10">
        <v>140.006</v>
      </c>
      <c r="C29" s="10">
        <v>-1.239</v>
      </c>
      <c r="D29" s="10">
        <v>0.089</v>
      </c>
      <c r="E29" s="10">
        <v>-1.239</v>
      </c>
      <c r="F29" s="1"/>
    </row>
    <row r="30" spans="2:6" ht="12.75">
      <c r="B30" s="10"/>
      <c r="C30" s="10"/>
      <c r="D30" s="10"/>
      <c r="E30" s="10"/>
      <c r="F30" s="1"/>
    </row>
    <row r="31" spans="1:6" ht="13.5" thickBot="1">
      <c r="A31" t="s">
        <v>13</v>
      </c>
      <c r="B31" s="28">
        <f>+B27+B29</f>
        <v>286.9590000000053</v>
      </c>
      <c r="C31" s="28">
        <f>+C27+C29</f>
        <v>554.2450000000003</v>
      </c>
      <c r="D31" s="28">
        <f>+D27+D29</f>
        <v>3328.6089999999963</v>
      </c>
      <c r="E31" s="28">
        <f>+E27+E29</f>
        <v>3631.1310000000003</v>
      </c>
      <c r="F31" s="2"/>
    </row>
    <row r="32" spans="2:6" ht="13.5" thickTop="1">
      <c r="B32" s="1"/>
      <c r="C32" s="1"/>
      <c r="D32" s="10"/>
      <c r="E32" s="1"/>
      <c r="F32" s="1"/>
    </row>
    <row r="33" spans="1:6" ht="12.75">
      <c r="A33" t="s">
        <v>14</v>
      </c>
      <c r="B33" s="1"/>
      <c r="C33" s="1"/>
      <c r="D33" s="1"/>
      <c r="E33" s="1"/>
      <c r="F33" s="1"/>
    </row>
    <row r="34" spans="1:6" ht="12.75">
      <c r="A34" t="s">
        <v>15</v>
      </c>
      <c r="B34" s="11">
        <f>+B31/19800*100</f>
        <v>1.4492878787879055</v>
      </c>
      <c r="C34" s="11">
        <f>+C31/19800*100</f>
        <v>2.7992171717171734</v>
      </c>
      <c r="D34" s="11">
        <f>+D31/19800*100</f>
        <v>16.811156565656546</v>
      </c>
      <c r="E34" s="11">
        <f>+E31/19800*100</f>
        <v>18.339045454545456</v>
      </c>
      <c r="F34" s="1"/>
    </row>
    <row r="35" spans="1:6" ht="12.75">
      <c r="A35" t="s">
        <v>16</v>
      </c>
      <c r="B35" s="7" t="s">
        <v>117</v>
      </c>
      <c r="C35" s="7" t="s">
        <v>117</v>
      </c>
      <c r="D35" s="7" t="s">
        <v>117</v>
      </c>
      <c r="E35" s="7" t="s">
        <v>117</v>
      </c>
      <c r="F35" s="1"/>
    </row>
    <row r="37" spans="1:5" ht="12.75">
      <c r="A37" s="61" t="s">
        <v>17</v>
      </c>
      <c r="B37" s="61"/>
      <c r="C37" s="61"/>
      <c r="D37" s="61"/>
      <c r="E37" s="61"/>
    </row>
    <row r="38" spans="1:5" ht="12.75">
      <c r="A38" s="61"/>
      <c r="B38" s="61"/>
      <c r="C38" s="61"/>
      <c r="D38" s="61"/>
      <c r="E38" s="61"/>
    </row>
    <row r="41" ht="12.75">
      <c r="A41" s="3"/>
    </row>
    <row r="42" ht="12.75">
      <c r="A42" s="6"/>
    </row>
    <row r="54" ht="12.75">
      <c r="B54" t="s">
        <v>140</v>
      </c>
    </row>
  </sheetData>
  <mergeCells count="8">
    <mergeCell ref="D5:E5"/>
    <mergeCell ref="B5:C5"/>
    <mergeCell ref="A37:E38"/>
    <mergeCell ref="A15:A16"/>
    <mergeCell ref="B6:B8"/>
    <mergeCell ref="C6:C8"/>
    <mergeCell ref="D6:D8"/>
    <mergeCell ref="E6:E8"/>
  </mergeCells>
  <printOptions/>
  <pageMargins left="0.75" right="0.75" top="1" bottom="1" header="0.5" footer="0.5"/>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54"/>
  <sheetViews>
    <sheetView tabSelected="1" workbookViewId="0" topLeftCell="A13">
      <selection activeCell="B22" sqref="B22"/>
    </sheetView>
  </sheetViews>
  <sheetFormatPr defaultColWidth="9.140625" defaultRowHeight="12.75"/>
  <cols>
    <col min="1" max="1" width="35.7109375" style="0" customWidth="1"/>
    <col min="2" max="2" width="14.7109375" style="0" customWidth="1"/>
    <col min="3" max="3" width="14.57421875" style="0" customWidth="1"/>
  </cols>
  <sheetData>
    <row r="1" spans="1:6" ht="19.5">
      <c r="A1" s="66" t="s">
        <v>65</v>
      </c>
      <c r="B1" s="66"/>
      <c r="C1" s="66"/>
      <c r="D1" s="66"/>
      <c r="E1" s="66"/>
      <c r="F1" s="66"/>
    </row>
    <row r="2" spans="1:6" ht="18">
      <c r="A2" s="67" t="s">
        <v>66</v>
      </c>
      <c r="B2" s="67"/>
      <c r="C2" s="67"/>
      <c r="D2" s="67"/>
      <c r="E2" s="67"/>
      <c r="F2" s="67"/>
    </row>
    <row r="3" spans="1:6" ht="18">
      <c r="A3" s="4"/>
      <c r="B3" s="4"/>
      <c r="C3" s="4"/>
      <c r="D3" s="4"/>
      <c r="E3" s="4"/>
      <c r="F3" s="4"/>
    </row>
    <row r="4" ht="12.75">
      <c r="A4" s="3" t="s">
        <v>75</v>
      </c>
    </row>
    <row r="6" spans="2:3" ht="12.75">
      <c r="B6" s="5" t="s">
        <v>67</v>
      </c>
      <c r="C6" s="5" t="s">
        <v>67</v>
      </c>
    </row>
    <row r="7" spans="2:3" ht="12.75">
      <c r="B7" s="5" t="s">
        <v>18</v>
      </c>
      <c r="C7" s="5" t="s">
        <v>71</v>
      </c>
    </row>
    <row r="8" spans="2:3" ht="12.75">
      <c r="B8" s="5" t="s">
        <v>68</v>
      </c>
      <c r="C8" s="5" t="s">
        <v>72</v>
      </c>
    </row>
    <row r="9" spans="2:3" ht="12.75">
      <c r="B9" s="5" t="s">
        <v>69</v>
      </c>
      <c r="C9" s="5" t="s">
        <v>73</v>
      </c>
    </row>
    <row r="10" spans="2:3" ht="12.75">
      <c r="B10" s="5" t="s">
        <v>166</v>
      </c>
      <c r="C10" s="5" t="s">
        <v>74</v>
      </c>
    </row>
    <row r="11" spans="2:3" ht="12.75">
      <c r="B11" s="6" t="s">
        <v>19</v>
      </c>
      <c r="C11" s="6" t="s">
        <v>19</v>
      </c>
    </row>
    <row r="12" spans="2:3" ht="12.75">
      <c r="B12" s="1"/>
      <c r="C12" s="1"/>
    </row>
    <row r="13" spans="1:5" ht="12.75">
      <c r="A13" t="s">
        <v>20</v>
      </c>
      <c r="B13" s="10">
        <v>25364</v>
      </c>
      <c r="C13" s="10">
        <v>31987</v>
      </c>
      <c r="D13" s="33"/>
      <c r="E13" s="33"/>
    </row>
    <row r="14" spans="2:5" ht="12.75">
      <c r="B14" s="10"/>
      <c r="C14" s="10"/>
      <c r="D14" s="33"/>
      <c r="E14" s="33"/>
    </row>
    <row r="15" spans="1:5" ht="12.75">
      <c r="A15" t="s">
        <v>76</v>
      </c>
      <c r="B15" s="10">
        <v>476.726</v>
      </c>
      <c r="C15" s="10">
        <v>619</v>
      </c>
      <c r="D15" s="33"/>
      <c r="E15" s="33"/>
    </row>
    <row r="16" spans="2:5" ht="12.75">
      <c r="B16" s="10"/>
      <c r="C16" s="10"/>
      <c r="D16" s="33"/>
      <c r="E16" s="33"/>
    </row>
    <row r="17" spans="1:5" ht="12.75">
      <c r="A17" t="s">
        <v>21</v>
      </c>
      <c r="B17" s="10"/>
      <c r="C17" s="10"/>
      <c r="D17" s="33"/>
      <c r="E17" s="33"/>
    </row>
    <row r="18" spans="1:5" ht="12.75">
      <c r="A18" t="s">
        <v>22</v>
      </c>
      <c r="B18" s="42">
        <v>13638.371</v>
      </c>
      <c r="C18" s="42">
        <v>14400</v>
      </c>
      <c r="D18" s="33"/>
      <c r="E18" s="33"/>
    </row>
    <row r="19" spans="1:5" ht="12.75">
      <c r="A19" t="s">
        <v>23</v>
      </c>
      <c r="B19" s="43">
        <v>50232</v>
      </c>
      <c r="C19" s="43">
        <v>37131</v>
      </c>
      <c r="D19" s="33"/>
      <c r="E19" s="33"/>
    </row>
    <row r="20" spans="1:5" ht="12.75" hidden="1">
      <c r="A20" t="s">
        <v>24</v>
      </c>
      <c r="B20" s="43">
        <v>0</v>
      </c>
      <c r="C20" s="43" t="s">
        <v>12</v>
      </c>
      <c r="D20" s="33"/>
      <c r="E20" s="33"/>
    </row>
    <row r="21" spans="1:5" ht="12.75">
      <c r="A21" t="s">
        <v>25</v>
      </c>
      <c r="B21" s="44">
        <v>5201.294</v>
      </c>
      <c r="C21" s="44">
        <v>6704</v>
      </c>
      <c r="D21" s="33"/>
      <c r="E21" s="33"/>
    </row>
    <row r="22" spans="2:5" ht="12.75">
      <c r="B22" s="10">
        <v>69071</v>
      </c>
      <c r="C22" s="10">
        <f>SUM(C18:C21)</f>
        <v>58235</v>
      </c>
      <c r="D22" s="33"/>
      <c r="E22" s="33"/>
    </row>
    <row r="23" spans="1:5" ht="12.75">
      <c r="A23" t="s">
        <v>26</v>
      </c>
      <c r="B23" s="10"/>
      <c r="C23" s="10"/>
      <c r="D23" s="33"/>
      <c r="E23" s="33"/>
    </row>
    <row r="24" spans="1:5" ht="12.75">
      <c r="A24" t="s">
        <v>27</v>
      </c>
      <c r="B24" s="42">
        <f>8354.076</f>
        <v>8354.076</v>
      </c>
      <c r="C24" s="42">
        <f>-792+6328</f>
        <v>5536</v>
      </c>
      <c r="D24" s="33"/>
      <c r="E24" s="33"/>
    </row>
    <row r="25" spans="1:5" ht="12.75">
      <c r="A25" t="s">
        <v>28</v>
      </c>
      <c r="B25" s="43">
        <v>36109.576</v>
      </c>
      <c r="C25" s="43">
        <v>34917</v>
      </c>
      <c r="D25" s="33"/>
      <c r="E25" s="33"/>
    </row>
    <row r="26" spans="1:5" ht="12.75">
      <c r="A26" t="s">
        <v>29</v>
      </c>
      <c r="B26" s="44">
        <v>2565.336</v>
      </c>
      <c r="C26" s="44">
        <v>3767</v>
      </c>
      <c r="D26" s="33"/>
      <c r="E26" s="33"/>
    </row>
    <row r="27" spans="2:5" ht="12.75">
      <c r="B27" s="10">
        <f>SUM(B24:B26)</f>
        <v>47028.988000000005</v>
      </c>
      <c r="C27" s="10">
        <f>SUM(C24:C26)</f>
        <v>44220</v>
      </c>
      <c r="D27" s="33"/>
      <c r="E27" s="33"/>
    </row>
    <row r="28" spans="2:5" ht="12.75">
      <c r="B28" s="10"/>
      <c r="C28" s="10"/>
      <c r="D28" s="33"/>
      <c r="E28" s="33"/>
    </row>
    <row r="29" spans="1:5" ht="12.75">
      <c r="A29" t="s">
        <v>30</v>
      </c>
      <c r="B29" s="10">
        <f>+B22-B27</f>
        <v>22042.011999999995</v>
      </c>
      <c r="C29" s="10">
        <f>+C22-C27</f>
        <v>14015</v>
      </c>
      <c r="D29" s="33"/>
      <c r="E29" s="33"/>
    </row>
    <row r="30" spans="2:5" ht="12.75">
      <c r="B30" s="10"/>
      <c r="C30" s="10"/>
      <c r="D30" s="33"/>
      <c r="E30" s="33"/>
    </row>
    <row r="31" spans="2:5" ht="13.5" thickBot="1">
      <c r="B31" s="28">
        <f>+B29+B15+B13</f>
        <v>47882.738</v>
      </c>
      <c r="C31" s="28">
        <f>+C29+C15+C13</f>
        <v>46621</v>
      </c>
      <c r="D31" s="33"/>
      <c r="E31" s="33"/>
    </row>
    <row r="32" spans="2:5" ht="13.5" thickTop="1">
      <c r="B32" s="10"/>
      <c r="C32" s="10"/>
      <c r="D32" s="33"/>
      <c r="E32" s="33"/>
    </row>
    <row r="33" spans="1:5" ht="12.75">
      <c r="A33" t="s">
        <v>31</v>
      </c>
      <c r="B33" s="10"/>
      <c r="C33" s="10"/>
      <c r="D33" s="33"/>
      <c r="E33" s="33"/>
    </row>
    <row r="34" spans="2:5" ht="12.75">
      <c r="B34" s="10"/>
      <c r="C34" s="10"/>
      <c r="D34" s="33"/>
      <c r="E34" s="33"/>
    </row>
    <row r="35" spans="1:5" ht="12.75">
      <c r="A35" t="s">
        <v>32</v>
      </c>
      <c r="B35" s="10">
        <v>19800</v>
      </c>
      <c r="C35" s="10">
        <v>19800</v>
      </c>
      <c r="D35" s="33"/>
      <c r="E35" s="33"/>
    </row>
    <row r="36" spans="2:5" ht="12.75">
      <c r="B36" s="10"/>
      <c r="C36" s="10"/>
      <c r="D36" s="33"/>
      <c r="E36" s="33"/>
    </row>
    <row r="37" spans="1:5" ht="12.75">
      <c r="A37" t="s">
        <v>33</v>
      </c>
      <c r="B37" s="10">
        <f>430.846+467.025+1992.713+19607.997</f>
        <v>22498.581</v>
      </c>
      <c r="C37" s="10">
        <f>19718-1446+1296-1+792</f>
        <v>20359</v>
      </c>
      <c r="D37" s="33"/>
      <c r="E37" s="33"/>
    </row>
    <row r="38" spans="2:5" ht="12.75">
      <c r="B38" s="32"/>
      <c r="C38" s="32"/>
      <c r="D38" s="33"/>
      <c r="E38" s="33"/>
    </row>
    <row r="39" spans="2:5" ht="12.75">
      <c r="B39" s="10">
        <f>+B35+B37</f>
        <v>42298.581</v>
      </c>
      <c r="C39" s="10">
        <f>+C35+C37</f>
        <v>40159</v>
      </c>
      <c r="D39" s="33"/>
      <c r="E39" s="33"/>
    </row>
    <row r="40" spans="2:5" ht="12.75">
      <c r="B40" s="10"/>
      <c r="C40" s="10"/>
      <c r="D40" s="33"/>
      <c r="E40" s="33"/>
    </row>
    <row r="41" spans="1:5" ht="12.75">
      <c r="A41" t="s">
        <v>112</v>
      </c>
      <c r="B41" s="10">
        <v>50.134</v>
      </c>
      <c r="C41" s="10">
        <v>50</v>
      </c>
      <c r="D41" s="33"/>
      <c r="E41" s="33"/>
    </row>
    <row r="42" spans="2:5" ht="12.75">
      <c r="B42" s="10"/>
      <c r="C42" s="10"/>
      <c r="D42" s="33"/>
      <c r="E42" s="33"/>
    </row>
    <row r="43" spans="1:5" ht="12.75">
      <c r="A43" t="s">
        <v>34</v>
      </c>
      <c r="B43" s="10">
        <f>1351.17+2946.846</f>
        <v>4298.016</v>
      </c>
      <c r="C43" s="10">
        <v>4481</v>
      </c>
      <c r="D43" s="33"/>
      <c r="E43" s="33"/>
    </row>
    <row r="44" spans="2:5" ht="12.75">
      <c r="B44" s="10"/>
      <c r="C44" s="10"/>
      <c r="D44" s="33"/>
      <c r="E44" s="33"/>
    </row>
    <row r="45" spans="1:5" ht="12.75">
      <c r="A45" t="s">
        <v>35</v>
      </c>
      <c r="B45" s="10">
        <v>1236</v>
      </c>
      <c r="C45" s="10">
        <v>1931</v>
      </c>
      <c r="D45" s="33"/>
      <c r="E45" s="33"/>
    </row>
    <row r="46" spans="2:5" ht="12.75">
      <c r="B46" s="10"/>
      <c r="C46" s="10"/>
      <c r="D46" s="33"/>
      <c r="E46" s="33"/>
    </row>
    <row r="47" spans="2:5" ht="13.5" thickBot="1">
      <c r="B47" s="28">
        <f>+B39+B41+B43+B45</f>
        <v>47882.731</v>
      </c>
      <c r="C47" s="28">
        <f>+C39+C41+C43+C45</f>
        <v>46621</v>
      </c>
      <c r="D47" s="33"/>
      <c r="E47" s="33"/>
    </row>
    <row r="48" spans="2:5" ht="13.5" thickTop="1">
      <c r="B48" s="10"/>
      <c r="C48" s="10"/>
      <c r="D48" s="33"/>
      <c r="E48" s="33"/>
    </row>
    <row r="49" spans="1:5" ht="12.75">
      <c r="A49" t="s">
        <v>36</v>
      </c>
      <c r="B49" s="11">
        <f>+(+B39-B15)/19800</f>
        <v>2.112214898989899</v>
      </c>
      <c r="C49" s="11">
        <f>+(+C39-C15)/19800</f>
        <v>1.996969696969697</v>
      </c>
      <c r="D49" s="33"/>
      <c r="E49" s="33"/>
    </row>
    <row r="51" spans="1:5" ht="12.75">
      <c r="A51" s="61" t="s">
        <v>182</v>
      </c>
      <c r="B51" s="61"/>
      <c r="C51" s="61"/>
      <c r="D51" s="61"/>
      <c r="E51" s="61"/>
    </row>
    <row r="52" spans="1:5" ht="12.75">
      <c r="A52" s="61"/>
      <c r="B52" s="61"/>
      <c r="C52" s="61"/>
      <c r="D52" s="61"/>
      <c r="E52" s="61"/>
    </row>
    <row r="53" spans="1:5" ht="12.75">
      <c r="A53" s="61"/>
      <c r="B53" s="61"/>
      <c r="C53" s="61"/>
      <c r="D53" s="61"/>
      <c r="E53" s="61"/>
    </row>
    <row r="54" spans="1:5" ht="12.75">
      <c r="A54" s="61"/>
      <c r="B54" s="61"/>
      <c r="C54" s="61"/>
      <c r="D54" s="61"/>
      <c r="E54" s="61"/>
    </row>
  </sheetData>
  <mergeCells count="3">
    <mergeCell ref="A1:F1"/>
    <mergeCell ref="A2:F2"/>
    <mergeCell ref="A51:E5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43"/>
  <sheetViews>
    <sheetView workbookViewId="0" topLeftCell="A23">
      <selection activeCell="A39" sqref="A39:G43"/>
    </sheetView>
  </sheetViews>
  <sheetFormatPr defaultColWidth="9.140625" defaultRowHeight="12.75"/>
  <cols>
    <col min="1" max="1" width="23.28125" style="0" customWidth="1"/>
    <col min="2" max="2" width="12.140625" style="0" hidden="1" customWidth="1"/>
    <col min="3" max="3" width="13.8515625" style="0" hidden="1" customWidth="1"/>
    <col min="4" max="4" width="11.57421875" style="0" hidden="1" customWidth="1"/>
    <col min="5" max="7" width="16.140625" style="0" customWidth="1"/>
  </cols>
  <sheetData>
    <row r="1" ht="20.25">
      <c r="A1" s="8" t="str">
        <f>+'Income statement'!A1</f>
        <v>TAI KWONG  YOKOHAMA BHD (292788-U)</v>
      </c>
    </row>
    <row r="3" ht="12.75">
      <c r="A3" s="3" t="s">
        <v>56</v>
      </c>
    </row>
    <row r="5" ht="12.75" hidden="1"/>
    <row r="6" ht="12.75" hidden="1"/>
    <row r="7" spans="2:7" ht="12.75">
      <c r="B7" s="1"/>
      <c r="C7" s="70" t="s">
        <v>57</v>
      </c>
      <c r="D7" s="70"/>
      <c r="E7" s="69" t="s">
        <v>57</v>
      </c>
      <c r="F7" s="69" t="s">
        <v>59</v>
      </c>
      <c r="G7" s="1"/>
    </row>
    <row r="8" spans="2:7" ht="12.75">
      <c r="B8" s="1"/>
      <c r="C8" s="1"/>
      <c r="D8" s="1"/>
      <c r="E8" s="69"/>
      <c r="F8" s="69"/>
      <c r="G8" s="1"/>
    </row>
    <row r="9" spans="2:7" ht="12.75">
      <c r="B9" s="1"/>
      <c r="C9" s="1"/>
      <c r="D9" s="1"/>
      <c r="E9" s="72" t="s">
        <v>114</v>
      </c>
      <c r="F9" s="69" t="s">
        <v>60</v>
      </c>
      <c r="G9" s="69" t="s">
        <v>61</v>
      </c>
    </row>
    <row r="10" spans="2:7" ht="12.75" customHeight="1">
      <c r="B10" s="1" t="s">
        <v>32</v>
      </c>
      <c r="C10" s="1" t="s">
        <v>58</v>
      </c>
      <c r="D10" s="71" t="s">
        <v>83</v>
      </c>
      <c r="E10" s="72"/>
      <c r="F10" s="69"/>
      <c r="G10" s="69"/>
    </row>
    <row r="11" spans="2:7" ht="12.75">
      <c r="B11" s="1"/>
      <c r="C11" s="1"/>
      <c r="D11" s="71"/>
      <c r="E11" s="72"/>
      <c r="F11" s="69"/>
      <c r="G11" s="69"/>
    </row>
    <row r="12" spans="2:7" ht="12.75">
      <c r="B12" s="1" t="s">
        <v>3</v>
      </c>
      <c r="C12" s="1" t="s">
        <v>3</v>
      </c>
      <c r="D12" s="1" t="s">
        <v>3</v>
      </c>
      <c r="E12" s="1" t="s">
        <v>3</v>
      </c>
      <c r="F12" s="1" t="s">
        <v>3</v>
      </c>
      <c r="G12" s="1" t="s">
        <v>19</v>
      </c>
    </row>
    <row r="13" spans="2:7" ht="12.75">
      <c r="B13" s="1"/>
      <c r="C13" s="1"/>
      <c r="D13" s="1"/>
      <c r="E13" s="1"/>
      <c r="F13" s="1"/>
      <c r="G13" s="1"/>
    </row>
    <row r="14" spans="1:7" ht="12.75">
      <c r="A14" t="s">
        <v>62</v>
      </c>
      <c r="B14" s="10">
        <v>19800</v>
      </c>
      <c r="C14" s="10">
        <v>1992.713</v>
      </c>
      <c r="D14" s="10">
        <f>+D34</f>
        <v>1295.2359999999999</v>
      </c>
      <c r="E14" s="10">
        <f>SUM(B14:D14)</f>
        <v>23087.949</v>
      </c>
      <c r="F14" s="10">
        <f>+F34</f>
        <v>17071.388</v>
      </c>
      <c r="G14" s="10">
        <f>+F14+E14</f>
        <v>40159.337</v>
      </c>
    </row>
    <row r="15" spans="2:7" ht="12.75">
      <c r="B15" s="10"/>
      <c r="C15" s="10"/>
      <c r="D15" s="10"/>
      <c r="E15" s="10"/>
      <c r="F15" s="10"/>
      <c r="G15" s="10"/>
    </row>
    <row r="16" spans="1:7" ht="12.75">
      <c r="A16" s="61" t="s">
        <v>84</v>
      </c>
      <c r="B16" s="10">
        <v>0</v>
      </c>
      <c r="C16" s="10">
        <v>0</v>
      </c>
      <c r="D16" s="10">
        <f>+D23-D14</f>
        <v>-397.3649999999999</v>
      </c>
      <c r="E16" s="10">
        <f>SUM(B16:D16)</f>
        <v>-397.3649999999999</v>
      </c>
      <c r="F16" s="10">
        <v>0</v>
      </c>
      <c r="G16" s="10">
        <f>+F16+E16</f>
        <v>-397.3649999999999</v>
      </c>
    </row>
    <row r="17" spans="1:7" ht="12.75">
      <c r="A17" s="61"/>
      <c r="B17" s="10"/>
      <c r="C17" s="10"/>
      <c r="D17" s="10"/>
      <c r="E17" s="10"/>
      <c r="F17" s="10"/>
      <c r="G17" s="10"/>
    </row>
    <row r="18" spans="1:7" ht="12.75">
      <c r="A18" s="9"/>
      <c r="B18" s="10"/>
      <c r="C18" s="10"/>
      <c r="D18" s="10"/>
      <c r="E18" s="10"/>
      <c r="F18" s="10"/>
      <c r="G18" s="10"/>
    </row>
    <row r="19" spans="1:7" ht="12.75">
      <c r="A19" t="s">
        <v>13</v>
      </c>
      <c r="B19" s="10">
        <v>0</v>
      </c>
      <c r="C19" s="10">
        <v>0</v>
      </c>
      <c r="D19" s="10">
        <v>0</v>
      </c>
      <c r="E19" s="10">
        <f>SUM(B19:D19)</f>
        <v>0</v>
      </c>
      <c r="F19" s="10">
        <f>+'Income statement'!D31</f>
        <v>3328.6089999999963</v>
      </c>
      <c r="G19" s="10">
        <f>+F19+E19</f>
        <v>3328.6089999999963</v>
      </c>
    </row>
    <row r="20" spans="2:7" ht="12.75">
      <c r="B20" s="10"/>
      <c r="C20" s="10"/>
      <c r="D20" s="10"/>
      <c r="E20" s="10"/>
      <c r="F20" s="10"/>
      <c r="G20" s="10"/>
    </row>
    <row r="21" spans="1:7" ht="12.75">
      <c r="A21" t="s">
        <v>63</v>
      </c>
      <c r="B21" s="10">
        <v>0</v>
      </c>
      <c r="C21" s="10">
        <v>0</v>
      </c>
      <c r="D21" s="10">
        <v>0</v>
      </c>
      <c r="E21" s="10">
        <f>SUM(B21:D21)</f>
        <v>0</v>
      </c>
      <c r="F21" s="10">
        <v>-792</v>
      </c>
      <c r="G21" s="10">
        <f>+F21+E21</f>
        <v>-792</v>
      </c>
    </row>
    <row r="22" spans="2:7" ht="12.75">
      <c r="B22" s="10"/>
      <c r="C22" s="10"/>
      <c r="D22" s="10"/>
      <c r="E22" s="10"/>
      <c r="F22" s="10"/>
      <c r="G22" s="10"/>
    </row>
    <row r="23" spans="1:7" ht="13.5" thickBot="1">
      <c r="A23" t="s">
        <v>173</v>
      </c>
      <c r="B23" s="28">
        <f aca="true" t="shared" si="0" ref="B23:G23">+B21+B19+B16+B14</f>
        <v>19800</v>
      </c>
      <c r="C23" s="28">
        <f t="shared" si="0"/>
        <v>1992.713</v>
      </c>
      <c r="D23" s="28">
        <f>430.846+467.025</f>
        <v>897.871</v>
      </c>
      <c r="E23" s="28">
        <f t="shared" si="0"/>
        <v>22690.584</v>
      </c>
      <c r="F23" s="28">
        <f t="shared" si="0"/>
        <v>19607.996999999996</v>
      </c>
      <c r="G23" s="28">
        <f t="shared" si="0"/>
        <v>42298.581</v>
      </c>
    </row>
    <row r="24" ht="13.5" thickTop="1"/>
    <row r="25" spans="1:7" ht="12.75">
      <c r="A25" s="39" t="s">
        <v>115</v>
      </c>
      <c r="B25" s="10">
        <v>19800</v>
      </c>
      <c r="C25" s="10">
        <v>1992.713</v>
      </c>
      <c r="D25" s="10">
        <f>1698.397-0.584</f>
        <v>1697.8129999999999</v>
      </c>
      <c r="E25" s="10">
        <f>SUM(B25:D25)</f>
        <v>23490.525999999998</v>
      </c>
      <c r="F25" s="10">
        <f>13440.256+1980</f>
        <v>15420.256</v>
      </c>
      <c r="G25" s="10">
        <f>+F25+E25</f>
        <v>38910.782</v>
      </c>
    </row>
    <row r="26" spans="1:6" ht="12.75">
      <c r="A26" s="39"/>
      <c r="B26" s="10"/>
      <c r="C26" s="10"/>
      <c r="D26" s="10"/>
      <c r="E26" s="10"/>
      <c r="F26" s="10"/>
    </row>
    <row r="27" spans="1:7" ht="12.75">
      <c r="A27" s="68" t="s">
        <v>84</v>
      </c>
      <c r="B27" s="10">
        <v>0</v>
      </c>
      <c r="C27" s="10">
        <v>0</v>
      </c>
      <c r="D27" s="10">
        <f>-400.301-2.417+0.141</f>
        <v>-402.57699999999994</v>
      </c>
      <c r="E27" s="10">
        <f>SUM(B27:D27)</f>
        <v>-402.57699999999994</v>
      </c>
      <c r="F27" s="10">
        <v>0</v>
      </c>
      <c r="G27" s="10">
        <f>+F27+E27</f>
        <v>-402.57699999999994</v>
      </c>
    </row>
    <row r="28" spans="1:6" ht="12.75">
      <c r="A28" s="68"/>
      <c r="B28" s="10"/>
      <c r="C28" s="10"/>
      <c r="D28" s="10"/>
      <c r="E28" s="10"/>
      <c r="F28" s="10"/>
    </row>
    <row r="29" spans="1:6" ht="12.75">
      <c r="A29" s="38"/>
      <c r="B29" s="10"/>
      <c r="C29" s="10"/>
      <c r="D29" s="10"/>
      <c r="E29" s="10"/>
      <c r="F29" s="10"/>
    </row>
    <row r="30" spans="1:7" ht="12.75">
      <c r="A30" s="39" t="s">
        <v>13</v>
      </c>
      <c r="B30" s="10">
        <v>0</v>
      </c>
      <c r="C30" s="10">
        <v>0</v>
      </c>
      <c r="D30" s="10">
        <v>0</v>
      </c>
      <c r="E30" s="10">
        <f>SUM(B30:D30)</f>
        <v>0</v>
      </c>
      <c r="F30" s="10">
        <v>3631.132</v>
      </c>
      <c r="G30" s="10">
        <f>+F30+E30</f>
        <v>3631.132</v>
      </c>
    </row>
    <row r="31" spans="1:6" ht="12.75">
      <c r="A31" s="39"/>
      <c r="B31" s="10"/>
      <c r="C31" s="10"/>
      <c r="D31" s="10"/>
      <c r="E31" s="10"/>
      <c r="F31" s="10"/>
    </row>
    <row r="32" spans="1:7" ht="12.75">
      <c r="A32" s="39" t="s">
        <v>63</v>
      </c>
      <c r="B32" s="10">
        <v>0</v>
      </c>
      <c r="C32" s="10">
        <v>0</v>
      </c>
      <c r="D32" s="10">
        <v>0</v>
      </c>
      <c r="E32" s="10">
        <f>SUM(B32:D32)</f>
        <v>0</v>
      </c>
      <c r="F32" s="10">
        <v>-1980</v>
      </c>
      <c r="G32" s="10">
        <f>+F32+E32</f>
        <v>-1980</v>
      </c>
    </row>
    <row r="33" spans="1:6" ht="12.75">
      <c r="A33" s="39"/>
      <c r="B33" s="10"/>
      <c r="C33" s="10"/>
      <c r="D33" s="10"/>
      <c r="E33" s="10"/>
      <c r="F33" s="10"/>
    </row>
    <row r="34" spans="1:7" ht="13.5" thickBot="1">
      <c r="A34" s="39" t="s">
        <v>174</v>
      </c>
      <c r="B34" s="28">
        <f aca="true" t="shared" si="1" ref="B34:G34">SUM(B25:B33)</f>
        <v>19800</v>
      </c>
      <c r="C34" s="28">
        <f t="shared" si="1"/>
        <v>1992.713</v>
      </c>
      <c r="D34" s="28">
        <f t="shared" si="1"/>
        <v>1295.2359999999999</v>
      </c>
      <c r="E34" s="28">
        <f t="shared" si="1"/>
        <v>23087.948999999997</v>
      </c>
      <c r="F34" s="28">
        <f t="shared" si="1"/>
        <v>17071.388</v>
      </c>
      <c r="G34" s="28">
        <f t="shared" si="1"/>
        <v>40159.337</v>
      </c>
    </row>
    <row r="35" ht="13.5" thickTop="1"/>
    <row r="39" spans="1:7" ht="12.75">
      <c r="A39" s="75" t="s">
        <v>183</v>
      </c>
      <c r="B39" s="75"/>
      <c r="C39" s="75"/>
      <c r="D39" s="75"/>
      <c r="E39" s="75"/>
      <c r="F39" s="75"/>
      <c r="G39" s="75"/>
    </row>
    <row r="40" spans="1:7" ht="12.75">
      <c r="A40" s="75"/>
      <c r="B40" s="75"/>
      <c r="C40" s="75"/>
      <c r="D40" s="75"/>
      <c r="E40" s="75"/>
      <c r="F40" s="75"/>
      <c r="G40" s="75"/>
    </row>
    <row r="41" spans="1:7" ht="12.75">
      <c r="A41" s="75"/>
      <c r="B41" s="75"/>
      <c r="C41" s="75"/>
      <c r="D41" s="75"/>
      <c r="E41" s="75"/>
      <c r="F41" s="75"/>
      <c r="G41" s="75"/>
    </row>
    <row r="42" spans="1:7" ht="12.75">
      <c r="A42" s="76"/>
      <c r="B42" s="76"/>
      <c r="C42" s="76"/>
      <c r="D42" s="76"/>
      <c r="E42" s="76"/>
      <c r="F42" s="76"/>
      <c r="G42" s="76"/>
    </row>
    <row r="43" spans="1:7" ht="12.75">
      <c r="A43" s="76"/>
      <c r="B43" s="76"/>
      <c r="C43" s="76"/>
      <c r="D43" s="76"/>
      <c r="E43" s="76"/>
      <c r="F43" s="76"/>
      <c r="G43" s="76"/>
    </row>
  </sheetData>
  <mergeCells count="10">
    <mergeCell ref="F7:F8"/>
    <mergeCell ref="F9:F11"/>
    <mergeCell ref="C7:D7"/>
    <mergeCell ref="D10:D11"/>
    <mergeCell ref="E7:E8"/>
    <mergeCell ref="E9:E11"/>
    <mergeCell ref="A27:A28"/>
    <mergeCell ref="G9:G11"/>
    <mergeCell ref="A16:A17"/>
    <mergeCell ref="A39:G43"/>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E8"/>
  <sheetViews>
    <sheetView workbookViewId="0" topLeftCell="A1">
      <selection activeCell="B2" sqref="B2:D9"/>
    </sheetView>
  </sheetViews>
  <sheetFormatPr defaultColWidth="9.140625" defaultRowHeight="12.75"/>
  <cols>
    <col min="4" max="4" width="23.7109375" style="0" bestFit="1" customWidth="1"/>
  </cols>
  <sheetData>
    <row r="2" spans="2:5" ht="12.75">
      <c r="B2" s="22"/>
      <c r="C2" s="22"/>
      <c r="D2" s="22" t="s">
        <v>172</v>
      </c>
      <c r="E2" s="1" t="s">
        <v>165</v>
      </c>
    </row>
    <row r="3" spans="2:4" ht="12.75">
      <c r="B3" s="22"/>
      <c r="C3" s="22"/>
      <c r="D3" s="40" t="s">
        <v>19</v>
      </c>
    </row>
    <row r="4" spans="2:4" ht="12.75">
      <c r="B4" s="51" t="s">
        <v>126</v>
      </c>
      <c r="C4" s="22"/>
      <c r="D4" s="22"/>
    </row>
    <row r="5" spans="2:5" ht="12.75">
      <c r="B5" s="22" t="s">
        <v>127</v>
      </c>
      <c r="C5" s="22"/>
      <c r="D5" s="41">
        <f>+Schedule!C45/1000</f>
        <v>36109.576</v>
      </c>
      <c r="E5" s="1">
        <v>6</v>
      </c>
    </row>
    <row r="6" spans="2:4" ht="12.75">
      <c r="B6" s="22"/>
      <c r="C6" s="22"/>
      <c r="D6" s="26"/>
    </row>
    <row r="7" spans="2:4" ht="12.75">
      <c r="B7" s="51" t="s">
        <v>128</v>
      </c>
      <c r="C7" s="22"/>
      <c r="D7" s="26"/>
    </row>
    <row r="8" spans="2:5" ht="12.75">
      <c r="B8" s="22" t="s">
        <v>129</v>
      </c>
      <c r="C8" s="22"/>
      <c r="D8" s="41">
        <f>+Schedule!C50/1000</f>
        <v>4298.016</v>
      </c>
      <c r="E8" s="1">
        <v>6</v>
      </c>
    </row>
  </sheetData>
  <printOptions gridLines="1"/>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G27"/>
  <sheetViews>
    <sheetView workbookViewId="0" topLeftCell="A1">
      <selection activeCell="G13" sqref="G13"/>
    </sheetView>
  </sheetViews>
  <sheetFormatPr defaultColWidth="9.140625" defaultRowHeight="12.75"/>
  <cols>
    <col min="2" max="2" width="32.28125" style="0" bestFit="1" customWidth="1"/>
    <col min="3" max="3" width="15.140625" style="0" bestFit="1" customWidth="1"/>
    <col min="4" max="4" width="2.140625" style="0" customWidth="1"/>
    <col min="5" max="5" width="15.140625" style="0" bestFit="1" customWidth="1"/>
    <col min="6" max="6" width="3.140625" style="0" customWidth="1"/>
    <col min="7" max="7" width="14.8515625" style="0" bestFit="1" customWidth="1"/>
  </cols>
  <sheetData>
    <row r="2" spans="3:7" ht="12.75">
      <c r="C2" s="6" t="s">
        <v>177</v>
      </c>
      <c r="E2" s="6" t="s">
        <v>178</v>
      </c>
      <c r="F2" s="6"/>
      <c r="G2" s="6" t="s">
        <v>179</v>
      </c>
    </row>
    <row r="3" spans="3:7" ht="12.75">
      <c r="C3" s="6"/>
      <c r="E3" s="6"/>
      <c r="F3" s="6"/>
      <c r="G3" s="6" t="s">
        <v>180</v>
      </c>
    </row>
    <row r="4" spans="3:7" ht="12.75">
      <c r="C4" s="1" t="s">
        <v>19</v>
      </c>
      <c r="E4" s="1" t="s">
        <v>19</v>
      </c>
      <c r="F4" s="1"/>
      <c r="G4" s="1" t="s">
        <v>19</v>
      </c>
    </row>
    <row r="5" spans="2:7" ht="12.75">
      <c r="B5" t="s">
        <v>120</v>
      </c>
      <c r="C5" s="36">
        <v>360.988</v>
      </c>
      <c r="D5" s="10"/>
      <c r="E5" s="10">
        <v>289.499</v>
      </c>
      <c r="F5" s="10"/>
      <c r="G5" s="57">
        <v>0</v>
      </c>
    </row>
    <row r="6" spans="3:7" ht="12.75">
      <c r="C6" s="10"/>
      <c r="D6" s="10"/>
      <c r="E6" s="10"/>
      <c r="F6" s="10"/>
      <c r="G6" s="57"/>
    </row>
    <row r="7" spans="2:7" ht="12.75">
      <c r="B7" t="s">
        <v>121</v>
      </c>
      <c r="C7" s="36">
        <v>858.106</v>
      </c>
      <c r="D7" s="10"/>
      <c r="E7" s="10">
        <v>0</v>
      </c>
      <c r="F7" s="10"/>
      <c r="G7" s="36">
        <v>2021.97343</v>
      </c>
    </row>
    <row r="8" spans="3:7" ht="12.75">
      <c r="C8" s="10"/>
      <c r="D8" s="10"/>
      <c r="E8" s="10"/>
      <c r="F8" s="10"/>
      <c r="G8" s="57"/>
    </row>
    <row r="9" spans="2:7" ht="12.75">
      <c r="B9" t="s">
        <v>122</v>
      </c>
      <c r="C9" s="36">
        <f>311.765+206.33</f>
        <v>518.095</v>
      </c>
      <c r="D9" s="10"/>
      <c r="E9" s="36">
        <f>2.8+0.217+0.85+1.98</f>
        <v>5.8469999999999995</v>
      </c>
      <c r="F9" s="36"/>
      <c r="G9" s="36">
        <f>184.77171+308.48905+141.48754+94.63046+85.6261</f>
        <v>815.0048599999999</v>
      </c>
    </row>
    <row r="10" spans="3:7" ht="12.75">
      <c r="C10" s="10"/>
      <c r="D10" s="10"/>
      <c r="E10" s="10"/>
      <c r="F10" s="10"/>
      <c r="G10" s="36"/>
    </row>
    <row r="11" spans="2:7" ht="12.75">
      <c r="B11" t="s">
        <v>123</v>
      </c>
      <c r="C11" s="36">
        <v>683.175</v>
      </c>
      <c r="D11" s="10"/>
      <c r="E11" s="36">
        <v>414.605</v>
      </c>
      <c r="F11" s="36"/>
      <c r="G11" s="57">
        <v>0</v>
      </c>
    </row>
    <row r="12" spans="3:7" ht="12.75">
      <c r="C12" s="10"/>
      <c r="D12" s="10"/>
      <c r="E12" s="10"/>
      <c r="F12" s="10"/>
      <c r="G12" s="57"/>
    </row>
    <row r="13" spans="2:7" ht="12.75">
      <c r="B13" t="s">
        <v>181</v>
      </c>
      <c r="C13" s="36">
        <v>581.92</v>
      </c>
      <c r="D13" s="10"/>
      <c r="E13" s="57">
        <v>0</v>
      </c>
      <c r="F13" s="10"/>
      <c r="G13" s="36">
        <v>1419.95238</v>
      </c>
    </row>
    <row r="14" spans="3:7" ht="12.75">
      <c r="C14" s="10"/>
      <c r="D14" s="10"/>
      <c r="E14" s="10"/>
      <c r="F14" s="10"/>
      <c r="G14" s="57"/>
    </row>
    <row r="15" spans="3:7" ht="13.5" thickBot="1">
      <c r="C15" s="50">
        <f>SUM(C5:C13)</f>
        <v>3002.284</v>
      </c>
      <c r="D15" s="10"/>
      <c r="E15" s="50">
        <f>SUM(E5:E13)</f>
        <v>709.951</v>
      </c>
      <c r="F15" s="56"/>
      <c r="G15" s="50">
        <f>SUM(G5:G13)</f>
        <v>4256.93067</v>
      </c>
    </row>
    <row r="16" ht="13.5" thickTop="1">
      <c r="G16" s="57"/>
    </row>
    <row r="17" ht="12.75">
      <c r="G17" s="57"/>
    </row>
    <row r="18" ht="12.75">
      <c r="G18" s="57"/>
    </row>
    <row r="19" ht="12.75">
      <c r="G19" s="57"/>
    </row>
    <row r="20" ht="12.75">
      <c r="G20" s="57"/>
    </row>
    <row r="21" ht="12.75">
      <c r="G21" s="57"/>
    </row>
    <row r="22" ht="12.75">
      <c r="G22" s="57"/>
    </row>
    <row r="23" ht="12.75">
      <c r="G23" s="57"/>
    </row>
    <row r="24" ht="12.75">
      <c r="G24" s="57"/>
    </row>
    <row r="25" ht="12.75">
      <c r="G25" s="57"/>
    </row>
    <row r="26" ht="12.75">
      <c r="G26" s="57"/>
    </row>
    <row r="27" ht="12.75">
      <c r="G27" s="57"/>
    </row>
  </sheetData>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E65"/>
  <sheetViews>
    <sheetView workbookViewId="0" topLeftCell="A1">
      <selection activeCell="A8" sqref="A8"/>
    </sheetView>
  </sheetViews>
  <sheetFormatPr defaultColWidth="9.140625" defaultRowHeight="12.75"/>
  <cols>
    <col min="1" max="1" width="67.421875" style="0" customWidth="1"/>
    <col min="2" max="2" width="2.140625" style="0" customWidth="1"/>
    <col min="3" max="4" width="17.57421875" style="0" customWidth="1"/>
  </cols>
  <sheetData>
    <row r="1" ht="20.25">
      <c r="A1" s="8" t="str">
        <f>+'Income statement'!A1</f>
        <v>TAI KWONG  YOKOHAMA BHD (292788-U)</v>
      </c>
    </row>
    <row r="3" ht="12.75">
      <c r="A3" s="3" t="s">
        <v>37</v>
      </c>
    </row>
    <row r="4" spans="3:5" ht="12.75">
      <c r="C4" s="6" t="s">
        <v>78</v>
      </c>
      <c r="D4" s="1"/>
      <c r="E4" s="1" t="s">
        <v>165</v>
      </c>
    </row>
    <row r="5" ht="12.75">
      <c r="C5" s="6" t="s">
        <v>77</v>
      </c>
    </row>
    <row r="6" ht="12.75">
      <c r="C6" s="6" t="s">
        <v>166</v>
      </c>
    </row>
    <row r="7" ht="12.75">
      <c r="C7" s="6" t="s">
        <v>19</v>
      </c>
    </row>
    <row r="8" ht="12.75">
      <c r="C8" s="6"/>
    </row>
    <row r="9" spans="1:3" ht="12.75" hidden="1">
      <c r="A9" s="3" t="s">
        <v>38</v>
      </c>
      <c r="C9" s="40"/>
    </row>
    <row r="10" spans="1:3" ht="12.75" hidden="1">
      <c r="A10" t="s">
        <v>9</v>
      </c>
      <c r="C10" s="41">
        <f>+'Income statement'!D23</f>
        <v>5434.5719999999965</v>
      </c>
    </row>
    <row r="11" ht="12.75" hidden="1">
      <c r="C11" s="41"/>
    </row>
    <row r="12" spans="1:3" ht="12.75" hidden="1">
      <c r="A12" t="s">
        <v>39</v>
      </c>
      <c r="C12" s="41"/>
    </row>
    <row r="13" spans="1:3" ht="12.75" hidden="1">
      <c r="A13" t="s">
        <v>85</v>
      </c>
      <c r="C13" s="41">
        <f>4449.15751+222.46645-397.80741</f>
        <v>4273.81655</v>
      </c>
    </row>
    <row r="14" spans="1:3" ht="12.75" hidden="1">
      <c r="A14" t="s">
        <v>40</v>
      </c>
      <c r="C14" s="41">
        <v>2951.742</v>
      </c>
    </row>
    <row r="15" spans="1:3" ht="12.75" hidden="1">
      <c r="A15" t="s">
        <v>41</v>
      </c>
      <c r="C15" s="41">
        <v>-1493.953</v>
      </c>
    </row>
    <row r="16" spans="1:3" ht="12.75" hidden="1">
      <c r="A16" t="s">
        <v>42</v>
      </c>
      <c r="C16" s="41">
        <f>196.954+289.679-133.337+0.443-255.267</f>
        <v>98.47199999999998</v>
      </c>
    </row>
    <row r="17" ht="12.75" hidden="1">
      <c r="C17" s="41"/>
    </row>
    <row r="18" spans="1:3" ht="12.75" hidden="1">
      <c r="A18" t="s">
        <v>43</v>
      </c>
      <c r="C18" s="41">
        <f>SUM(C10:C16)</f>
        <v>11264.649549999996</v>
      </c>
    </row>
    <row r="19" ht="12.75" hidden="1">
      <c r="C19" s="41"/>
    </row>
    <row r="20" spans="1:3" ht="12.75" hidden="1">
      <c r="A20" t="s">
        <v>44</v>
      </c>
      <c r="C20" s="41"/>
    </row>
    <row r="21" spans="1:3" ht="12.75" hidden="1">
      <c r="A21" t="s">
        <v>45</v>
      </c>
      <c r="C21" s="41">
        <f>-7660.511+761.799</f>
        <v>-6898.712</v>
      </c>
    </row>
    <row r="22" spans="1:3" ht="12.75" hidden="1">
      <c r="A22" t="s">
        <v>46</v>
      </c>
      <c r="C22" s="41">
        <v>3075.334</v>
      </c>
    </row>
    <row r="23" ht="12.75" hidden="1">
      <c r="C23" s="41"/>
    </row>
    <row r="24" spans="1:3" ht="12.75" hidden="1">
      <c r="A24" t="s">
        <v>47</v>
      </c>
      <c r="C24" s="41">
        <f>SUM(C18:C22)</f>
        <v>7441.271549999996</v>
      </c>
    </row>
    <row r="25" ht="12.75" hidden="1">
      <c r="C25" s="41"/>
    </row>
    <row r="26" spans="1:3" ht="12.75" hidden="1">
      <c r="A26" t="s">
        <v>86</v>
      </c>
      <c r="C26" s="41">
        <v>1492.85</v>
      </c>
    </row>
    <row r="27" spans="1:3" ht="12.75" hidden="1">
      <c r="A27" t="s">
        <v>175</v>
      </c>
      <c r="C27" s="41">
        <v>-2390.47</v>
      </c>
    </row>
    <row r="28" spans="1:3" ht="12.75" hidden="1">
      <c r="A28" t="s">
        <v>48</v>
      </c>
      <c r="C28" s="41">
        <v>-4795.792</v>
      </c>
    </row>
    <row r="29" ht="12.75">
      <c r="C29" s="41"/>
    </row>
    <row r="30" spans="1:3" ht="12.75">
      <c r="A30" s="3" t="s">
        <v>130</v>
      </c>
      <c r="C30" s="41">
        <f>SUM(C24:C28)</f>
        <v>1747.8595499999965</v>
      </c>
    </row>
    <row r="31" ht="12.75">
      <c r="C31" s="36"/>
    </row>
    <row r="32" spans="1:3" ht="12.75">
      <c r="A32" s="3" t="s">
        <v>49</v>
      </c>
      <c r="C32" s="36"/>
    </row>
    <row r="33" spans="1:5" ht="12.75">
      <c r="A33" s="46" t="s">
        <v>118</v>
      </c>
      <c r="C33" s="47">
        <v>-82.612</v>
      </c>
      <c r="D33" s="1"/>
      <c r="E33" s="1">
        <v>3</v>
      </c>
    </row>
    <row r="34" spans="1:5" ht="12.75">
      <c r="A34" s="46" t="s">
        <v>124</v>
      </c>
      <c r="C34" s="48">
        <v>-1527.244</v>
      </c>
      <c r="D34" s="1"/>
      <c r="E34" s="1">
        <v>4</v>
      </c>
    </row>
    <row r="35" spans="1:5" ht="12.75">
      <c r="A35" s="3" t="s">
        <v>131</v>
      </c>
      <c r="C35" s="41">
        <f>SUM(C33:C34)</f>
        <v>-1609.856</v>
      </c>
      <c r="D35" s="34"/>
      <c r="E35" s="34"/>
    </row>
    <row r="36" spans="3:5" ht="12.75">
      <c r="C36" s="36"/>
      <c r="D36" s="34"/>
      <c r="E36" s="34"/>
    </row>
    <row r="37" spans="1:5" ht="12.75">
      <c r="A37" s="3" t="s">
        <v>119</v>
      </c>
      <c r="C37" s="36"/>
      <c r="D37" s="34"/>
      <c r="E37" s="34"/>
    </row>
    <row r="38" spans="1:5" ht="12.75">
      <c r="A38" t="s">
        <v>50</v>
      </c>
      <c r="C38" s="47">
        <f>2500+1035.966</f>
        <v>3535.966</v>
      </c>
      <c r="D38" s="34"/>
      <c r="E38" s="34"/>
    </row>
    <row r="39" spans="1:5" ht="12.75">
      <c r="A39" t="s">
        <v>51</v>
      </c>
      <c r="C39" s="49">
        <f>-492.69-3042.576</f>
        <v>-3535.266</v>
      </c>
      <c r="D39" s="35"/>
      <c r="E39" s="34"/>
    </row>
    <row r="40" spans="1:5" ht="12.75">
      <c r="A40" t="s">
        <v>52</v>
      </c>
      <c r="C40" s="49">
        <f>-136.126-425.146</f>
        <v>-561.272</v>
      </c>
      <c r="D40" s="34"/>
      <c r="E40" s="34"/>
    </row>
    <row r="41" spans="1:5" ht="12.75">
      <c r="A41" t="s">
        <v>53</v>
      </c>
      <c r="C41" s="48">
        <v>-792</v>
      </c>
      <c r="D41" s="34"/>
      <c r="E41" s="34"/>
    </row>
    <row r="42" spans="1:5" ht="12.75">
      <c r="A42" s="3" t="s">
        <v>132</v>
      </c>
      <c r="C42" s="41">
        <f>SUM(C38:C41)</f>
        <v>-1352.5720000000001</v>
      </c>
      <c r="D42" s="34"/>
      <c r="E42" s="34"/>
    </row>
    <row r="43" spans="3:5" ht="12.75">
      <c r="C43" s="41"/>
      <c r="D43" s="34"/>
      <c r="E43" s="34"/>
    </row>
    <row r="44" spans="1:3" ht="12.75">
      <c r="A44" t="s">
        <v>54</v>
      </c>
      <c r="C44" s="41">
        <f>+C30+C35+C42</f>
        <v>-1214.5684500000036</v>
      </c>
    </row>
    <row r="45" spans="1:3" ht="12.75">
      <c r="A45" s="3" t="s">
        <v>116</v>
      </c>
      <c r="C45" s="36">
        <v>-9349.838</v>
      </c>
    </row>
    <row r="46" spans="1:3" ht="13.5" thickBot="1">
      <c r="A46" s="3" t="s">
        <v>176</v>
      </c>
      <c r="C46" s="37">
        <f>+C44+C45</f>
        <v>-10564.406450000004</v>
      </c>
    </row>
    <row r="47" ht="13.5" thickTop="1">
      <c r="C47" s="36"/>
    </row>
    <row r="48" ht="12.75">
      <c r="C48" s="41"/>
    </row>
    <row r="49" ht="12.75">
      <c r="C49" s="10"/>
    </row>
    <row r="50" spans="1:3" ht="12.75">
      <c r="A50" s="3" t="s">
        <v>106</v>
      </c>
      <c r="C50" s="10"/>
    </row>
    <row r="51" ht="13.5" thickBot="1"/>
    <row r="52" spans="1:4" ht="12.75">
      <c r="A52" s="17"/>
      <c r="B52" s="18"/>
      <c r="C52" s="19" t="s">
        <v>104</v>
      </c>
      <c r="D52" s="20" t="s">
        <v>105</v>
      </c>
    </row>
    <row r="53" spans="1:4" ht="12.75">
      <c r="A53" s="21"/>
      <c r="B53" s="22"/>
      <c r="C53" s="30"/>
      <c r="D53" s="31"/>
    </row>
    <row r="54" spans="1:5" ht="12.75">
      <c r="A54" s="21" t="s">
        <v>108</v>
      </c>
      <c r="B54" s="22"/>
      <c r="C54" s="26">
        <v>-10550.203</v>
      </c>
      <c r="D54" s="27">
        <v>-9336.736</v>
      </c>
      <c r="E54" s="1">
        <v>5</v>
      </c>
    </row>
    <row r="55" spans="1:4" ht="12.75">
      <c r="A55" s="21" t="s">
        <v>103</v>
      </c>
      <c r="B55" s="22"/>
      <c r="C55" s="26">
        <v>-14</v>
      </c>
      <c r="D55" s="27">
        <v>-13.102</v>
      </c>
    </row>
    <row r="56" spans="1:4" ht="13.5" thickBot="1">
      <c r="A56" t="s">
        <v>107</v>
      </c>
      <c r="B56" s="22"/>
      <c r="C56" s="28">
        <f>+C54+C55</f>
        <v>-10564.203</v>
      </c>
      <c r="D56" s="29">
        <f>+D54+D55</f>
        <v>-9349.838000000002</v>
      </c>
    </row>
    <row r="57" spans="1:4" ht="14.25" thickBot="1" thickTop="1">
      <c r="A57" s="23"/>
      <c r="B57" s="24"/>
      <c r="C57" s="24"/>
      <c r="D57" s="25"/>
    </row>
    <row r="58" spans="1:4" ht="12.75">
      <c r="A58" s="22"/>
      <c r="B58" s="22"/>
      <c r="C58" s="22"/>
      <c r="D58" s="22"/>
    </row>
    <row r="59" spans="1:4" ht="12.75">
      <c r="A59" s="3" t="s">
        <v>106</v>
      </c>
      <c r="B59" s="22"/>
      <c r="C59" s="22"/>
      <c r="D59" s="22"/>
    </row>
    <row r="60" spans="1:5" ht="25.5" customHeight="1">
      <c r="A60" s="73" t="s">
        <v>113</v>
      </c>
      <c r="B60" s="73"/>
      <c r="C60" s="73"/>
      <c r="D60" s="73"/>
      <c r="E60" s="45"/>
    </row>
    <row r="61" spans="1:5" ht="12.75">
      <c r="A61" s="45"/>
      <c r="B61" s="45"/>
      <c r="C61" s="45"/>
      <c r="D61" s="45"/>
      <c r="E61" s="45"/>
    </row>
    <row r="62" spans="1:5" ht="12.75">
      <c r="A62" s="45"/>
      <c r="B62" s="45"/>
      <c r="C62" s="45"/>
      <c r="D62" s="45"/>
      <c r="E62" s="45"/>
    </row>
    <row r="63" spans="1:5" ht="12.75">
      <c r="A63" s="73" t="s">
        <v>55</v>
      </c>
      <c r="B63" s="74"/>
      <c r="C63" s="74"/>
      <c r="D63" s="74"/>
      <c r="E63" s="9"/>
    </row>
    <row r="64" spans="1:5" ht="12.75">
      <c r="A64" s="74"/>
      <c r="B64" s="74"/>
      <c r="C64" s="74"/>
      <c r="D64" s="74"/>
      <c r="E64" s="9"/>
    </row>
    <row r="65" spans="1:4" ht="12.75">
      <c r="A65" s="33"/>
      <c r="B65" s="33"/>
      <c r="C65" s="33"/>
      <c r="D65" s="33"/>
    </row>
  </sheetData>
  <mergeCells count="2">
    <mergeCell ref="A60:D60"/>
    <mergeCell ref="A63:D64"/>
  </mergeCells>
  <printOptions/>
  <pageMargins left="0.75" right="0.75" top="1" bottom="1" header="0.5" footer="0.5"/>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 Kwong Yokohama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TKYB</dc:creator>
  <cp:keywords/>
  <dc:description/>
  <cp:lastModifiedBy>Tan</cp:lastModifiedBy>
  <cp:lastPrinted>2003-02-26T07:53:19Z</cp:lastPrinted>
  <dcterms:created xsi:type="dcterms:W3CDTF">2002-11-05T00:02:16Z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