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5730" tabRatio="904" activeTab="1"/>
  </bookViews>
  <sheets>
    <sheet name="1ST-BS" sheetId="1" r:id="rId1"/>
    <sheet name="1ST-PL" sheetId="2" r:id="rId2"/>
  </sheets>
  <externalReferences>
    <externalReference r:id="rId5"/>
  </externalReferences>
  <definedNames>
    <definedName name="_xlnm.Print_Area" localSheetId="1">'1ST-PL'!$A$1:$H$50</definedName>
  </definedNames>
  <calcPr fullCalcOnLoad="1"/>
</workbook>
</file>

<file path=xl/sharedStrings.xml><?xml version="1.0" encoding="utf-8"?>
<sst xmlns="http://schemas.openxmlformats.org/spreadsheetml/2006/main" count="165" uniqueCount="127">
  <si>
    <t xml:space="preserve">UH DOVE HOLDINGS BERHAD </t>
  </si>
  <si>
    <t xml:space="preserve">                                          (305530-A )</t>
  </si>
  <si>
    <t>CONSOLIDATED BALANCE SHEET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</si>
  <si>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</si>
  <si>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</si>
  <si>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</si>
  <si>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</si>
  <si>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</si>
  <si>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</si>
  <si>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</si>
  <si>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</si>
  <si>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</si>
  <si>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</si>
  <si>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</si>
  <si>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</si>
  <si>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</si>
  <si>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</si>
  <si>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</si>
  <si>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</si>
  <si>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9.</t>
  </si>
  <si>
    <t>Current liabilities</t>
  </si>
  <si>
    <t xml:space="preserve"> </t>
  </si>
  <si>
    <t>10.</t>
  </si>
  <si>
    <t>Net current liabilities</t>
  </si>
  <si>
    <t>11.</t>
  </si>
  <si>
    <t>Shareholders' funds</t>
  </si>
  <si>
    <t>Reserves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</si>
  <si>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</si>
  <si>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</si>
  <si>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</si>
  <si>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</si>
  <si>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</si>
  <si>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</si>
  <si>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</si>
  <si>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</si>
  <si>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</si>
  <si>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AS AT END OF</t>
  </si>
  <si>
    <t>AS AT PRECEDING</t>
  </si>
  <si>
    <t xml:space="preserve">CURRENT </t>
  </si>
  <si>
    <t>FINANCIAL</t>
  </si>
  <si>
    <t>QUARTER</t>
  </si>
  <si>
    <t>YEAR END</t>
  </si>
  <si>
    <t>RM'000</t>
  </si>
  <si>
    <t>-</t>
  </si>
  <si>
    <t>=</t>
  </si>
  <si>
    <t xml:space="preserve">                                     (305530-A )</t>
  </si>
  <si>
    <t>Lot 68-B, Air Keroh Industrial Estate, 75450 Melaka</t>
  </si>
  <si>
    <t>Tel : 06-2321311   Fax : 06-2320313</t>
  </si>
  <si>
    <t>The figures have not been audited.</t>
  </si>
  <si>
    <t>CONSOLIDATED INCOME STATEMENT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</si>
  <si>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</si>
  <si>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</si>
  <si>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</si>
  <si>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</si>
  <si>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</si>
  <si>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</si>
  <si>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</si>
  <si>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</si>
  <si>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</si>
  <si>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</si>
  <si>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</si>
  <si>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</si>
  <si>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</si>
  <si>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</si>
  <si>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</si>
  <si>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</si>
  <si>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</si>
  <si>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</si>
  <si>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</si>
  <si>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(h)</t>
  </si>
  <si>
    <t>Income tax</t>
  </si>
  <si>
    <t>(i)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</si>
  <si>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</si>
  <si>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</si>
  <si>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</si>
  <si>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</si>
  <si>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</si>
  <si>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</si>
  <si>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 xml:space="preserve">    members of the company</t>
  </si>
  <si>
    <t>(m)</t>
  </si>
  <si>
    <t xml:space="preserve">Net Profit/(loss) attributable to members </t>
  </si>
  <si>
    <t>of the company</t>
  </si>
  <si>
    <t>Earnings per share based on 2(m) above after</t>
  </si>
  <si>
    <t xml:space="preserve">deducting any provision for preference </t>
  </si>
  <si>
    <t>dividends, if any :-</t>
  </si>
  <si>
    <t>Fully diluted (based on ordinary shares -sen)</t>
  </si>
  <si>
    <t>Current Year</t>
  </si>
  <si>
    <t>Preceding Year</t>
  </si>
  <si>
    <t xml:space="preserve"> Quarter</t>
  </si>
  <si>
    <t>Corresponding</t>
  </si>
  <si>
    <t>To Date</t>
  </si>
  <si>
    <t xml:space="preserve">Corresponding </t>
  </si>
  <si>
    <t>Quarter</t>
  </si>
  <si>
    <t>Period</t>
  </si>
  <si>
    <t xml:space="preserve">     Inventories</t>
  </si>
  <si>
    <t xml:space="preserve">     Trade receivables</t>
  </si>
  <si>
    <t xml:space="preserve">     Other debtors, deposits &amp; prepayments</t>
  </si>
  <si>
    <t xml:space="preserve">     Deferred share issue expenses</t>
  </si>
  <si>
    <t xml:space="preserve">     Short term investments</t>
  </si>
  <si>
    <t xml:space="preserve">     Fixed deposit with a licensed bank</t>
  </si>
  <si>
    <t xml:space="preserve">     Cash &amp; bank balances</t>
  </si>
  <si>
    <t xml:space="preserve">     Trade payables</t>
  </si>
  <si>
    <t xml:space="preserve">     Other payables</t>
  </si>
  <si>
    <t xml:space="preserve">     Short term borrowings</t>
  </si>
  <si>
    <t xml:space="preserve">     Provision for taxation</t>
  </si>
  <si>
    <t xml:space="preserve">     Hire purchase creditors</t>
  </si>
  <si>
    <t xml:space="preserve">     Share premium</t>
  </si>
  <si>
    <t xml:space="preserve">        INDIVIDUAL PERIOD</t>
  </si>
  <si>
    <t xml:space="preserve">     Share capital</t>
  </si>
  <si>
    <t>31/12/2001</t>
  </si>
  <si>
    <t xml:space="preserve">     Proposed dividend</t>
  </si>
  <si>
    <t xml:space="preserve">     Capital  reserve</t>
  </si>
  <si>
    <t xml:space="preserve">     Revaluation reserve</t>
  </si>
  <si>
    <t xml:space="preserve">     Statutory reserve</t>
  </si>
  <si>
    <t>(i)   Profit/(loss) after income tax</t>
  </si>
  <si>
    <t xml:space="preserve">      before deducting minority interests</t>
  </si>
  <si>
    <t>(ii)  Less Minority interests</t>
  </si>
  <si>
    <t>(iii) Extraordinary items attributable to</t>
  </si>
  <si>
    <t>(i)   Extraordinary items</t>
  </si>
  <si>
    <t>Basic (based on 18,000,000 ordinary shares - sen)</t>
  </si>
  <si>
    <t>Net tangible assets/(liabilities) per share          (RM)</t>
  </si>
  <si>
    <t>31/03/2002</t>
  </si>
  <si>
    <t>31/03/2001</t>
  </si>
  <si>
    <t>Quarterly Report on Consolidated Results for the financial quarter ended 31st March 2002</t>
  </si>
  <si>
    <t xml:space="preserve">     CUMULATIVE PERIOD</t>
  </si>
  <si>
    <t xml:space="preserve">     Accumulated losses</t>
  </si>
  <si>
    <t xml:space="preserve">     Proposed directors' fees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</si>
</sst>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10">
    <font>
      <sz val="10"/>
      <name val="Arial"/>
      <family val="0"/>
    </font>
    <font>
      <sz val="10"/>
      <name val="Tahoma"/>
      <family val="0"/>
    </font>
    <font>
      <b/>
      <sz val="14"/>
      <name val="Tahoma"/>
      <family val="0"/>
    </font>
    <font>
      <b/>
      <i/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u val="single"/>
      <sz val="10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1" fontId="1" fillId="0" borderId="0" xfId="15" applyNumberFormat="1" applyFont="1" applyAlignment="1">
      <alignment/>
    </xf>
    <xf numFmtId="3" fontId="1" fillId="0" borderId="0" xfId="0" applyNumberFormat="1" applyFont="1" applyAlignment="1">
      <alignment horizontal="fill"/>
    </xf>
    <xf numFmtId="171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Report-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B4 Interest waiver"/>
      <sheetName val="DEC"/>
    </sheetNames>
    <sheetDataSet>
      <sheetData sheetId="2">
        <row r="10">
          <cell r="C10">
            <v>21744545.020000003</v>
          </cell>
        </row>
        <row r="12">
          <cell r="C12">
            <v>1824</v>
          </cell>
        </row>
        <row r="17">
          <cell r="C17">
            <v>2076380.9300000002</v>
          </cell>
        </row>
        <row r="18">
          <cell r="C18">
            <v>1863640.280000005</v>
          </cell>
        </row>
        <row r="19">
          <cell r="C19">
            <v>274967.86000000004</v>
          </cell>
        </row>
        <row r="20">
          <cell r="C20">
            <v>1289007.25</v>
          </cell>
        </row>
        <row r="21">
          <cell r="C21">
            <v>188000</v>
          </cell>
        </row>
        <row r="22">
          <cell r="C22">
            <v>425567.31999999995</v>
          </cell>
        </row>
        <row r="28">
          <cell r="C28">
            <v>1856806.73</v>
          </cell>
        </row>
        <row r="29">
          <cell r="C29">
            <v>1765720.3599999999</v>
          </cell>
        </row>
        <row r="30">
          <cell r="C30">
            <v>66000</v>
          </cell>
        </row>
        <row r="32">
          <cell r="C32">
            <v>0</v>
          </cell>
        </row>
        <row r="33">
          <cell r="C33">
            <v>12878.55</v>
          </cell>
        </row>
        <row r="34">
          <cell r="C34">
            <v>59218811.66</v>
          </cell>
        </row>
        <row r="35">
          <cell r="C35">
            <v>472343.43</v>
          </cell>
        </row>
        <row r="36">
          <cell r="C36">
            <v>1324991.49</v>
          </cell>
        </row>
        <row r="46">
          <cell r="C46">
            <v>18000000</v>
          </cell>
        </row>
        <row r="47">
          <cell r="C47">
            <v>2225090</v>
          </cell>
        </row>
        <row r="48">
          <cell r="C48">
            <v>4883497</v>
          </cell>
        </row>
        <row r="49">
          <cell r="C49">
            <v>-61962206.559999995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0"/>
  <sheetViews>
    <sheetView workbookViewId="0" topLeftCell="B45">
      <selection activeCell="D66" sqref="D66"/>
    </sheetView>
  </sheetViews>
  <sheetFormatPr defaultColWidth="9.140625" defaultRowHeight="12.75"/>
  <cols>
    <col min="1" max="2" width="4.7109375" style="15" customWidth="1"/>
    <col min="3" max="3" width="49.140625" style="0" customWidth="1"/>
    <col min="4" max="4" width="17.7109375" style="0" customWidth="1"/>
    <col min="5" max="5" width="5.7109375" style="0" customWidth="1"/>
    <col min="6" max="6" width="17.7109375" style="0" customWidth="1"/>
  </cols>
  <sheetData>
    <row r="2" ht="18">
      <c r="C2" s="18" t="s">
        <v>0</v>
      </c>
    </row>
    <row r="3" ht="12.75">
      <c r="C3" s="19" t="s">
        <v>1</v>
      </c>
    </row>
    <row r="5" ht="15">
      <c r="C5" s="3" t="s">
        <v>2</v>
      </c>
    </row>
    <row r="6" spans="3:6" ht="12.75">
      <c r="C6" s="1"/>
      <c r="D6" s="6" t="s">
        <v>36</v>
      </c>
      <c r="E6" s="7"/>
      <c r="F6" s="6" t="s">
        <v>37</v>
      </c>
    </row>
    <row r="7" spans="3:6" ht="12.75">
      <c r="C7" s="1"/>
      <c r="D7" s="6" t="s">
        <v>38</v>
      </c>
      <c r="E7" s="5"/>
      <c r="F7" s="6" t="s">
        <v>39</v>
      </c>
    </row>
    <row r="8" spans="3:6" ht="12.75">
      <c r="C8" s="1"/>
      <c r="D8" s="6" t="s">
        <v>40</v>
      </c>
      <c r="E8" s="5"/>
      <c r="F8" s="6" t="s">
        <v>41</v>
      </c>
    </row>
    <row r="9" spans="2:6" ht="12.75">
      <c r="B9" s="4"/>
      <c r="C9" s="1"/>
      <c r="D9" s="5" t="s">
        <v>121</v>
      </c>
      <c r="E9" s="5"/>
      <c r="F9" s="5" t="s">
        <v>109</v>
      </c>
    </row>
    <row r="10" spans="2:6" ht="12.75">
      <c r="B10" s="4"/>
      <c r="C10" s="1"/>
      <c r="D10" s="5" t="s">
        <v>42</v>
      </c>
      <c r="E10" s="5"/>
      <c r="F10" s="5" t="s">
        <v>42</v>
      </c>
    </row>
    <row r="11" spans="2:3" ht="12.75">
      <c r="B11" s="5"/>
      <c r="C11" s="2"/>
    </row>
    <row r="12" spans="2:6" ht="12.75">
      <c r="B12" s="5" t="s">
        <v>3</v>
      </c>
      <c r="C12" s="2" t="s">
        <v>4</v>
      </c>
      <c r="D12" s="20">
        <f>+'[1]MAR'!$C$10/1000</f>
        <v>21744.545020000005</v>
      </c>
      <c r="E12" s="20"/>
      <c r="F12" s="20">
        <f>22292369.48/1000</f>
        <v>22292.36948</v>
      </c>
    </row>
    <row r="13" spans="2:6" ht="12.75">
      <c r="B13" s="5" t="s">
        <v>5</v>
      </c>
      <c r="C13" s="2" t="s">
        <v>6</v>
      </c>
      <c r="D13" s="20">
        <v>0</v>
      </c>
      <c r="E13" s="20"/>
      <c r="F13" s="20">
        <v>0</v>
      </c>
    </row>
    <row r="14" spans="2:6" ht="12.75">
      <c r="B14" s="5" t="s">
        <v>7</v>
      </c>
      <c r="C14" s="2" t="s">
        <v>8</v>
      </c>
      <c r="D14" s="20">
        <v>0</v>
      </c>
      <c r="E14" s="20"/>
      <c r="F14" s="20">
        <v>0</v>
      </c>
    </row>
    <row r="15" spans="2:6" ht="12.75">
      <c r="B15" s="5" t="s">
        <v>9</v>
      </c>
      <c r="C15" s="2" t="s">
        <v>10</v>
      </c>
      <c r="D15" s="20">
        <f>+'[1]MAR'!$C$12/1000</f>
        <v>1.824</v>
      </c>
      <c r="E15" s="20"/>
      <c r="F15" s="20">
        <f>58824/1000</f>
        <v>58.824</v>
      </c>
    </row>
    <row r="16" spans="2:6" ht="12.75">
      <c r="B16" s="5" t="s">
        <v>11</v>
      </c>
      <c r="C16" s="2" t="s">
        <v>12</v>
      </c>
      <c r="D16" s="20">
        <v>0</v>
      </c>
      <c r="E16" s="22"/>
      <c r="F16" s="20">
        <v>0</v>
      </c>
    </row>
    <row r="17" spans="2:6" ht="12.75">
      <c r="B17" s="5" t="s">
        <v>13</v>
      </c>
      <c r="C17" s="2" t="s">
        <v>14</v>
      </c>
      <c r="D17" s="20">
        <v>0</v>
      </c>
      <c r="E17" s="20"/>
      <c r="F17" s="20">
        <v>0</v>
      </c>
    </row>
    <row r="18" spans="2:6" ht="12.75">
      <c r="B18" s="5" t="s">
        <v>15</v>
      </c>
      <c r="C18" s="2" t="s">
        <v>16</v>
      </c>
      <c r="D18" s="20">
        <v>0</v>
      </c>
      <c r="E18" s="20"/>
      <c r="F18" s="20">
        <v>0</v>
      </c>
    </row>
    <row r="19" spans="2:6" ht="12.75">
      <c r="B19" s="5"/>
      <c r="C19" s="2"/>
      <c r="D19" s="21" t="s">
        <v>43</v>
      </c>
      <c r="E19" s="20"/>
      <c r="F19" s="21" t="s">
        <v>43</v>
      </c>
    </row>
    <row r="20" spans="2:6" ht="12.75">
      <c r="B20" s="5"/>
      <c r="C20" s="2"/>
      <c r="D20" s="20">
        <f>SUM(D12:D19)</f>
        <v>21746.369020000006</v>
      </c>
      <c r="E20" s="20"/>
      <c r="F20" s="20">
        <f>SUM(F12:F18)</f>
        <v>22351.19348</v>
      </c>
    </row>
    <row r="21" spans="2:6" ht="12.75">
      <c r="B21" s="5"/>
      <c r="C21" s="2"/>
      <c r="D21" s="20"/>
      <c r="E21" s="20"/>
      <c r="F21" s="20"/>
    </row>
    <row r="22" spans="2:6" ht="12.75">
      <c r="B22" s="5" t="s">
        <v>17</v>
      </c>
      <c r="C22" s="2" t="s">
        <v>18</v>
      </c>
      <c r="D22" s="20"/>
      <c r="E22" s="20"/>
      <c r="F22" s="20"/>
    </row>
    <row r="23" spans="2:6" ht="12.75">
      <c r="B23" s="4"/>
      <c r="C23" s="2" t="s">
        <v>94</v>
      </c>
      <c r="D23" s="20">
        <f>+'[1]MAR'!$C$17/1000</f>
        <v>2076.3809300000003</v>
      </c>
      <c r="E23" s="20"/>
      <c r="F23" s="20">
        <f>+(1367868.79+566894.55+187386.22+75068.44)/1000</f>
        <v>2197.218</v>
      </c>
    </row>
    <row r="24" spans="2:6" ht="12.75">
      <c r="B24" s="4"/>
      <c r="C24" s="2" t="s">
        <v>95</v>
      </c>
      <c r="D24" s="20">
        <f>+'[1]MAR'!$C$18/1000</f>
        <v>1863.6402800000049</v>
      </c>
      <c r="E24" s="20"/>
      <c r="F24" s="20">
        <f>+(20091928.25-18265537.89)/1000+1</f>
        <v>1827.3903599999994</v>
      </c>
    </row>
    <row r="25" spans="2:6" ht="12.75">
      <c r="B25" s="4"/>
      <c r="C25" s="2" t="s">
        <v>98</v>
      </c>
      <c r="D25" s="20">
        <v>0</v>
      </c>
      <c r="E25" s="20"/>
      <c r="F25" s="20">
        <v>0</v>
      </c>
    </row>
    <row r="26" spans="2:6" ht="12.75">
      <c r="B26" s="4"/>
      <c r="C26" s="2" t="s">
        <v>100</v>
      </c>
      <c r="D26" s="20">
        <f>+'[1]MAR'!$C$22/1000</f>
        <v>425.56731999999994</v>
      </c>
      <c r="E26" s="20"/>
      <c r="F26" s="20">
        <f>641897.76/1000</f>
        <v>641.8977600000001</v>
      </c>
    </row>
    <row r="27" spans="2:6" ht="12.75">
      <c r="B27" s="4"/>
      <c r="C27" s="2" t="s">
        <v>96</v>
      </c>
      <c r="D27" s="20">
        <f>+'[1]MAR'!$C$19/1000</f>
        <v>274.96786000000003</v>
      </c>
      <c r="E27" s="22"/>
      <c r="F27" s="20">
        <f>+(17688.7+378682.17-188000+96871.53)/1000</f>
        <v>305.24240000000003</v>
      </c>
    </row>
    <row r="28" spans="2:6" ht="12.75">
      <c r="B28" s="4"/>
      <c r="C28" s="2" t="s">
        <v>97</v>
      </c>
      <c r="D28" s="20">
        <f>+'[1]MAR'!$C$20/1000</f>
        <v>1289.00725</v>
      </c>
      <c r="E28" s="20"/>
      <c r="F28" s="20">
        <f>1207307.25/1000</f>
        <v>1207.30725</v>
      </c>
    </row>
    <row r="29" spans="2:6" ht="12.75">
      <c r="B29" s="4"/>
      <c r="C29" s="2" t="s">
        <v>99</v>
      </c>
      <c r="D29" s="20">
        <f>+'[1]MAR'!$C$21/1000</f>
        <v>188</v>
      </c>
      <c r="E29" s="22"/>
      <c r="F29" s="20">
        <v>188</v>
      </c>
    </row>
    <row r="30" spans="2:6" ht="12.75">
      <c r="B30" s="4"/>
      <c r="C30" s="2"/>
      <c r="D30" s="21" t="s">
        <v>43</v>
      </c>
      <c r="E30" s="20"/>
      <c r="F30" s="21" t="s">
        <v>43</v>
      </c>
    </row>
    <row r="31" spans="2:6" ht="12.75">
      <c r="B31" s="4"/>
      <c r="C31" s="2"/>
      <c r="D31" s="20">
        <f>SUM(D23:D30)</f>
        <v>6117.563640000006</v>
      </c>
      <c r="E31" s="20"/>
      <c r="F31" s="20">
        <f>SUM(F23:F29)-1</f>
        <v>6366.055769999999</v>
      </c>
    </row>
    <row r="32" spans="2:6" ht="12.75">
      <c r="B32" s="4"/>
      <c r="C32" s="2"/>
      <c r="D32" s="20"/>
      <c r="E32" s="20"/>
      <c r="F32" s="20"/>
    </row>
    <row r="33" spans="2:6" ht="12.75">
      <c r="B33" s="5" t="s">
        <v>19</v>
      </c>
      <c r="C33" s="2" t="s">
        <v>20</v>
      </c>
      <c r="D33" s="20"/>
      <c r="E33" s="20"/>
      <c r="F33" s="20"/>
    </row>
    <row r="34" spans="2:6" ht="12.75">
      <c r="B34" s="4"/>
      <c r="C34" s="2" t="s">
        <v>101</v>
      </c>
      <c r="D34" s="20">
        <f>+'[1]MAR'!$C$28/1000</f>
        <v>1856.80673</v>
      </c>
      <c r="E34" s="20"/>
      <c r="F34" s="20">
        <f>1884607/1000</f>
        <v>1884.607</v>
      </c>
    </row>
    <row r="35" spans="2:6" ht="12.75">
      <c r="B35" s="4"/>
      <c r="C35" s="2" t="s">
        <v>102</v>
      </c>
      <c r="D35" s="20">
        <f>+'[1]MAR'!$C$29/1000</f>
        <v>1765.7203599999998</v>
      </c>
      <c r="E35" s="20"/>
      <c r="F35" s="20">
        <f>1767026/1000</f>
        <v>1767.026</v>
      </c>
    </row>
    <row r="36" spans="2:6" ht="12.75">
      <c r="B36" s="4"/>
      <c r="C36" s="2" t="s">
        <v>103</v>
      </c>
      <c r="D36" s="20">
        <f>+('[1]MAR'!$C$34+'[1]MAR'!$C$35+'[1]MAR'!$C$36)/1000</f>
        <v>61016.14658</v>
      </c>
      <c r="E36" s="20"/>
      <c r="F36" s="20">
        <f>60267092.67/1000</f>
        <v>60267.09267</v>
      </c>
    </row>
    <row r="37" spans="2:6" ht="12.75">
      <c r="B37" s="4"/>
      <c r="C37" s="2" t="s">
        <v>104</v>
      </c>
      <c r="D37" s="20">
        <f>+'[1]MAR'!$C$33/1000</f>
        <v>12.878549999999999</v>
      </c>
      <c r="E37" s="22"/>
      <c r="F37" s="20">
        <f>35274/1000</f>
        <v>35.274</v>
      </c>
    </row>
    <row r="38" spans="2:6" ht="12.75">
      <c r="B38" s="4"/>
      <c r="C38" s="2" t="s">
        <v>110</v>
      </c>
      <c r="D38" s="20">
        <v>0</v>
      </c>
      <c r="E38" s="20"/>
      <c r="F38" s="20">
        <v>0</v>
      </c>
    </row>
    <row r="39" spans="2:6" ht="12.75">
      <c r="B39" s="4"/>
      <c r="C39" s="2" t="s">
        <v>105</v>
      </c>
      <c r="D39" s="20">
        <f>+'[1]MAR'!$C$32/1000</f>
        <v>0</v>
      </c>
      <c r="E39" s="22"/>
      <c r="F39" s="20">
        <v>0</v>
      </c>
    </row>
    <row r="40" spans="2:6" ht="12.75">
      <c r="B40" s="4"/>
      <c r="C40" s="2" t="s">
        <v>126</v>
      </c>
      <c r="D40" s="20">
        <f>+'[1]MAR'!$C$30/1000</f>
        <v>66</v>
      </c>
      <c r="E40" s="20"/>
      <c r="F40" s="20">
        <f>66000/1000</f>
        <v>66</v>
      </c>
    </row>
    <row r="41" spans="2:6" ht="12.75">
      <c r="B41" s="4"/>
      <c r="C41" s="2" t="s">
        <v>21</v>
      </c>
      <c r="D41" s="21" t="s">
        <v>43</v>
      </c>
      <c r="E41" s="22"/>
      <c r="F41" s="21" t="s">
        <v>43</v>
      </c>
    </row>
    <row r="42" spans="2:6" ht="12.75">
      <c r="B42" s="4"/>
      <c r="C42" s="2"/>
      <c r="D42" s="20">
        <f>SUM(D34:D41)</f>
        <v>64717.552220000005</v>
      </c>
      <c r="E42" s="20"/>
      <c r="F42" s="20">
        <f>SUM(F34:F40)</f>
        <v>64019.99967</v>
      </c>
    </row>
    <row r="43" spans="2:6" ht="12.75">
      <c r="B43" s="4"/>
      <c r="C43" s="2"/>
      <c r="D43" s="21" t="s">
        <v>43</v>
      </c>
      <c r="E43" s="23"/>
      <c r="F43" s="21" t="s">
        <v>43</v>
      </c>
    </row>
    <row r="44" spans="2:6" ht="12.75">
      <c r="B44" s="5" t="s">
        <v>22</v>
      </c>
      <c r="C44" s="2" t="s">
        <v>23</v>
      </c>
      <c r="D44" s="20">
        <f>+D31-D42</f>
        <v>-58599.98858</v>
      </c>
      <c r="E44" s="20"/>
      <c r="F44" s="20">
        <f>+F31-F42</f>
        <v>-57653.9439</v>
      </c>
    </row>
    <row r="45" spans="2:6" ht="12.75">
      <c r="B45" s="4"/>
      <c r="C45" s="2"/>
      <c r="D45" s="21" t="s">
        <v>43</v>
      </c>
      <c r="E45" s="20"/>
      <c r="F45" s="21" t="s">
        <v>43</v>
      </c>
    </row>
    <row r="46" spans="2:6" ht="12.75">
      <c r="B46" s="4"/>
      <c r="C46" s="2"/>
      <c r="D46" s="20">
        <f>+D44+D20</f>
        <v>-36853.61955999999</v>
      </c>
      <c r="E46" s="20"/>
      <c r="F46" s="20">
        <f>+F44+F20</f>
        <v>-35302.75042</v>
      </c>
    </row>
    <row r="47" spans="2:6" ht="12.75">
      <c r="B47" s="4"/>
      <c r="C47" s="2"/>
      <c r="D47" s="21" t="s">
        <v>44</v>
      </c>
      <c r="E47" s="20"/>
      <c r="F47" s="21" t="s">
        <v>44</v>
      </c>
    </row>
    <row r="48" spans="2:6" ht="12.75">
      <c r="B48" s="4"/>
      <c r="C48" s="2"/>
      <c r="D48" s="20"/>
      <c r="E48" s="20"/>
      <c r="F48" s="20"/>
    </row>
    <row r="49" spans="2:6" ht="12.75">
      <c r="B49" s="5" t="s">
        <v>24</v>
      </c>
      <c r="C49" s="33" t="s">
        <v>25</v>
      </c>
      <c r="D49" s="20"/>
      <c r="E49" s="20"/>
      <c r="F49" s="20"/>
    </row>
    <row r="50" spans="2:6" ht="12.75">
      <c r="B50" s="4"/>
      <c r="C50" s="2" t="s">
        <v>108</v>
      </c>
      <c r="D50" s="20">
        <f>+'[1]MAR'!$C$46/1000</f>
        <v>18000</v>
      </c>
      <c r="E50" s="20"/>
      <c r="F50" s="20">
        <v>18000</v>
      </c>
    </row>
    <row r="51" spans="2:6" ht="12.75">
      <c r="B51" s="5"/>
      <c r="C51" s="33" t="s">
        <v>26</v>
      </c>
      <c r="D51" s="20"/>
      <c r="E51" s="22"/>
      <c r="F51" s="20"/>
    </row>
    <row r="52" spans="2:6" ht="12.75">
      <c r="B52" s="4"/>
      <c r="C52" s="2" t="s">
        <v>106</v>
      </c>
      <c r="D52" s="20">
        <f>+'[1]MAR'!$C$47/1000</f>
        <v>2225.09</v>
      </c>
      <c r="E52" s="20"/>
      <c r="F52" s="20">
        <f>2225090/1000</f>
        <v>2225.09</v>
      </c>
    </row>
    <row r="53" spans="2:6" ht="12.75">
      <c r="B53" s="4"/>
      <c r="C53" s="2" t="s">
        <v>112</v>
      </c>
      <c r="D53" s="20">
        <f>+'[1]MAR'!$C$48/1000</f>
        <v>4883.497</v>
      </c>
      <c r="E53" s="20"/>
      <c r="F53" s="20">
        <f>4883497/1000</f>
        <v>4883.497</v>
      </c>
    </row>
    <row r="54" spans="2:6" ht="12.75">
      <c r="B54" s="4"/>
      <c r="C54" s="2" t="s">
        <v>111</v>
      </c>
      <c r="D54" s="20">
        <v>0</v>
      </c>
      <c r="E54" s="20"/>
      <c r="F54" s="20">
        <v>0</v>
      </c>
    </row>
    <row r="55" spans="2:6" ht="12.75">
      <c r="B55" s="4"/>
      <c r="C55" s="2" t="s">
        <v>113</v>
      </c>
      <c r="D55" s="20">
        <v>0</v>
      </c>
      <c r="E55" s="20"/>
      <c r="F55" s="20">
        <v>0</v>
      </c>
    </row>
    <row r="56" spans="2:6" ht="12.75">
      <c r="B56" s="4"/>
      <c r="C56" s="2" t="s">
        <v>125</v>
      </c>
      <c r="D56" s="20">
        <f>+'[1]MAR'!$C$49/1000</f>
        <v>-61962.20655999999</v>
      </c>
      <c r="E56" s="20"/>
      <c r="F56" s="20">
        <f>-60412+1</f>
        <v>-60411</v>
      </c>
    </row>
    <row r="57" spans="2:6" ht="12.75">
      <c r="B57" s="4"/>
      <c r="C57" s="1"/>
      <c r="D57" s="21" t="s">
        <v>43</v>
      </c>
      <c r="E57" s="22"/>
      <c r="F57" s="21" t="s">
        <v>43</v>
      </c>
    </row>
    <row r="58" spans="2:6" ht="12.75">
      <c r="B58" s="4"/>
      <c r="C58" s="1"/>
      <c r="D58" s="20">
        <f>SUM(D50:D56)</f>
        <v>-36853.61955999999</v>
      </c>
      <c r="E58" s="20"/>
      <c r="F58" s="20">
        <f>SUM(F50:F56)-1</f>
        <v>-35303.413</v>
      </c>
    </row>
    <row r="59" spans="2:6" ht="12.75">
      <c r="B59" s="5" t="s">
        <v>27</v>
      </c>
      <c r="C59" s="2" t="s">
        <v>28</v>
      </c>
      <c r="D59" s="20">
        <v>0</v>
      </c>
      <c r="E59" s="23"/>
      <c r="F59" s="20">
        <v>0</v>
      </c>
    </row>
    <row r="60" spans="2:6" ht="12.75">
      <c r="B60" s="5" t="s">
        <v>29</v>
      </c>
      <c r="C60" s="2" t="s">
        <v>30</v>
      </c>
      <c r="D60" s="20">
        <v>0</v>
      </c>
      <c r="E60" s="20"/>
      <c r="F60" s="20">
        <v>0</v>
      </c>
    </row>
    <row r="61" spans="2:6" ht="12.75">
      <c r="B61" s="5" t="s">
        <v>31</v>
      </c>
      <c r="C61" s="2" t="s">
        <v>32</v>
      </c>
      <c r="D61" s="20">
        <v>0</v>
      </c>
      <c r="E61" s="20"/>
      <c r="F61" s="20">
        <v>0</v>
      </c>
    </row>
    <row r="62" spans="2:6" ht="12.75">
      <c r="B62" s="5" t="s">
        <v>33</v>
      </c>
      <c r="C62" s="2" t="s">
        <v>34</v>
      </c>
      <c r="D62" s="20">
        <v>0</v>
      </c>
      <c r="E62" s="20"/>
      <c r="F62" s="20">
        <v>0</v>
      </c>
    </row>
    <row r="63" spans="2:6" ht="12.75">
      <c r="B63" s="4"/>
      <c r="C63" s="1"/>
      <c r="D63" s="21" t="s">
        <v>43</v>
      </c>
      <c r="E63" s="20"/>
      <c r="F63" s="21" t="s">
        <v>43</v>
      </c>
    </row>
    <row r="64" spans="2:6" ht="12.75">
      <c r="B64" s="4"/>
      <c r="C64" s="32"/>
      <c r="D64" s="20">
        <f>SUM(D58:D62)</f>
        <v>-36853.61955999999</v>
      </c>
      <c r="E64" s="27"/>
      <c r="F64" s="20">
        <f>SUM(F58:F62)</f>
        <v>-35303.413</v>
      </c>
    </row>
    <row r="65" spans="2:6" ht="12.75">
      <c r="B65" s="4"/>
      <c r="C65" s="1"/>
      <c r="D65" s="21" t="s">
        <v>44</v>
      </c>
      <c r="E65" s="27"/>
      <c r="F65" s="21" t="s">
        <v>44</v>
      </c>
    </row>
    <row r="66" spans="2:6" ht="12.75">
      <c r="B66" s="5" t="s">
        <v>35</v>
      </c>
      <c r="C66" s="2" t="s">
        <v>120</v>
      </c>
      <c r="D66" s="26">
        <f>+(D46-D28)/D50</f>
        <v>-2.1190348227777775</v>
      </c>
      <c r="E66" s="27"/>
      <c r="F66" s="26">
        <f>+(F46-F28)/F50</f>
        <v>-2.0283365372222217</v>
      </c>
    </row>
    <row r="67" spans="2:6" ht="12.75">
      <c r="B67" s="25"/>
      <c r="C67" s="24"/>
      <c r="D67" s="27"/>
      <c r="E67" s="27"/>
      <c r="F67" s="27"/>
    </row>
    <row r="68" spans="2:6" ht="12.75">
      <c r="B68" s="25"/>
      <c r="C68" s="24"/>
      <c r="D68" s="27"/>
      <c r="E68" s="27"/>
      <c r="F68" s="27"/>
    </row>
    <row r="69" spans="2:6" ht="12.75">
      <c r="B69" s="25"/>
      <c r="C69" s="24"/>
      <c r="D69" s="27"/>
      <c r="E69" s="27"/>
      <c r="F69" s="27"/>
    </row>
    <row r="70" spans="2:6" ht="12.75">
      <c r="B70" s="25"/>
      <c r="C70" s="24"/>
      <c r="D70" s="27"/>
      <c r="E70" s="27"/>
      <c r="F70" s="27"/>
    </row>
    <row r="71" spans="2:6" ht="12.75">
      <c r="B71" s="25"/>
      <c r="C71" s="24"/>
      <c r="D71" s="27"/>
      <c r="E71" s="27"/>
      <c r="F71" s="27"/>
    </row>
    <row r="72" spans="2:6" ht="12.75">
      <c r="B72" s="25"/>
      <c r="C72" s="24"/>
      <c r="D72" s="27"/>
      <c r="E72" s="27"/>
      <c r="F72" s="27"/>
    </row>
    <row r="73" spans="2:6" ht="12.75">
      <c r="B73" s="25"/>
      <c r="C73" s="24"/>
      <c r="D73" s="27"/>
      <c r="E73" s="27"/>
      <c r="F73" s="27"/>
    </row>
    <row r="74" spans="2:6" ht="12.75">
      <c r="B74" s="25"/>
      <c r="C74" s="24"/>
      <c r="D74" s="27"/>
      <c r="E74" s="27"/>
      <c r="F74" s="27"/>
    </row>
    <row r="75" spans="2:6" ht="12.75">
      <c r="B75" s="25"/>
      <c r="C75" s="24"/>
      <c r="D75" s="27"/>
      <c r="E75" s="27"/>
      <c r="F75" s="27"/>
    </row>
    <row r="76" spans="2:6" ht="12.75">
      <c r="B76" s="25"/>
      <c r="C76" s="24"/>
      <c r="D76" s="27"/>
      <c r="E76" s="27"/>
      <c r="F76" s="27"/>
    </row>
    <row r="77" spans="2:6" ht="12.75">
      <c r="B77" s="25"/>
      <c r="C77" s="24"/>
      <c r="D77" s="27"/>
      <c r="E77" s="27"/>
      <c r="F77" s="27"/>
    </row>
    <row r="78" spans="2:6" ht="12.75">
      <c r="B78" s="25"/>
      <c r="C78" s="24"/>
      <c r="D78" s="27"/>
      <c r="E78" s="27"/>
      <c r="F78" s="27"/>
    </row>
    <row r="79" spans="2:6" ht="12.75">
      <c r="B79" s="25"/>
      <c r="C79" s="24"/>
      <c r="D79" s="27"/>
      <c r="E79" s="27"/>
      <c r="F79" s="27"/>
    </row>
    <row r="80" spans="2:6" ht="12.75">
      <c r="B80" s="25"/>
      <c r="C80" s="24"/>
      <c r="D80" s="27"/>
      <c r="E80" s="27"/>
      <c r="F80" s="27"/>
    </row>
    <row r="81" spans="2:6" ht="12.75">
      <c r="B81" s="25"/>
      <c r="C81" s="24"/>
      <c r="D81" s="27"/>
      <c r="E81" s="27"/>
      <c r="F81" s="27"/>
    </row>
    <row r="82" spans="2:6" ht="12.75">
      <c r="B82" s="25"/>
      <c r="C82" s="24"/>
      <c r="D82" s="27"/>
      <c r="E82" s="27"/>
      <c r="F82" s="27"/>
    </row>
    <row r="83" spans="2:6" ht="12.75">
      <c r="B83" s="25"/>
      <c r="C83" s="24"/>
      <c r="D83" s="27"/>
      <c r="E83" s="27"/>
      <c r="F83" s="27"/>
    </row>
    <row r="84" spans="2:6" ht="12.75">
      <c r="B84" s="25"/>
      <c r="C84" s="24"/>
      <c r="D84" s="27"/>
      <c r="E84" s="27"/>
      <c r="F84" s="27"/>
    </row>
    <row r="85" spans="2:6" ht="12.75">
      <c r="B85" s="25"/>
      <c r="C85" s="24"/>
      <c r="D85" s="27"/>
      <c r="E85" s="27"/>
      <c r="F85" s="27"/>
    </row>
    <row r="86" spans="2:6" ht="12.75">
      <c r="B86" s="25"/>
      <c r="C86" s="24"/>
      <c r="D86" s="27"/>
      <c r="E86" s="27"/>
      <c r="F86" s="27"/>
    </row>
    <row r="87" spans="2:6" ht="12.75">
      <c r="B87" s="25"/>
      <c r="C87" s="24"/>
      <c r="D87" s="27"/>
      <c r="E87" s="27"/>
      <c r="F87" s="27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</sheetData>
  <printOptions/>
  <pageMargins left="0.56" right="0.44" top="0.72" bottom="0.48" header="0.5" footer="0.2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workbookViewId="0" topLeftCell="C38">
      <selection activeCell="J38" sqref="J38"/>
    </sheetView>
  </sheetViews>
  <sheetFormatPr defaultColWidth="9.140625" defaultRowHeight="12.75"/>
  <cols>
    <col min="1" max="1" width="4.7109375" style="15" customWidth="1"/>
    <col min="2" max="2" width="5.140625" style="15" customWidth="1"/>
    <col min="3" max="3" width="47.8515625" style="0" customWidth="1"/>
    <col min="4" max="5" width="16.7109375" style="0" customWidth="1"/>
    <col min="6" max="6" width="3.57421875" style="0" customWidth="1"/>
    <col min="7" max="8" width="16.7109375" style="0" customWidth="1"/>
  </cols>
  <sheetData>
    <row r="2" ht="18">
      <c r="C2" s="8" t="s">
        <v>0</v>
      </c>
    </row>
    <row r="3" ht="12.75">
      <c r="C3" s="9" t="s">
        <v>45</v>
      </c>
    </row>
    <row r="4" ht="12.75">
      <c r="C4" s="28" t="s">
        <v>46</v>
      </c>
    </row>
    <row r="5" ht="12.75">
      <c r="C5" s="29" t="s">
        <v>47</v>
      </c>
    </row>
    <row r="6" ht="12.75">
      <c r="C6" s="31"/>
    </row>
    <row r="7" ht="15">
      <c r="C7" s="30" t="s">
        <v>123</v>
      </c>
    </row>
    <row r="8" ht="15">
      <c r="C8" s="30"/>
    </row>
    <row r="9" ht="15">
      <c r="C9" s="30" t="s">
        <v>48</v>
      </c>
    </row>
    <row r="10" ht="12.75">
      <c r="C10" s="10"/>
    </row>
    <row r="11" ht="12.75">
      <c r="C11" s="11" t="s">
        <v>49</v>
      </c>
    </row>
    <row r="12" spans="3:8" ht="12.75">
      <c r="C12" s="1"/>
      <c r="D12" s="14" t="s">
        <v>107</v>
      </c>
      <c r="E12" s="7"/>
      <c r="F12" s="7"/>
      <c r="G12" s="14" t="s">
        <v>124</v>
      </c>
      <c r="H12" s="7"/>
    </row>
    <row r="13" spans="3:8" ht="12.75">
      <c r="C13" s="1"/>
      <c r="D13" s="12" t="s">
        <v>86</v>
      </c>
      <c r="E13" s="12" t="s">
        <v>87</v>
      </c>
      <c r="F13" s="12"/>
      <c r="G13" s="12" t="s">
        <v>86</v>
      </c>
      <c r="H13" s="12" t="s">
        <v>87</v>
      </c>
    </row>
    <row r="14" spans="3:8" ht="12.75">
      <c r="C14" s="1"/>
      <c r="D14" s="12" t="s">
        <v>88</v>
      </c>
      <c r="E14" s="12" t="s">
        <v>89</v>
      </c>
      <c r="F14" s="12"/>
      <c r="G14" s="12" t="s">
        <v>90</v>
      </c>
      <c r="H14" s="12" t="s">
        <v>91</v>
      </c>
    </row>
    <row r="15" spans="3:8" ht="12.75">
      <c r="C15" s="1"/>
      <c r="D15" s="12"/>
      <c r="E15" s="12" t="s">
        <v>92</v>
      </c>
      <c r="F15" s="12"/>
      <c r="G15" s="12"/>
      <c r="H15" s="12" t="s">
        <v>93</v>
      </c>
    </row>
    <row r="16" spans="1:8" ht="12.75">
      <c r="A16" s="1"/>
      <c r="B16" s="1"/>
      <c r="C16" s="1"/>
      <c r="D16" s="12" t="s">
        <v>121</v>
      </c>
      <c r="E16" s="12" t="s">
        <v>122</v>
      </c>
      <c r="F16" s="12"/>
      <c r="G16" s="12" t="s">
        <v>121</v>
      </c>
      <c r="H16" s="12" t="s">
        <v>122</v>
      </c>
    </row>
    <row r="17" spans="1:8" ht="12.75">
      <c r="A17" s="1"/>
      <c r="B17" s="1"/>
      <c r="C17" s="1"/>
      <c r="D17" s="12" t="s">
        <v>42</v>
      </c>
      <c r="E17" s="12" t="s">
        <v>42</v>
      </c>
      <c r="F17" s="12"/>
      <c r="G17" s="12" t="s">
        <v>42</v>
      </c>
      <c r="H17" s="12" t="s">
        <v>42</v>
      </c>
    </row>
    <row r="18" spans="1:3" ht="12.75">
      <c r="A18" s="1"/>
      <c r="B18" s="1"/>
      <c r="C18" s="1"/>
    </row>
    <row r="19" spans="1:8" ht="12.75">
      <c r="A19" s="12" t="s">
        <v>3</v>
      </c>
      <c r="B19" s="12" t="s">
        <v>50</v>
      </c>
      <c r="C19" s="10" t="s">
        <v>51</v>
      </c>
      <c r="D19" s="20">
        <f>2444139.94/1000</f>
        <v>2444.13994</v>
      </c>
      <c r="E19" s="20">
        <v>1933</v>
      </c>
      <c r="F19" s="20"/>
      <c r="G19" s="20">
        <f>+D19</f>
        <v>2444.13994</v>
      </c>
      <c r="H19" s="20">
        <v>1933</v>
      </c>
    </row>
    <row r="20" spans="1:8" ht="12.75">
      <c r="A20" s="1"/>
      <c r="B20" s="12" t="s">
        <v>52</v>
      </c>
      <c r="C20" s="10" t="s">
        <v>53</v>
      </c>
      <c r="D20" s="20">
        <f>2901.52/1000</f>
        <v>2.90152</v>
      </c>
      <c r="E20" s="20">
        <v>0</v>
      </c>
      <c r="F20" s="20"/>
      <c r="G20" s="20">
        <f aca="true" t="shared" si="0" ref="G20:G50">+D20</f>
        <v>2.90152</v>
      </c>
      <c r="H20" s="20">
        <v>0</v>
      </c>
    </row>
    <row r="21" spans="1:8" ht="12.75">
      <c r="A21" s="1"/>
      <c r="B21" s="12" t="s">
        <v>54</v>
      </c>
      <c r="C21" s="10" t="s">
        <v>55</v>
      </c>
      <c r="D21" s="20">
        <f>+(2400-201)/1000</f>
        <v>2.199</v>
      </c>
      <c r="E21" s="20">
        <v>2</v>
      </c>
      <c r="F21" s="20"/>
      <c r="G21" s="20">
        <f t="shared" si="0"/>
        <v>2.199</v>
      </c>
      <c r="H21" s="20">
        <v>2</v>
      </c>
    </row>
    <row r="22" spans="1:8" ht="12.75">
      <c r="A22" s="12" t="s">
        <v>5</v>
      </c>
      <c r="B22" s="12" t="s">
        <v>50</v>
      </c>
      <c r="C22" s="10" t="s">
        <v>56</v>
      </c>
      <c r="D22" s="20"/>
      <c r="E22" s="20"/>
      <c r="F22" s="20"/>
      <c r="G22" s="20"/>
      <c r="H22" s="20"/>
    </row>
    <row r="23" spans="1:8" ht="12.75">
      <c r="A23" s="1"/>
      <c r="B23" s="1"/>
      <c r="C23" s="10" t="s">
        <v>57</v>
      </c>
      <c r="D23" s="20"/>
      <c r="E23" s="20"/>
      <c r="F23" s="20"/>
      <c r="G23" s="20"/>
      <c r="H23" s="20"/>
    </row>
    <row r="24" spans="1:8" ht="12.75">
      <c r="A24" s="1"/>
      <c r="B24" s="1"/>
      <c r="C24" s="10" t="s">
        <v>58</v>
      </c>
      <c r="D24" s="20">
        <v>-284</v>
      </c>
      <c r="E24" s="20">
        <v>-147</v>
      </c>
      <c r="F24" s="20"/>
      <c r="G24" s="20">
        <f t="shared" si="0"/>
        <v>-284</v>
      </c>
      <c r="H24" s="20">
        <v>-147</v>
      </c>
    </row>
    <row r="25" spans="1:8" ht="12.75">
      <c r="A25" s="1"/>
      <c r="B25" s="12" t="s">
        <v>52</v>
      </c>
      <c r="C25" s="10" t="s">
        <v>59</v>
      </c>
      <c r="D25" s="20">
        <v>-709</v>
      </c>
      <c r="E25" s="20">
        <v>-1348</v>
      </c>
      <c r="F25" s="20"/>
      <c r="G25" s="20">
        <f t="shared" si="0"/>
        <v>-709</v>
      </c>
      <c r="H25" s="20">
        <v>-1348</v>
      </c>
    </row>
    <row r="26" spans="1:8" ht="12.75">
      <c r="A26" s="1"/>
      <c r="B26" s="12" t="s">
        <v>54</v>
      </c>
      <c r="C26" s="10" t="s">
        <v>60</v>
      </c>
      <c r="D26" s="20">
        <v>-557</v>
      </c>
      <c r="E26" s="20">
        <v>-593</v>
      </c>
      <c r="F26" s="20"/>
      <c r="G26" s="20">
        <f t="shared" si="0"/>
        <v>-557</v>
      </c>
      <c r="H26" s="20">
        <v>-593</v>
      </c>
    </row>
    <row r="27" spans="1:8" ht="12.75">
      <c r="A27" s="1"/>
      <c r="B27" s="12" t="s">
        <v>61</v>
      </c>
      <c r="C27" s="10" t="s">
        <v>62</v>
      </c>
      <c r="D27" s="20">
        <v>0</v>
      </c>
      <c r="E27" s="20">
        <v>0</v>
      </c>
      <c r="F27" s="20"/>
      <c r="G27" s="20">
        <f t="shared" si="0"/>
        <v>0</v>
      </c>
      <c r="H27" s="20">
        <v>0</v>
      </c>
    </row>
    <row r="28" spans="1:8" ht="12.75">
      <c r="A28" s="1"/>
      <c r="B28" s="12" t="s">
        <v>63</v>
      </c>
      <c r="C28" s="10" t="s">
        <v>64</v>
      </c>
      <c r="D28" s="20"/>
      <c r="E28" s="20"/>
      <c r="F28" s="20"/>
      <c r="G28" s="20"/>
      <c r="H28" s="20"/>
    </row>
    <row r="29" spans="1:8" ht="12.75">
      <c r="A29" s="1"/>
      <c r="B29" s="1"/>
      <c r="C29" s="10" t="s">
        <v>65</v>
      </c>
      <c r="D29" s="20">
        <f>-1550428.42/1000</f>
        <v>-1550.42842</v>
      </c>
      <c r="E29" s="20">
        <v>-2088</v>
      </c>
      <c r="F29" s="20"/>
      <c r="G29" s="20">
        <f t="shared" si="0"/>
        <v>-1550.42842</v>
      </c>
      <c r="H29" s="20">
        <v>-2088</v>
      </c>
    </row>
    <row r="30" spans="1:8" ht="12.75">
      <c r="A30" s="1"/>
      <c r="B30" s="12" t="s">
        <v>66</v>
      </c>
      <c r="C30" s="10" t="s">
        <v>67</v>
      </c>
      <c r="D30" s="20">
        <v>0</v>
      </c>
      <c r="E30" s="20">
        <v>0</v>
      </c>
      <c r="F30" s="20"/>
      <c r="G30" s="20">
        <f t="shared" si="0"/>
        <v>0</v>
      </c>
      <c r="H30" s="20">
        <v>0</v>
      </c>
    </row>
    <row r="31" spans="1:8" ht="12.75">
      <c r="A31" s="1"/>
      <c r="B31" s="12" t="s">
        <v>68</v>
      </c>
      <c r="C31" s="10" t="s">
        <v>64</v>
      </c>
      <c r="D31" s="20"/>
      <c r="E31" s="20"/>
      <c r="F31" s="20"/>
      <c r="G31" s="20"/>
      <c r="H31" s="20"/>
    </row>
    <row r="32" spans="1:8" ht="12.75">
      <c r="A32" s="1"/>
      <c r="B32" s="1"/>
      <c r="C32" s="10" t="s">
        <v>65</v>
      </c>
      <c r="D32" s="20">
        <f>+D29</f>
        <v>-1550.42842</v>
      </c>
      <c r="E32" s="20">
        <f>+E29</f>
        <v>-2088</v>
      </c>
      <c r="F32" s="20"/>
      <c r="G32" s="20">
        <f t="shared" si="0"/>
        <v>-1550.42842</v>
      </c>
      <c r="H32" s="20">
        <f>+H29</f>
        <v>-2088</v>
      </c>
    </row>
    <row r="33" spans="1:8" ht="12.75">
      <c r="A33" s="1"/>
      <c r="B33" s="12" t="s">
        <v>69</v>
      </c>
      <c r="C33" s="10" t="s">
        <v>70</v>
      </c>
      <c r="D33" s="20">
        <v>0</v>
      </c>
      <c r="E33" s="20">
        <v>0</v>
      </c>
      <c r="F33" s="20"/>
      <c r="G33" s="20">
        <f t="shared" si="0"/>
        <v>0</v>
      </c>
      <c r="H33" s="20">
        <v>0</v>
      </c>
    </row>
    <row r="34" spans="1:8" ht="12.75">
      <c r="A34" s="1"/>
      <c r="B34" s="12" t="s">
        <v>71</v>
      </c>
      <c r="C34" s="10" t="s">
        <v>114</v>
      </c>
      <c r="D34" s="20"/>
      <c r="E34" s="20"/>
      <c r="F34" s="20"/>
      <c r="G34" s="20"/>
      <c r="H34" s="20"/>
    </row>
    <row r="35" spans="1:8" ht="12.75">
      <c r="A35" s="1"/>
      <c r="B35" s="1"/>
      <c r="C35" s="10" t="s">
        <v>115</v>
      </c>
      <c r="D35" s="20">
        <f>+D32</f>
        <v>-1550.42842</v>
      </c>
      <c r="E35" s="20">
        <f>+E32</f>
        <v>-2088</v>
      </c>
      <c r="F35" s="20"/>
      <c r="G35" s="20">
        <f t="shared" si="0"/>
        <v>-1550.42842</v>
      </c>
      <c r="H35" s="20">
        <f>+H32</f>
        <v>-2088</v>
      </c>
    </row>
    <row r="36" spans="1:8" ht="12.75">
      <c r="A36" s="1"/>
      <c r="B36" s="1"/>
      <c r="C36" s="10" t="s">
        <v>116</v>
      </c>
      <c r="D36" s="20">
        <v>0</v>
      </c>
      <c r="E36" s="20">
        <v>0</v>
      </c>
      <c r="F36" s="20"/>
      <c r="G36" s="20">
        <f t="shared" si="0"/>
        <v>0</v>
      </c>
      <c r="H36" s="20">
        <v>0</v>
      </c>
    </row>
    <row r="37" spans="1:8" ht="12.75">
      <c r="A37" s="1"/>
      <c r="B37" s="12" t="s">
        <v>72</v>
      </c>
      <c r="C37" s="10" t="s">
        <v>73</v>
      </c>
      <c r="D37" s="20">
        <v>0</v>
      </c>
      <c r="E37" s="20">
        <v>0</v>
      </c>
      <c r="F37" s="20"/>
      <c r="G37" s="20">
        <f t="shared" si="0"/>
        <v>0</v>
      </c>
      <c r="H37" s="20">
        <v>0</v>
      </c>
    </row>
    <row r="38" spans="1:8" ht="12.75">
      <c r="A38" s="1"/>
      <c r="B38" s="12" t="s">
        <v>74</v>
      </c>
      <c r="C38" s="10" t="s">
        <v>75</v>
      </c>
      <c r="D38" s="20"/>
      <c r="E38" s="20"/>
      <c r="F38" s="20"/>
      <c r="G38" s="20"/>
      <c r="H38" s="20"/>
    </row>
    <row r="39" spans="1:8" ht="12.75">
      <c r="A39" s="1"/>
      <c r="B39" s="1"/>
      <c r="C39" s="10" t="s">
        <v>76</v>
      </c>
      <c r="D39" s="20">
        <f>+D35</f>
        <v>-1550.42842</v>
      </c>
      <c r="E39" s="20">
        <f>+E35</f>
        <v>-2088</v>
      </c>
      <c r="F39" s="20"/>
      <c r="G39" s="20">
        <f t="shared" si="0"/>
        <v>-1550.42842</v>
      </c>
      <c r="H39" s="20">
        <f>+H35</f>
        <v>-2088</v>
      </c>
    </row>
    <row r="40" spans="1:8" ht="12.75">
      <c r="A40" s="1"/>
      <c r="B40" s="12" t="s">
        <v>77</v>
      </c>
      <c r="C40" s="10" t="s">
        <v>118</v>
      </c>
      <c r="D40" s="20">
        <v>0</v>
      </c>
      <c r="E40" s="20">
        <v>0</v>
      </c>
      <c r="F40" s="20"/>
      <c r="G40" s="20">
        <f t="shared" si="0"/>
        <v>0</v>
      </c>
      <c r="H40" s="20">
        <v>0</v>
      </c>
    </row>
    <row r="41" spans="1:8" ht="12.75">
      <c r="A41" s="1"/>
      <c r="B41" s="1"/>
      <c r="C41" s="10" t="s">
        <v>116</v>
      </c>
      <c r="D41" s="20">
        <v>0</v>
      </c>
      <c r="E41" s="20">
        <v>0</v>
      </c>
      <c r="F41" s="20"/>
      <c r="G41" s="20">
        <f t="shared" si="0"/>
        <v>0</v>
      </c>
      <c r="H41" s="20">
        <v>0</v>
      </c>
    </row>
    <row r="42" spans="1:8" ht="12.75">
      <c r="A42" s="1"/>
      <c r="B42" s="1"/>
      <c r="C42" s="10" t="s">
        <v>117</v>
      </c>
      <c r="D42" s="20"/>
      <c r="E42" s="20"/>
      <c r="F42" s="20"/>
      <c r="G42" s="20"/>
      <c r="H42" s="20"/>
    </row>
    <row r="43" spans="1:8" ht="12.75">
      <c r="A43" s="1"/>
      <c r="B43" s="1"/>
      <c r="C43" s="10" t="s">
        <v>78</v>
      </c>
      <c r="D43" s="20">
        <v>0</v>
      </c>
      <c r="E43" s="20">
        <v>0</v>
      </c>
      <c r="F43" s="20"/>
      <c r="G43" s="20">
        <f t="shared" si="0"/>
        <v>0</v>
      </c>
      <c r="H43" s="20">
        <v>0</v>
      </c>
    </row>
    <row r="44" spans="1:8" ht="12.75">
      <c r="A44" s="1"/>
      <c r="B44" s="12" t="s">
        <v>79</v>
      </c>
      <c r="C44" s="10" t="s">
        <v>80</v>
      </c>
      <c r="D44" s="20"/>
      <c r="E44" s="20"/>
      <c r="F44" s="20"/>
      <c r="G44" s="20"/>
      <c r="H44" s="20"/>
    </row>
    <row r="45" spans="1:8" ht="12.75">
      <c r="A45" s="1"/>
      <c r="B45" s="1"/>
      <c r="C45" s="10" t="s">
        <v>81</v>
      </c>
      <c r="D45" s="20">
        <f>+D39</f>
        <v>-1550.42842</v>
      </c>
      <c r="E45" s="20">
        <f>+E39</f>
        <v>-2088</v>
      </c>
      <c r="F45" s="20"/>
      <c r="G45" s="20">
        <f t="shared" si="0"/>
        <v>-1550.42842</v>
      </c>
      <c r="H45" s="20">
        <f>+H39</f>
        <v>-2088</v>
      </c>
    </row>
    <row r="46" spans="1:8" ht="12.75">
      <c r="A46" s="12" t="s">
        <v>7</v>
      </c>
      <c r="B46" s="12"/>
      <c r="C46" s="10" t="s">
        <v>82</v>
      </c>
      <c r="D46" s="20"/>
      <c r="E46" s="20"/>
      <c r="F46" s="20"/>
      <c r="G46" s="20"/>
      <c r="H46" s="20"/>
    </row>
    <row r="47" spans="1:8" ht="12.75">
      <c r="A47" s="1"/>
      <c r="B47" s="1"/>
      <c r="C47" s="10" t="s">
        <v>83</v>
      </c>
      <c r="D47" s="20"/>
      <c r="E47" s="20"/>
      <c r="F47" s="20"/>
      <c r="G47" s="20"/>
      <c r="H47" s="20"/>
    </row>
    <row r="48" spans="1:8" ht="12.75">
      <c r="A48" s="1"/>
      <c r="B48" s="1"/>
      <c r="C48" s="10" t="s">
        <v>84</v>
      </c>
      <c r="D48" s="20"/>
      <c r="E48" s="20"/>
      <c r="F48" s="20"/>
      <c r="G48" s="20"/>
      <c r="H48" s="20"/>
    </row>
    <row r="49" spans="1:8" ht="12.75">
      <c r="A49" s="12"/>
      <c r="B49" s="12" t="s">
        <v>50</v>
      </c>
      <c r="C49" s="10" t="s">
        <v>119</v>
      </c>
      <c r="D49" s="20">
        <f>(+D45/'1ST-BS'!D50)*100</f>
        <v>-8.613491222222223</v>
      </c>
      <c r="E49" s="20">
        <f>(+E45/'1ST-BS'!F50)*100</f>
        <v>-11.600000000000001</v>
      </c>
      <c r="F49" s="20"/>
      <c r="G49" s="20">
        <f t="shared" si="0"/>
        <v>-8.613491222222223</v>
      </c>
      <c r="H49" s="20">
        <f>+E49</f>
        <v>-11.600000000000001</v>
      </c>
    </row>
    <row r="50" spans="1:8" ht="12.75">
      <c r="A50" s="1"/>
      <c r="B50" s="12" t="s">
        <v>52</v>
      </c>
      <c r="C50" s="10" t="s">
        <v>85</v>
      </c>
      <c r="D50" s="20">
        <v>0</v>
      </c>
      <c r="E50" s="20">
        <v>0</v>
      </c>
      <c r="F50" s="20"/>
      <c r="G50" s="20">
        <f t="shared" si="0"/>
        <v>0</v>
      </c>
      <c r="H50" s="20">
        <v>0</v>
      </c>
    </row>
    <row r="51" spans="1:8" ht="12.75">
      <c r="A51" s="1"/>
      <c r="B51" s="12"/>
      <c r="C51" s="10"/>
      <c r="D51" s="20"/>
      <c r="E51" s="20"/>
      <c r="F51" s="20"/>
      <c r="G51" s="20"/>
      <c r="H51" s="20"/>
    </row>
    <row r="52" spans="1:8" ht="12.75">
      <c r="A52" s="1"/>
      <c r="B52" s="1"/>
      <c r="C52" s="1"/>
      <c r="D52" s="17"/>
      <c r="E52" s="17"/>
      <c r="F52" s="17"/>
      <c r="G52" s="17"/>
      <c r="H52" s="17"/>
    </row>
    <row r="53" spans="1:8" ht="12.75">
      <c r="A53" s="13"/>
      <c r="B53"/>
      <c r="D53" s="17"/>
      <c r="E53" s="17"/>
      <c r="F53" s="17"/>
      <c r="G53" s="17"/>
      <c r="H53" s="17"/>
    </row>
  </sheetData>
  <printOptions/>
  <pageMargins left="0.63" right="0.52" top="1.22" bottom="0.55" header="0.5" footer="0.3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2002-04-19T03:27:39Z</cp:lastPrinted>
  <dcterms:created xsi:type="dcterms:W3CDTF">2001-08-14T00:16:11Z</dcterms:created>
  <dcterms:modified xsi:type="dcterms:W3CDTF">2002-12-18T07:05:06Z</dcterms:modified>
  <cp:category/>
  <cp:version/>
  <cp:contentType/>
  <cp:contentStatus/>
</cp:coreProperties>
</file>