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15" windowWidth="11340" windowHeight="6540" firstSheet="1" activeTab="4"/>
  </bookViews>
  <sheets>
    <sheet name="Key-info" sheetId="5" state="hidden" r:id="rId1"/>
    <sheet name="IS" sheetId="1" r:id="rId2"/>
    <sheet name="BS" sheetId="2" r:id="rId3"/>
    <sheet name="EQUITY" sheetId="3" r:id="rId4"/>
    <sheet name="CASHFLOW" sheetId="4" r:id="rId5"/>
  </sheets>
  <externalReferences>
    <externalReference r:id="rId6"/>
  </externalReferences>
  <definedNames>
    <definedName name="_xlnm.Print_Area" localSheetId="2">BS!$A$1:$K$62</definedName>
    <definedName name="_xlnm.Print_Area" localSheetId="4">CASHFLOW!$A$1:$L$75</definedName>
    <definedName name="_xlnm.Print_Area" localSheetId="3">EQUITY!$A$1:$Q$39</definedName>
    <definedName name="_xlnm.Print_Area" localSheetId="1">IS!$A$1:$O$46</definedName>
  </definedNames>
  <calcPr calcId="124519"/>
</workbook>
</file>

<file path=xl/calcChain.xml><?xml version="1.0" encoding="utf-8"?>
<calcChain xmlns="http://schemas.openxmlformats.org/spreadsheetml/2006/main">
  <c r="G29" i="5"/>
  <c r="F29"/>
  <c r="I29"/>
  <c r="G31"/>
  <c r="F31"/>
  <c r="I31"/>
  <c r="H31"/>
  <c r="G30"/>
  <c r="F30"/>
  <c r="I30"/>
  <c r="H30"/>
  <c r="G12"/>
  <c r="I9"/>
  <c r="I26" s="1"/>
  <c r="H9"/>
  <c r="H26" s="1"/>
  <c r="G9"/>
  <c r="G26" s="1"/>
  <c r="F9"/>
  <c r="F26" s="1"/>
  <c r="H10" i="2"/>
  <c r="H23" i="1"/>
  <c r="L31"/>
  <c r="L26"/>
  <c r="L25"/>
  <c r="L24"/>
  <c r="H14" i="4" s="1"/>
  <c r="L23" i="1"/>
  <c r="L20"/>
  <c r="L16"/>
  <c r="L14"/>
  <c r="H12" i="5" s="1"/>
  <c r="N31" i="1"/>
  <c r="N25"/>
  <c r="N24"/>
  <c r="N23"/>
  <c r="N20"/>
  <c r="N16"/>
  <c r="N14"/>
  <c r="I12" i="5" s="1"/>
  <c r="J50" i="4"/>
  <c r="J37"/>
  <c r="M68"/>
  <c r="M67"/>
  <c r="M66"/>
  <c r="M65"/>
  <c r="M64"/>
  <c r="M63"/>
  <c r="M62"/>
  <c r="M61"/>
  <c r="M60"/>
  <c r="M59"/>
  <c r="M58"/>
  <c r="M57"/>
  <c r="M56"/>
  <c r="M55"/>
  <c r="M54"/>
  <c r="M53"/>
  <c r="M51"/>
  <c r="M50"/>
  <c r="M49"/>
  <c r="M48"/>
  <c r="M47"/>
  <c r="M46"/>
  <c r="M45"/>
  <c r="M44"/>
  <c r="M42"/>
  <c r="M52"/>
  <c r="M40"/>
  <c r="M39"/>
  <c r="M38"/>
  <c r="M37"/>
  <c r="M36"/>
  <c r="M35"/>
  <c r="M34"/>
  <c r="M33"/>
  <c r="M32"/>
  <c r="M31"/>
  <c r="M30"/>
  <c r="M29"/>
  <c r="M28"/>
  <c r="M27"/>
  <c r="M26"/>
  <c r="M25"/>
  <c r="M24"/>
  <c r="M23"/>
  <c r="M22"/>
  <c r="M21"/>
  <c r="M20"/>
  <c r="M17"/>
  <c r="M16"/>
  <c r="M15"/>
  <c r="M14"/>
  <c r="M13"/>
  <c r="M12"/>
  <c r="H18" i="1"/>
  <c r="H21" s="1"/>
  <c r="H29" s="1"/>
  <c r="N13" i="3"/>
  <c r="L18" i="1"/>
  <c r="L21" s="1"/>
  <c r="L29" s="1"/>
  <c r="J18"/>
  <c r="J21" s="1"/>
  <c r="J29" s="1"/>
  <c r="N18"/>
  <c r="N21" s="1"/>
  <c r="N29" s="1"/>
  <c r="P25" i="3"/>
  <c r="P31" s="1"/>
  <c r="P27"/>
  <c r="P29"/>
  <c r="N31"/>
  <c r="L31"/>
  <c r="J31"/>
  <c r="H31"/>
  <c r="J46" i="2"/>
  <c r="J55" s="1"/>
  <c r="H20" i="5" s="1"/>
  <c r="J28" i="2"/>
  <c r="J18"/>
  <c r="F12" i="5"/>
  <c r="H24" i="2"/>
  <c r="H35"/>
  <c r="H37" s="1"/>
  <c r="H39" s="1"/>
  <c r="J54" i="4"/>
  <c r="J22"/>
  <c r="J28" s="1"/>
  <c r="J34" s="1"/>
  <c r="J56" s="1"/>
  <c r="J59" s="1"/>
  <c r="J45"/>
  <c r="H64"/>
  <c r="H45"/>
  <c r="H54"/>
  <c r="P13" i="3"/>
  <c r="P15"/>
  <c r="J66" i="4"/>
  <c r="J68"/>
  <c r="J35" i="2"/>
  <c r="L35"/>
  <c r="J24"/>
  <c r="J37"/>
  <c r="J39" s="1"/>
  <c r="J52"/>
  <c r="H19" i="3"/>
  <c r="J19"/>
  <c r="L19"/>
  <c r="H66" i="4"/>
  <c r="H67"/>
  <c r="H68"/>
  <c r="N47" i="3"/>
  <c r="Q47"/>
  <c r="P18" i="1"/>
  <c r="P20"/>
  <c r="P21" s="1"/>
  <c r="P29" s="1"/>
  <c r="P33" s="1"/>
  <c r="P23"/>
  <c r="P25"/>
  <c r="P31"/>
  <c r="P39"/>
  <c r="P38"/>
  <c r="J53" i="2" l="1"/>
  <c r="I13" i="5"/>
  <c r="N33" i="1"/>
  <c r="H13" i="5"/>
  <c r="H12" i="4"/>
  <c r="L33" i="1"/>
  <c r="H33"/>
  <c r="F13" i="5"/>
  <c r="G13"/>
  <c r="J33" i="1"/>
  <c r="L39" l="1"/>
  <c r="H14" i="5"/>
  <c r="H15" s="1"/>
  <c r="N17" i="3"/>
  <c r="L38" i="1"/>
  <c r="H16" i="5" s="1"/>
  <c r="G14"/>
  <c r="G15" s="1"/>
  <c r="J39" i="1"/>
  <c r="J38"/>
  <c r="G16" i="5" s="1"/>
  <c r="H39" i="1"/>
  <c r="H38"/>
  <c r="F16" i="5" s="1"/>
  <c r="F14"/>
  <c r="F15" s="1"/>
  <c r="H29"/>
  <c r="H22" i="4"/>
  <c r="H28" s="1"/>
  <c r="H34" s="1"/>
  <c r="H56" s="1"/>
  <c r="H59" s="1"/>
  <c r="I14" i="5"/>
  <c r="I15" s="1"/>
  <c r="N39" i="1"/>
  <c r="N38"/>
  <c r="I16" i="5" s="1"/>
  <c r="P17" i="3" l="1"/>
  <c r="P19" s="1"/>
  <c r="N19"/>
  <c r="H44" i="2" s="1"/>
  <c r="H46" s="1"/>
  <c r="H52" l="1"/>
  <c r="H55"/>
  <c r="F20" i="5" s="1"/>
  <c r="H53" i="2" l="1"/>
</calcChain>
</file>

<file path=xl/sharedStrings.xml><?xml version="1.0" encoding="utf-8"?>
<sst xmlns="http://schemas.openxmlformats.org/spreadsheetml/2006/main" count="216" uniqueCount="163">
  <si>
    <t>(The figures have not been audited)</t>
  </si>
  <si>
    <t>Individual Quarter</t>
  </si>
  <si>
    <t>Cumulative Period</t>
  </si>
  <si>
    <t>Quarter</t>
  </si>
  <si>
    <t>Preceding Year</t>
  </si>
  <si>
    <t>Cost of Sales</t>
  </si>
  <si>
    <t>Gross Profit</t>
  </si>
  <si>
    <t>Administration Costs</t>
  </si>
  <si>
    <t>Finance Costs</t>
  </si>
  <si>
    <t>Taxation</t>
  </si>
  <si>
    <t>Earnings per share (sen)</t>
  </si>
  <si>
    <t>RM'000</t>
  </si>
  <si>
    <t>(Unaudited)</t>
  </si>
  <si>
    <t>Audited</t>
  </si>
  <si>
    <t>Property, Plant and Equipment</t>
  </si>
  <si>
    <t>Goodwill on Consolidation</t>
  </si>
  <si>
    <t>CURRENT ASSETS</t>
  </si>
  <si>
    <t>Deposits with Licensed Banks</t>
  </si>
  <si>
    <t>Cash and Bank Balances</t>
  </si>
  <si>
    <t>CURRENT LIABILITIES</t>
  </si>
  <si>
    <t>Hire Purchase Creditors</t>
  </si>
  <si>
    <t>Short Term Borrowings</t>
  </si>
  <si>
    <t>NET CURRENT ASSETS / (LIABILITIES)</t>
  </si>
  <si>
    <t>CAPITAL AND RESERVES</t>
  </si>
  <si>
    <t>SHARE CAPITAL</t>
  </si>
  <si>
    <t>SHAREHOLDERS' EQUITY</t>
  </si>
  <si>
    <t>LONG TERM AND DEFERRED LIABILITIES</t>
  </si>
  <si>
    <t>SHARE PREMIUM</t>
  </si>
  <si>
    <t>RETAINED EARNINGS</t>
  </si>
  <si>
    <t xml:space="preserve">CONDENSED CONSOLIDATED STATEMENT OF CHANGES IN EQUITY </t>
  </si>
  <si>
    <t>Share</t>
  </si>
  <si>
    <t>Capital</t>
  </si>
  <si>
    <t>Premium</t>
  </si>
  <si>
    <t>Retained</t>
  </si>
  <si>
    <t>Earnings</t>
  </si>
  <si>
    <t>Total</t>
  </si>
  <si>
    <t>Conversion of ICULS</t>
  </si>
  <si>
    <t xml:space="preserve">CONDENSED CONSOLIDATED CASH FLOW STATEMENT FOR </t>
  </si>
  <si>
    <t>Cash and Cash Equivalent at the Beginning of the Period</t>
  </si>
  <si>
    <t>Cash and Cash Equivalent at the End of the Period</t>
  </si>
  <si>
    <t>Distributable</t>
  </si>
  <si>
    <t>Cash  and  cash  equivalents at the end of the period comprise as follows :</t>
  </si>
  <si>
    <t>Less  :  Bank Overdraft</t>
  </si>
  <si>
    <t>Bank Overdraft</t>
  </si>
  <si>
    <t xml:space="preserve">Cash and  bank balances </t>
  </si>
  <si>
    <t>Depreciation</t>
  </si>
  <si>
    <r>
      <t xml:space="preserve">LEBAR DAUN BERHAD </t>
    </r>
    <r>
      <rPr>
        <sz val="11"/>
        <rFont val="Arial"/>
        <family val="2"/>
      </rPr>
      <t>( 590945-H)</t>
    </r>
  </si>
  <si>
    <t>Provision For Taxation</t>
  </si>
  <si>
    <t xml:space="preserve">Corresponding </t>
  </si>
  <si>
    <t xml:space="preserve">Current </t>
  </si>
  <si>
    <t>Year</t>
  </si>
  <si>
    <t>Period</t>
  </si>
  <si>
    <t>Deferred Liabilities</t>
  </si>
  <si>
    <t>`</t>
  </si>
  <si>
    <t>NON-CURRENT ASSETS</t>
  </si>
  <si>
    <t>Trade  Receivables</t>
  </si>
  <si>
    <t>Other Receivables, Deposits and Prepayments</t>
  </si>
  <si>
    <t>Trade  Payables</t>
  </si>
  <si>
    <t>Amount due from  Customers for Contract Work</t>
  </si>
  <si>
    <t>Other Payables and Accruals</t>
  </si>
  <si>
    <t>Amount due to  Customers for Contract Work</t>
  </si>
  <si>
    <t>OTHER RESERVE</t>
  </si>
  <si>
    <t>&lt;----    Non - Distributable   -----&gt;</t>
  </si>
  <si>
    <t xml:space="preserve">Other </t>
  </si>
  <si>
    <t>Reserves</t>
  </si>
  <si>
    <t>CONDENSED CONSOLIDATED INCOME STATEMENTS</t>
  </si>
  <si>
    <t>Net Profit</t>
  </si>
  <si>
    <t>Fully diluted</t>
  </si>
  <si>
    <t>Basic</t>
  </si>
  <si>
    <t>To-date</t>
  </si>
  <si>
    <t>Net  Assets Per Share (sen)</t>
  </si>
  <si>
    <t>(Unaudited)   Current Year To-date</t>
  </si>
  <si>
    <t>Revenue</t>
  </si>
  <si>
    <t>Other Income</t>
  </si>
  <si>
    <t>Investment Properties</t>
  </si>
  <si>
    <t xml:space="preserve"> </t>
  </si>
  <si>
    <t>SUMMARY OF KEY FINANCIAL INFORMATION</t>
  </si>
  <si>
    <t>INDIVIDUAL QUARTER</t>
  </si>
  <si>
    <t>CUMULATIVE QUARTER</t>
  </si>
  <si>
    <t>CURRENT YEAR QUARTER *</t>
  </si>
  <si>
    <t>PRECEDING YEAR CORRESPONDING QUARTER *</t>
  </si>
  <si>
    <t>CURRENT YEAR TO DATE *</t>
  </si>
  <si>
    <t>PRECEDING YEAR CORRESPONDING PERIOD *</t>
  </si>
  <si>
    <t>Profit/(loss) before tax</t>
  </si>
  <si>
    <t>Profit/(loss) after tax and minority interest</t>
  </si>
  <si>
    <t>Net profit/(loss) for the period</t>
  </si>
  <si>
    <t>Basic earnings/(loss) per share (sen)</t>
  </si>
  <si>
    <t>Dividend per share (sen)</t>
  </si>
  <si>
    <t>AS AT END OF CURRENT QUARTER *</t>
  </si>
  <si>
    <t>AS AT PRECEDING FINANCIAL YEAR *</t>
  </si>
  <si>
    <t>Net Assets per share (RM)</t>
  </si>
  <si>
    <t>Remarks :</t>
  </si>
  <si>
    <t>Part A3 : ADDITIONAL INFORMATION</t>
  </si>
  <si>
    <t>Profit/(Loss) from operations</t>
  </si>
  <si>
    <t>Gross interest income</t>
  </si>
  <si>
    <t>Gross interest expense</t>
  </si>
  <si>
    <t>Inventories</t>
  </si>
  <si>
    <t>At 1 January 2007</t>
  </si>
  <si>
    <t>CASH FLOWS FROM OPERATING ACTIVITIES</t>
  </si>
  <si>
    <t>Profit before tax</t>
  </si>
  <si>
    <t>Adjustments for :</t>
  </si>
  <si>
    <t>Depreciation of property, plant and equipment</t>
  </si>
  <si>
    <t>Dividend income</t>
  </si>
  <si>
    <t>Finance costs</t>
  </si>
  <si>
    <t>Interest Income</t>
  </si>
  <si>
    <t>Operating profit/(loss) before changes in working capital</t>
  </si>
  <si>
    <t>Payables and accruals</t>
  </si>
  <si>
    <t>Receivables, deposits and prepayments</t>
  </si>
  <si>
    <t>Cash generated from/(used in) operations</t>
  </si>
  <si>
    <t>Dividends received</t>
  </si>
  <si>
    <t>Interest received</t>
  </si>
  <si>
    <t>Interest paid</t>
  </si>
  <si>
    <t>Tax paid</t>
  </si>
  <si>
    <t>Net cash from operating activities</t>
  </si>
  <si>
    <t>CASH FLOW FROM INVESTING ACTIVITIES</t>
  </si>
  <si>
    <t>Acquisition of property, plant and equipment</t>
  </si>
  <si>
    <t xml:space="preserve">Repayment/(Loans) of subsidiaries </t>
  </si>
  <si>
    <t>Advance from related companies</t>
  </si>
  <si>
    <t>Proceeds from disposal of property, plant and equipment</t>
  </si>
  <si>
    <t>Net cash from/(used in) investing activities</t>
  </si>
  <si>
    <t>CASH FLOW FROM FINANCING ACTIVITIES</t>
  </si>
  <si>
    <t>Dividends paid to shareholders of the Company</t>
  </si>
  <si>
    <t>Proceed from finance lease liabilities</t>
  </si>
  <si>
    <t>Payment of finance lease liabilities</t>
  </si>
  <si>
    <t>(Repayment to)/Proceed from borrowings</t>
  </si>
  <si>
    <t>Net (decrease)/increase in cash and cash equivalents</t>
  </si>
  <si>
    <t>Acquisition of other investment</t>
  </si>
  <si>
    <t>Fixed Deposits with licensed banks(excluding deposits pledged)</t>
  </si>
  <si>
    <t>&lt;------  Attributable to shareholders of the Company  --------&gt;</t>
  </si>
  <si>
    <t xml:space="preserve">Investments In Quoted Shares </t>
  </si>
  <si>
    <t>31.12.2007</t>
  </si>
  <si>
    <t>Current tax assets</t>
  </si>
  <si>
    <t>The Condensed Unaudited Consolidated Balance Sheet should be read in conjunction with the Annual Financial Statements for the year ended 31 December 2007 and the accompanying notes attached to the interim financial statements</t>
  </si>
  <si>
    <t xml:space="preserve">  Current Year To-date</t>
  </si>
  <si>
    <t>Impairment on Loss of Investment</t>
  </si>
  <si>
    <t>The Condensed Unaudited Consolidated Statement Of Changes in Equity should be read in conjunction with the Annual Financial Statements for the year ended 31 December 2007 and the accompanying notes attached to the interim financial statements.</t>
  </si>
  <si>
    <t>The Condensed Unaudited Consolidated Cashflow Statement should be read in conjunction with the Annual Financial Statements for the year ended 31 December 2007 and the accompanying notes attached to the interim financial statements</t>
  </si>
  <si>
    <t>(Based on 136,483,675 ordinary shares) (2007 : 136,483,675 ordinary shares)</t>
  </si>
  <si>
    <t>At 1 January 2008</t>
  </si>
  <si>
    <t>Impairment on loss of quoted share investment</t>
  </si>
  <si>
    <t>Proceeds from disposal of quoted share investment</t>
  </si>
  <si>
    <t>(Increase)/Decrease in fixed deposits</t>
  </si>
  <si>
    <t>Page 4 of 11</t>
  </si>
  <si>
    <t>Page 3 of 11</t>
  </si>
  <si>
    <t>Page 2 of 11</t>
  </si>
  <si>
    <t>Page 1 of 11</t>
  </si>
  <si>
    <t>Net cash from/(used in) financing activities</t>
  </si>
  <si>
    <t>The Condensed Unaudited Consolidated Income  Statements should be read in conjunction with the Annual Financial Statements for the year ended 31 December 2007 and the accompanying notes attached to the interim financial statements.</t>
  </si>
  <si>
    <t>Summary of key Financial Information for the financial period ended  ** 30/6/2008</t>
  </si>
  <si>
    <t>FOR THE SECOND QUARTER ENDED 30TH JUNE 2008</t>
  </si>
  <si>
    <t>CONDENSED CONSOLIDATED BALANCE SHEET AS AT 30TH JUNE 2008</t>
  </si>
  <si>
    <t>THE SECOND QUARTER ENDED 30TH JUNE 2008</t>
  </si>
  <si>
    <t>30.06.2008</t>
  </si>
  <si>
    <t>30.06.2007</t>
  </si>
  <si>
    <t>(Gain)/loss on disposal of quoted share investment</t>
  </si>
  <si>
    <t>(Gain)/loss on disposal of property, plant and equipment</t>
  </si>
  <si>
    <t>Dividend Received</t>
  </si>
  <si>
    <t>6 months ended 30 June 2007</t>
  </si>
  <si>
    <t>6 months ended 30 June 2008</t>
  </si>
  <si>
    <t>At 30 June 2008</t>
  </si>
  <si>
    <t>At 30 June 2007</t>
  </si>
  <si>
    <t>Profit/(Loss)  Before Taxation</t>
  </si>
  <si>
    <t>Net  Profit/(Loss)  for the Period</t>
  </si>
</sst>
</file>

<file path=xl/styles.xml><?xml version="1.0" encoding="utf-8"?>
<styleSheet xmlns="http://schemas.openxmlformats.org/spreadsheetml/2006/main">
  <numFmts count="4">
    <numFmt numFmtId="43" formatCode="_(* #,##0.00_);_(* \(#,##0.00\);_(* &quot;-&quot;??_);_(@_)"/>
    <numFmt numFmtId="164" formatCode="_(* #,##0_);_(* \(#,##0\);_(* &quot;-&quot;??_);_(@_)"/>
    <numFmt numFmtId="165" formatCode="_(* #,##0.000_);_(* \(#,##0.000\);_(* &quot;-&quot;??_);_(@_)"/>
    <numFmt numFmtId="166" formatCode="_(* #,##0.0000_);_(* \(#,##0.0000\);_(* &quot;-&quot;??_);_(@_)"/>
  </numFmts>
  <fonts count="13">
    <font>
      <sz val="10"/>
      <name val="Arial"/>
    </font>
    <font>
      <sz val="10"/>
      <name val="Arial"/>
    </font>
    <font>
      <b/>
      <sz val="11"/>
      <name val="Arial"/>
      <family val="2"/>
    </font>
    <font>
      <sz val="11"/>
      <name val="Arial"/>
      <family val="2"/>
    </font>
    <font>
      <b/>
      <u/>
      <sz val="11"/>
      <name val="Arial"/>
      <family val="2"/>
    </font>
    <font>
      <u/>
      <sz val="11"/>
      <name val="Arial"/>
      <family val="2"/>
    </font>
    <font>
      <i/>
      <sz val="11"/>
      <name val="Arial"/>
      <family val="2"/>
    </font>
    <font>
      <sz val="12"/>
      <name val="Arial"/>
      <family val="2"/>
    </font>
    <font>
      <sz val="10"/>
      <name val="Arial"/>
      <family val="2"/>
    </font>
    <font>
      <sz val="9"/>
      <name val="Arial"/>
      <family val="2"/>
    </font>
    <font>
      <i/>
      <sz val="9"/>
      <name val="Arial"/>
      <family val="2"/>
    </font>
    <font>
      <sz val="11"/>
      <color indexed="10"/>
      <name val="Arial"/>
      <family val="2"/>
    </font>
    <font>
      <b/>
      <sz val="11"/>
      <color indexed="10"/>
      <name val="Arial"/>
      <family val="2"/>
    </font>
  </fonts>
  <fills count="3">
    <fill>
      <patternFill patternType="none"/>
    </fill>
    <fill>
      <patternFill patternType="gray125"/>
    </fill>
    <fill>
      <patternFill patternType="solid">
        <fgColor indexed="9"/>
        <bgColor indexed="64"/>
      </patternFill>
    </fill>
  </fills>
  <borders count="21">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2">
    <xf numFmtId="0" fontId="0" fillId="0" borderId="0" xfId="0"/>
    <xf numFmtId="0" fontId="2" fillId="0" borderId="0" xfId="0" applyFont="1"/>
    <xf numFmtId="0" fontId="2" fillId="0" borderId="0" xfId="0" applyFont="1" applyAlignment="1">
      <alignment horizontal="center"/>
    </xf>
    <xf numFmtId="164" fontId="2" fillId="0" borderId="0" xfId="1" applyNumberFormat="1" applyFont="1"/>
    <xf numFmtId="164" fontId="2" fillId="0" borderId="1" xfId="1" applyNumberFormat="1" applyFont="1" applyBorder="1"/>
    <xf numFmtId="0" fontId="2" fillId="0" borderId="2" xfId="0" applyFont="1" applyBorder="1" applyAlignment="1">
      <alignment horizontal="center"/>
    </xf>
    <xf numFmtId="0" fontId="3" fillId="0" borderId="0" xfId="0" applyFont="1"/>
    <xf numFmtId="0" fontId="3" fillId="0" borderId="0" xfId="0" applyFont="1" applyBorder="1"/>
    <xf numFmtId="0" fontId="2" fillId="0" borderId="0" xfId="0" applyFont="1" applyBorder="1"/>
    <xf numFmtId="0" fontId="4" fillId="0" borderId="0" xfId="0" applyFont="1" applyBorder="1"/>
    <xf numFmtId="0" fontId="5" fillId="0" borderId="0" xfId="0" applyFont="1" applyBorder="1"/>
    <xf numFmtId="0" fontId="6" fillId="0" borderId="0" xfId="0" applyFont="1" applyBorder="1"/>
    <xf numFmtId="0" fontId="3" fillId="0" borderId="0" xfId="0" applyFont="1" applyAlignment="1">
      <alignment horizontal="center"/>
    </xf>
    <xf numFmtId="164" fontId="3" fillId="0" borderId="0" xfId="0" applyNumberFormat="1" applyFont="1"/>
    <xf numFmtId="164" fontId="2" fillId="0" borderId="2" xfId="1" applyNumberFormat="1" applyFont="1" applyBorder="1"/>
    <xf numFmtId="164" fontId="2" fillId="0" borderId="0" xfId="0" applyNumberFormat="1" applyFont="1"/>
    <xf numFmtId="164" fontId="2" fillId="0" borderId="0" xfId="1" applyNumberFormat="1" applyFont="1" applyBorder="1"/>
    <xf numFmtId="0" fontId="3" fillId="0" borderId="0" xfId="0" applyFont="1" applyBorder="1" applyAlignment="1">
      <alignment horizontal="center"/>
    </xf>
    <xf numFmtId="9" fontId="2" fillId="0" borderId="0" xfId="2" applyFont="1"/>
    <xf numFmtId="164" fontId="2" fillId="0" borderId="3" xfId="1" applyNumberFormat="1" applyFont="1" applyBorder="1"/>
    <xf numFmtId="43" fontId="2" fillId="0" borderId="4" xfId="1" applyNumberFormat="1" applyFont="1" applyBorder="1"/>
    <xf numFmtId="43" fontId="2" fillId="0" borderId="5" xfId="1" applyNumberFormat="1"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Border="1" applyAlignment="1">
      <alignment horizontal="center"/>
    </xf>
    <xf numFmtId="164" fontId="3" fillId="0" borderId="0" xfId="1" applyNumberFormat="1" applyFont="1" applyBorder="1"/>
    <xf numFmtId="164" fontId="3" fillId="0" borderId="0" xfId="1" applyNumberFormat="1" applyFont="1"/>
    <xf numFmtId="164" fontId="2" fillId="0" borderId="6" xfId="1" applyNumberFormat="1" applyFont="1" applyBorder="1"/>
    <xf numFmtId="164" fontId="3" fillId="0" borderId="6" xfId="1" applyNumberFormat="1" applyFont="1" applyBorder="1"/>
    <xf numFmtId="164" fontId="2" fillId="0" borderId="7" xfId="1" applyNumberFormat="1" applyFont="1" applyBorder="1"/>
    <xf numFmtId="164" fontId="3" fillId="0" borderId="7" xfId="1" applyNumberFormat="1" applyFont="1" applyBorder="1"/>
    <xf numFmtId="164" fontId="2" fillId="0" borderId="8" xfId="1" applyNumberFormat="1" applyFont="1" applyBorder="1"/>
    <xf numFmtId="164" fontId="7" fillId="0" borderId="8" xfId="1" applyNumberFormat="1" applyFont="1" applyBorder="1" applyAlignment="1">
      <alignment horizontal="center"/>
    </xf>
    <xf numFmtId="164" fontId="3" fillId="0" borderId="8" xfId="1" applyNumberFormat="1" applyFont="1" applyBorder="1"/>
    <xf numFmtId="164" fontId="2" fillId="0" borderId="9" xfId="1" applyNumberFormat="1" applyFont="1" applyBorder="1"/>
    <xf numFmtId="164" fontId="3" fillId="0" borderId="9" xfId="1" applyNumberFormat="1" applyFont="1" applyBorder="1"/>
    <xf numFmtId="165" fontId="3" fillId="0" borderId="0" xfId="1" applyNumberFormat="1" applyFont="1"/>
    <xf numFmtId="43" fontId="3" fillId="0" borderId="0" xfId="1" applyFont="1"/>
    <xf numFmtId="164" fontId="3" fillId="0" borderId="0" xfId="1" applyNumberFormat="1" applyFont="1" applyAlignment="1">
      <alignment horizontal="center"/>
    </xf>
    <xf numFmtId="0" fontId="3" fillId="0" borderId="0" xfId="0" quotePrefix="1" applyFont="1" applyAlignment="1">
      <alignment horizontal="center"/>
    </xf>
    <xf numFmtId="164" fontId="3" fillId="0" borderId="2" xfId="1" applyNumberFormat="1" applyFont="1" applyBorder="1"/>
    <xf numFmtId="164" fontId="3" fillId="0" borderId="1" xfId="1" applyNumberFormat="1" applyFont="1" applyBorder="1"/>
    <xf numFmtId="164" fontId="3" fillId="0" borderId="10" xfId="0" applyNumberFormat="1" applyFont="1" applyBorder="1"/>
    <xf numFmtId="0" fontId="8" fillId="0" borderId="0" xfId="0" applyFont="1" applyAlignment="1"/>
    <xf numFmtId="164" fontId="8" fillId="0" borderId="0" xfId="1" applyNumberFormat="1" applyFont="1" applyAlignment="1"/>
    <xf numFmtId="164" fontId="3" fillId="0" borderId="0" xfId="1" applyNumberFormat="1" applyFont="1" applyAlignment="1"/>
    <xf numFmtId="0" fontId="3" fillId="0" borderId="0" xfId="0" applyFont="1" applyAlignment="1"/>
    <xf numFmtId="0" fontId="2" fillId="0" borderId="0" xfId="0" applyFont="1" applyBorder="1" applyAlignment="1">
      <alignment horizontal="center" wrapText="1"/>
    </xf>
    <xf numFmtId="0" fontId="2" fillId="0" borderId="2" xfId="0" applyFont="1" applyBorder="1"/>
    <xf numFmtId="0" fontId="6" fillId="0" borderId="0" xfId="0" applyFont="1"/>
    <xf numFmtId="0" fontId="9" fillId="0" borderId="0" xfId="0" applyFont="1"/>
    <xf numFmtId="164" fontId="9" fillId="0" borderId="0" xfId="0" applyNumberFormat="1" applyFont="1"/>
    <xf numFmtId="9" fontId="3" fillId="0" borderId="0" xfId="2" applyFont="1"/>
    <xf numFmtId="166" fontId="3" fillId="0" borderId="0" xfId="1" applyNumberFormat="1" applyFont="1"/>
    <xf numFmtId="166" fontId="3" fillId="0" borderId="0" xfId="0" applyNumberFormat="1" applyFont="1"/>
    <xf numFmtId="164" fontId="3" fillId="0" borderId="3" xfId="1" applyNumberFormat="1" applyFont="1" applyBorder="1"/>
    <xf numFmtId="43" fontId="3" fillId="0" borderId="4" xfId="1" applyNumberFormat="1" applyFont="1" applyBorder="1"/>
    <xf numFmtId="0" fontId="4" fillId="0" borderId="0" xfId="0" applyFont="1"/>
    <xf numFmtId="0" fontId="5" fillId="0" borderId="0" xfId="0" applyFont="1"/>
    <xf numFmtId="43" fontId="3" fillId="0" borderId="3" xfId="1" applyNumberFormat="1" applyFont="1" applyBorder="1"/>
    <xf numFmtId="43" fontId="3" fillId="0" borderId="0" xfId="0" applyNumberFormat="1" applyFont="1"/>
    <xf numFmtId="164" fontId="8" fillId="0" borderId="0" xfId="1" applyNumberFormat="1" applyFont="1" applyBorder="1" applyAlignment="1">
      <alignment horizontal="center"/>
    </xf>
    <xf numFmtId="0" fontId="2" fillId="0" borderId="0" xfId="0" quotePrefix="1" applyFont="1" applyAlignment="1">
      <alignment horizontal="center"/>
    </xf>
    <xf numFmtId="164" fontId="2" fillId="0" borderId="0" xfId="1" applyNumberFormat="1" applyFont="1" applyAlignment="1">
      <alignment horizontal="center"/>
    </xf>
    <xf numFmtId="164" fontId="2" fillId="0" borderId="10" xfId="0" applyNumberFormat="1" applyFont="1" applyBorder="1"/>
    <xf numFmtId="0" fontId="3" fillId="0" borderId="0" xfId="0" applyFont="1" applyAlignment="1">
      <alignment wrapText="1"/>
    </xf>
    <xf numFmtId="0" fontId="3" fillId="0" borderId="0" xfId="0" quotePrefix="1" applyFont="1"/>
    <xf numFmtId="0" fontId="3" fillId="0" borderId="11" xfId="0" applyFont="1" applyBorder="1"/>
    <xf numFmtId="0" fontId="3" fillId="0" borderId="12" xfId="0" applyFont="1" applyBorder="1"/>
    <xf numFmtId="0" fontId="3" fillId="0" borderId="13" xfId="0" applyFont="1" applyBorder="1"/>
    <xf numFmtId="0" fontId="8" fillId="0" borderId="0" xfId="0" applyFont="1"/>
    <xf numFmtId="0" fontId="8" fillId="0" borderId="14" xfId="0" applyFont="1" applyBorder="1"/>
    <xf numFmtId="0" fontId="8" fillId="0" borderId="0" xfId="0" applyFont="1" applyBorder="1"/>
    <xf numFmtId="0" fontId="8" fillId="0" borderId="15" xfId="0" applyFont="1" applyBorder="1"/>
    <xf numFmtId="0" fontId="8" fillId="0" borderId="6" xfId="0" applyFont="1" applyBorder="1" applyAlignment="1">
      <alignment horizontal="center" wrapText="1"/>
    </xf>
    <xf numFmtId="0" fontId="8" fillId="0" borderId="15" xfId="0" applyFont="1" applyBorder="1" applyAlignment="1">
      <alignment horizontal="center" wrapText="1"/>
    </xf>
    <xf numFmtId="0" fontId="3" fillId="0" borderId="14" xfId="0" applyFont="1" applyBorder="1"/>
    <xf numFmtId="0" fontId="3" fillId="0" borderId="15" xfId="0" applyFont="1" applyBorder="1"/>
    <xf numFmtId="14" fontId="5" fillId="0" borderId="7" xfId="0" applyNumberFormat="1" applyFont="1" applyBorder="1" applyAlignment="1">
      <alignment horizontal="center"/>
    </xf>
    <xf numFmtId="0" fontId="3" fillId="0" borderId="16" xfId="0" applyFont="1" applyBorder="1"/>
    <xf numFmtId="0" fontId="3" fillId="0" borderId="2" xfId="0" applyFont="1" applyBorder="1"/>
    <xf numFmtId="0" fontId="3" fillId="0" borderId="17" xfId="0" applyFont="1" applyBorder="1"/>
    <xf numFmtId="0" fontId="3" fillId="0" borderId="8" xfId="0" applyFont="1" applyBorder="1"/>
    <xf numFmtId="0" fontId="3" fillId="0" borderId="0" xfId="0" applyFont="1" applyAlignment="1">
      <alignment vertical="center"/>
    </xf>
    <xf numFmtId="0" fontId="3" fillId="0" borderId="18" xfId="0" applyFont="1" applyBorder="1" applyAlignment="1">
      <alignment vertical="center"/>
    </xf>
    <xf numFmtId="164" fontId="3" fillId="0" borderId="18" xfId="1" applyNumberFormat="1" applyFont="1" applyBorder="1" applyAlignment="1">
      <alignmen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xf>
    <xf numFmtId="164" fontId="3" fillId="0" borderId="8" xfId="1" applyNumberFormat="1" applyFont="1" applyBorder="1" applyAlignment="1">
      <alignment vertical="center"/>
    </xf>
    <xf numFmtId="43" fontId="3" fillId="0" borderId="8" xfId="1" applyFont="1" applyBorder="1" applyAlignment="1">
      <alignment vertical="center"/>
    </xf>
    <xf numFmtId="0" fontId="3" fillId="0" borderId="2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15" xfId="0" applyFont="1" applyBorder="1" applyAlignment="1">
      <alignment vertical="center"/>
    </xf>
    <xf numFmtId="0" fontId="2" fillId="0" borderId="0" xfId="0" applyFont="1" applyAlignment="1">
      <alignment vertical="center"/>
    </xf>
    <xf numFmtId="164" fontId="3" fillId="0" borderId="8" xfId="1" applyNumberFormat="1" applyFont="1" applyBorder="1" applyAlignment="1">
      <alignment horizontal="center"/>
    </xf>
    <xf numFmtId="164" fontId="3" fillId="0" borderId="6" xfId="1" applyNumberFormat="1" applyFont="1" applyBorder="1" applyAlignment="1">
      <alignment horizontal="center" vertical="center"/>
    </xf>
    <xf numFmtId="0" fontId="3" fillId="0" borderId="0" xfId="0" applyFont="1" applyBorder="1" applyAlignment="1">
      <alignment horizontal="center" wrapText="1"/>
    </xf>
    <xf numFmtId="0" fontId="3" fillId="0" borderId="0" xfId="0" applyFont="1" applyBorder="1" applyAlignment="1">
      <alignment wrapText="1"/>
    </xf>
    <xf numFmtId="164" fontId="2" fillId="0" borderId="10" xfId="1" applyNumberFormat="1" applyFont="1" applyBorder="1"/>
    <xf numFmtId="164" fontId="3" fillId="0" borderId="10" xfId="1" applyNumberFormat="1" applyFont="1" applyBorder="1"/>
    <xf numFmtId="164" fontId="2" fillId="0" borderId="2" xfId="1" applyNumberFormat="1" applyFont="1" applyBorder="1" applyAlignment="1">
      <alignment horizontal="left"/>
    </xf>
    <xf numFmtId="164" fontId="2" fillId="2" borderId="0" xfId="1" applyNumberFormat="1" applyFont="1" applyFill="1"/>
    <xf numFmtId="165" fontId="11" fillId="0" borderId="0" xfId="1" applyNumberFormat="1" applyFont="1"/>
    <xf numFmtId="164" fontId="12" fillId="0" borderId="0" xfId="1" applyNumberFormat="1" applyFont="1"/>
    <xf numFmtId="0" fontId="2" fillId="0" borderId="0" xfId="0" applyFont="1" applyAlignment="1"/>
    <xf numFmtId="0" fontId="3" fillId="0" borderId="16" xfId="0" applyFont="1" applyBorder="1" applyAlignment="1">
      <alignment vertical="center" wrapText="1"/>
    </xf>
    <xf numFmtId="0" fontId="0" fillId="0" borderId="2" xfId="0" applyBorder="1" applyAlignment="1">
      <alignment vertical="center" wrapText="1"/>
    </xf>
    <xf numFmtId="0" fontId="0" fillId="0" borderId="17" xfId="0" applyBorder="1" applyAlignment="1">
      <alignment vertical="center" wrapText="1"/>
    </xf>
    <xf numFmtId="166" fontId="3" fillId="0" borderId="20" xfId="1" applyNumberFormat="1" applyFont="1" applyBorder="1" applyAlignment="1">
      <alignment vertical="center" wrapText="1"/>
    </xf>
    <xf numFmtId="166" fontId="0" fillId="0" borderId="19" xfId="0" applyNumberFormat="1" applyBorder="1" applyAlignment="1">
      <alignment vertical="center" wrapText="1"/>
    </xf>
    <xf numFmtId="0" fontId="3" fillId="0" borderId="20" xfId="0" applyFont="1" applyBorder="1" applyAlignment="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8" fillId="0" borderId="0" xfId="0" applyFont="1" applyAlignment="1">
      <alignment wrapText="1"/>
    </xf>
    <xf numFmtId="0" fontId="3" fillId="0" borderId="0" xfId="0" applyFont="1" applyAlignment="1">
      <alignment wrapText="1"/>
    </xf>
    <xf numFmtId="0" fontId="3" fillId="0" borderId="20" xfId="0" applyFont="1" applyBorder="1" applyAlignment="1">
      <alignment horizontal="center" wrapText="1"/>
    </xf>
    <xf numFmtId="0" fontId="0" fillId="0" borderId="19" xfId="0" applyBorder="1" applyAlignment="1">
      <alignment horizontal="center" wrapText="1"/>
    </xf>
    <xf numFmtId="0" fontId="3" fillId="0" borderId="10" xfId="0" applyFont="1" applyBorder="1" applyAlignment="1">
      <alignment horizontal="center" wrapText="1"/>
    </xf>
    <xf numFmtId="0" fontId="3" fillId="0" borderId="19" xfId="0" applyFont="1" applyBorder="1" applyAlignment="1">
      <alignment horizontal="center" wrapText="1"/>
    </xf>
    <xf numFmtId="0" fontId="3" fillId="0" borderId="0" xfId="0" applyFont="1" applyAlignment="1">
      <alignment horizontal="center" wrapText="1"/>
    </xf>
    <xf numFmtId="0" fontId="10" fillId="0" borderId="0" xfId="0" applyFont="1" applyBorder="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horizontal="center" vertical="center" wrapText="1"/>
    </xf>
    <xf numFmtId="0" fontId="10" fillId="0" borderId="0" xfId="0" applyFont="1" applyAlignment="1">
      <alignment vertical="center" wrapText="1"/>
    </xf>
    <xf numFmtId="0" fontId="8" fillId="0" borderId="0" xfId="0" applyFont="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3" fillId="0" borderId="0" xfId="0" applyFont="1" applyBorder="1" applyAlignment="1">
      <alignment wrapText="1"/>
    </xf>
    <xf numFmtId="0" fontId="0" fillId="0" borderId="0" xfId="0" applyAlignment="1">
      <alignment wrapText="1"/>
    </xf>
    <xf numFmtId="166" fontId="3" fillId="0" borderId="0" xfId="1" applyNumberFormat="1" applyFont="1" applyBorder="1" applyAlignment="1"/>
  </cellXfs>
  <cellStyles count="3">
    <cellStyle name="Comma" xfId="1" builtinId="3"/>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9525</xdr:rowOff>
    </xdr:from>
    <xdr:to>
      <xdr:col>2</xdr:col>
      <xdr:colOff>571500</xdr:colOff>
      <xdr:row>4</xdr:row>
      <xdr:rowOff>0</xdr:rowOff>
    </xdr:to>
    <xdr:pic>
      <xdr:nvPicPr>
        <xdr:cNvPr id="1025" name="Picture 1"/>
        <xdr:cNvPicPr>
          <a:picLocks noChangeAspect="1" noChangeArrowheads="1"/>
        </xdr:cNvPicPr>
      </xdr:nvPicPr>
      <xdr:blipFill>
        <a:blip xmlns:r="http://schemas.openxmlformats.org/officeDocument/2006/relationships" r:embed="rId1" cstate="print">
          <a:lum bright="70000" contrast="48000"/>
          <a:grayscl/>
        </a:blip>
        <a:srcRect/>
        <a:stretch>
          <a:fillRect/>
        </a:stretch>
      </xdr:blipFill>
      <xdr:spPr bwMode="auto">
        <a:xfrm>
          <a:off x="409575" y="200025"/>
          <a:ext cx="647700" cy="5619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190500</xdr:rowOff>
    </xdr:from>
    <xdr:to>
      <xdr:col>2</xdr:col>
      <xdr:colOff>523875</xdr:colOff>
      <xdr:row>3</xdr:row>
      <xdr:rowOff>171450</xdr:rowOff>
    </xdr:to>
    <xdr:pic>
      <xdr:nvPicPr>
        <xdr:cNvPr id="2049" name="Picture 1"/>
        <xdr:cNvPicPr>
          <a:picLocks noChangeAspect="1" noChangeArrowheads="1"/>
        </xdr:cNvPicPr>
      </xdr:nvPicPr>
      <xdr:blipFill>
        <a:blip xmlns:r="http://schemas.openxmlformats.org/officeDocument/2006/relationships" r:embed="rId1" cstate="print">
          <a:lum bright="70000" contrast="48000"/>
          <a:grayscl/>
        </a:blip>
        <a:srcRect/>
        <a:stretch>
          <a:fillRect/>
        </a:stretch>
      </xdr:blipFill>
      <xdr:spPr bwMode="auto">
        <a:xfrm>
          <a:off x="371475" y="190500"/>
          <a:ext cx="657225" cy="552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76200</xdr:colOff>
      <xdr:row>1</xdr:row>
      <xdr:rowOff>0</xdr:rowOff>
    </xdr:from>
    <xdr:to>
      <xdr:col>3</xdr:col>
      <xdr:colOff>219075</xdr:colOff>
      <xdr:row>3</xdr:row>
      <xdr:rowOff>180975</xdr:rowOff>
    </xdr:to>
    <xdr:pic>
      <xdr:nvPicPr>
        <xdr:cNvPr id="3073" name="Picture 1"/>
        <xdr:cNvPicPr>
          <a:picLocks noChangeAspect="1" noChangeArrowheads="1"/>
        </xdr:cNvPicPr>
      </xdr:nvPicPr>
      <xdr:blipFill>
        <a:blip xmlns:r="http://schemas.openxmlformats.org/officeDocument/2006/relationships" r:embed="rId1" cstate="print">
          <a:lum bright="70000" contrast="48000"/>
          <a:grayscl/>
        </a:blip>
        <a:srcRect/>
        <a:stretch>
          <a:fillRect/>
        </a:stretch>
      </xdr:blipFill>
      <xdr:spPr bwMode="auto">
        <a:xfrm>
          <a:off x="666750" y="190500"/>
          <a:ext cx="647700" cy="5619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352425</xdr:colOff>
      <xdr:row>0</xdr:row>
      <xdr:rowOff>190500</xdr:rowOff>
    </xdr:from>
    <xdr:to>
      <xdr:col>2</xdr:col>
      <xdr:colOff>647700</xdr:colOff>
      <xdr:row>3</xdr:row>
      <xdr:rowOff>180975</xdr:rowOff>
    </xdr:to>
    <xdr:pic>
      <xdr:nvPicPr>
        <xdr:cNvPr id="4097" name="Picture 1"/>
        <xdr:cNvPicPr>
          <a:picLocks noChangeAspect="1" noChangeArrowheads="1"/>
        </xdr:cNvPicPr>
      </xdr:nvPicPr>
      <xdr:blipFill>
        <a:blip xmlns:r="http://schemas.openxmlformats.org/officeDocument/2006/relationships" r:embed="rId1" cstate="print">
          <a:lum bright="70000" contrast="48000"/>
          <a:grayscl/>
        </a:blip>
        <a:srcRect/>
        <a:stretch>
          <a:fillRect/>
        </a:stretch>
      </xdr:blipFill>
      <xdr:spPr bwMode="auto">
        <a:xfrm>
          <a:off x="523875" y="190500"/>
          <a:ext cx="647700" cy="561975"/>
        </a:xfrm>
        <a:prstGeom prst="rect">
          <a:avLst/>
        </a:prstGeom>
        <a:noFill/>
        <a:ln w="9525">
          <a:noFill/>
          <a:miter lim="800000"/>
          <a:headEnd/>
          <a:tailEnd/>
        </a:ln>
      </xdr:spPr>
    </xdr:pic>
    <xdr:clientData/>
  </xdr:twoCellAnchor>
  <xdr:oneCellAnchor>
    <xdr:from>
      <xdr:col>5</xdr:col>
      <xdr:colOff>1000125</xdr:colOff>
      <xdr:row>18</xdr:row>
      <xdr:rowOff>85725</xdr:rowOff>
    </xdr:from>
    <xdr:ext cx="101600" cy="209550"/>
    <xdr:sp macro="" textlink="">
      <xdr:nvSpPr>
        <xdr:cNvPr id="4098" name="Text Box 2"/>
        <xdr:cNvSpPr txBox="1">
          <a:spLocks noChangeArrowheads="1"/>
        </xdr:cNvSpPr>
      </xdr:nvSpPr>
      <xdr:spPr bwMode="auto">
        <a:xfrm>
          <a:off x="3952875" y="3914775"/>
          <a:ext cx="9525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user\Desktop\madam\desktop\Q-Report%20(LDB)\2007\Q1-20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ey-info"/>
      <sheetName val="IS"/>
      <sheetName val="BS"/>
      <sheetName val="EQUITY"/>
      <sheetName val="CASHFLOW"/>
    </sheetNames>
    <sheetDataSet>
      <sheetData sheetId="0"/>
      <sheetData sheetId="1"/>
      <sheetData sheetId="2"/>
      <sheetData sheetId="3"/>
      <sheetData sheetId="4">
        <row r="12">
          <cell r="H12">
            <v>1222</v>
          </cell>
        </row>
        <row r="14">
          <cell r="H14">
            <v>160</v>
          </cell>
        </row>
        <row r="15">
          <cell r="H15">
            <v>0</v>
          </cell>
        </row>
        <row r="16">
          <cell r="H16">
            <v>31</v>
          </cell>
        </row>
        <row r="18">
          <cell r="H18">
            <v>-98</v>
          </cell>
        </row>
        <row r="20">
          <cell r="H20">
            <v>1315</v>
          </cell>
        </row>
        <row r="22">
          <cell r="H22">
            <v>-150</v>
          </cell>
        </row>
        <row r="23">
          <cell r="H23">
            <v>-5251</v>
          </cell>
        </row>
        <row r="24">
          <cell r="H24">
            <v>23752</v>
          </cell>
        </row>
        <row r="26">
          <cell r="H26">
            <v>19666</v>
          </cell>
        </row>
        <row r="27">
          <cell r="H27">
            <v>0</v>
          </cell>
        </row>
        <row r="28">
          <cell r="H28">
            <v>99</v>
          </cell>
        </row>
        <row r="29">
          <cell r="H29">
            <v>-31</v>
          </cell>
        </row>
        <row r="30">
          <cell r="H30">
            <v>-2015</v>
          </cell>
        </row>
        <row r="32">
          <cell r="H32">
            <v>17719</v>
          </cell>
        </row>
        <row r="35">
          <cell r="H35">
            <v>-951</v>
          </cell>
        </row>
        <row r="36">
          <cell r="H36">
            <v>-9293</v>
          </cell>
        </row>
        <row r="38">
          <cell r="H38">
            <v>43</v>
          </cell>
        </row>
        <row r="39">
          <cell r="H39">
            <v>-41</v>
          </cell>
        </row>
        <row r="42">
          <cell r="H42">
            <v>-10242</v>
          </cell>
        </row>
        <row r="45">
          <cell r="H45">
            <v>0</v>
          </cell>
        </row>
        <row r="46">
          <cell r="H46">
            <v>500</v>
          </cell>
        </row>
        <row r="47">
          <cell r="H47">
            <v>-18</v>
          </cell>
        </row>
        <row r="48">
          <cell r="H48">
            <v>-602</v>
          </cell>
        </row>
        <row r="50">
          <cell r="H50">
            <v>-120</v>
          </cell>
        </row>
        <row r="52">
          <cell r="H52">
            <v>7357</v>
          </cell>
        </row>
        <row r="53">
          <cell r="H53">
            <v>5693</v>
          </cell>
        </row>
        <row r="55">
          <cell r="H55">
            <v>13050</v>
          </cell>
        </row>
        <row r="59">
          <cell r="H59" t="str">
            <v>RM'000</v>
          </cell>
        </row>
        <row r="60">
          <cell r="H60">
            <v>2938</v>
          </cell>
        </row>
        <row r="61">
          <cell r="H61">
            <v>10112</v>
          </cell>
        </row>
        <row r="62">
          <cell r="H62">
            <v>13050</v>
          </cell>
        </row>
        <row r="63">
          <cell r="H63">
            <v>0</v>
          </cell>
        </row>
        <row r="64">
          <cell r="H64">
            <v>13050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B2:K33"/>
  <sheetViews>
    <sheetView topLeftCell="A16" zoomScale="75" workbookViewId="0">
      <selection activeCell="F21" sqref="F21"/>
    </sheetView>
  </sheetViews>
  <sheetFormatPr defaultRowHeight="14.25"/>
  <cols>
    <col min="1" max="1" width="4.140625" style="6" customWidth="1"/>
    <col min="2" max="2" width="3.85546875" style="6" customWidth="1"/>
    <col min="3" max="5" width="9.140625" style="6"/>
    <col min="6" max="6" width="17.140625" style="6" customWidth="1"/>
    <col min="7" max="7" width="18.42578125" style="6" customWidth="1"/>
    <col min="8" max="8" width="18.28515625" style="6" customWidth="1"/>
    <col min="9" max="9" width="19.85546875" style="6" customWidth="1"/>
    <col min="10" max="16384" width="9.140625" style="6"/>
  </cols>
  <sheetData>
    <row r="2" spans="2:11" ht="15">
      <c r="B2" s="1" t="s">
        <v>76</v>
      </c>
    </row>
    <row r="4" spans="2:11">
      <c r="B4" s="6" t="s">
        <v>148</v>
      </c>
    </row>
    <row r="5" spans="2:11">
      <c r="D5" s="66"/>
    </row>
    <row r="7" spans="2:11">
      <c r="B7" s="67"/>
      <c r="C7" s="68"/>
      <c r="D7" s="68"/>
      <c r="E7" s="69"/>
      <c r="F7" s="117" t="s">
        <v>77</v>
      </c>
      <c r="G7" s="118"/>
      <c r="H7" s="117" t="s">
        <v>78</v>
      </c>
      <c r="I7" s="118"/>
    </row>
    <row r="8" spans="2:11" s="70" customFormat="1" ht="39.75" customHeight="1">
      <c r="B8" s="71"/>
      <c r="C8" s="72"/>
      <c r="D8" s="72"/>
      <c r="E8" s="73"/>
      <c r="F8" s="74" t="s">
        <v>79</v>
      </c>
      <c r="G8" s="75" t="s">
        <v>80</v>
      </c>
      <c r="H8" s="74" t="s">
        <v>81</v>
      </c>
      <c r="I8" s="75" t="s">
        <v>82</v>
      </c>
      <c r="K8" s="6"/>
    </row>
    <row r="9" spans="2:11">
      <c r="B9" s="76"/>
      <c r="C9" s="7"/>
      <c r="D9" s="7"/>
      <c r="E9" s="77"/>
      <c r="F9" s="78" t="str">
        <f>+IS!H12</f>
        <v>30.06.2008</v>
      </c>
      <c r="G9" s="78" t="str">
        <f>+IS!J12</f>
        <v>30.06.2007</v>
      </c>
      <c r="H9" s="78" t="str">
        <f>+IS!L12</f>
        <v>30.06.2008</v>
      </c>
      <c r="I9" s="78" t="str">
        <f>+IS!N12</f>
        <v>30.06.2007</v>
      </c>
    </row>
    <row r="10" spans="2:11" ht="6" customHeight="1">
      <c r="B10" s="79"/>
      <c r="C10" s="80"/>
      <c r="D10" s="80"/>
      <c r="E10" s="81"/>
      <c r="F10" s="82"/>
      <c r="G10" s="81"/>
      <c r="H10" s="82"/>
      <c r="I10" s="82"/>
    </row>
    <row r="11" spans="2:11">
      <c r="F11" s="12" t="s">
        <v>11</v>
      </c>
      <c r="G11" s="12" t="s">
        <v>11</v>
      </c>
      <c r="H11" s="12" t="s">
        <v>11</v>
      </c>
      <c r="I11" s="12" t="s">
        <v>11</v>
      </c>
    </row>
    <row r="12" spans="2:11" s="83" customFormat="1" ht="26.25" customHeight="1">
      <c r="B12" s="84">
        <v>1</v>
      </c>
      <c r="C12" s="112" t="s">
        <v>72</v>
      </c>
      <c r="D12" s="113"/>
      <c r="E12" s="114"/>
      <c r="F12" s="85">
        <f>+IS!H14</f>
        <v>7744</v>
      </c>
      <c r="G12" s="85">
        <f>+IS!J14</f>
        <v>15431</v>
      </c>
      <c r="H12" s="85">
        <f>+IS!L14</f>
        <v>21082</v>
      </c>
      <c r="I12" s="85">
        <f>+IS!N14</f>
        <v>32108</v>
      </c>
      <c r="K12" s="6"/>
    </row>
    <row r="13" spans="2:11" s="83" customFormat="1" ht="26.25" customHeight="1">
      <c r="B13" s="84">
        <v>2</v>
      </c>
      <c r="C13" s="86" t="s">
        <v>83</v>
      </c>
      <c r="D13" s="86"/>
      <c r="E13" s="87"/>
      <c r="F13" s="85">
        <f>+IS!H29</f>
        <v>-49</v>
      </c>
      <c r="G13" s="85">
        <f>+IS!J29</f>
        <v>1261</v>
      </c>
      <c r="H13" s="85">
        <f>+IS!L29</f>
        <v>406</v>
      </c>
      <c r="I13" s="85">
        <f>+IS!N29</f>
        <v>2483</v>
      </c>
      <c r="K13" s="6"/>
    </row>
    <row r="14" spans="2:11" s="83" customFormat="1" ht="29.25" customHeight="1">
      <c r="B14" s="84">
        <v>3</v>
      </c>
      <c r="C14" s="112" t="s">
        <v>84</v>
      </c>
      <c r="D14" s="113"/>
      <c r="E14" s="114"/>
      <c r="F14" s="85">
        <f>+IS!H33</f>
        <v>-207</v>
      </c>
      <c r="G14" s="85">
        <f>+IS!J33</f>
        <v>960</v>
      </c>
      <c r="H14" s="85">
        <f>+IS!L33</f>
        <v>-190</v>
      </c>
      <c r="I14" s="85">
        <f>+IS!N33</f>
        <v>1727</v>
      </c>
      <c r="K14" s="6"/>
    </row>
    <row r="15" spans="2:11" s="83" customFormat="1" ht="26.25" customHeight="1">
      <c r="B15" s="88">
        <v>4</v>
      </c>
      <c r="C15" s="107" t="s">
        <v>85</v>
      </c>
      <c r="D15" s="108"/>
      <c r="E15" s="109"/>
      <c r="F15" s="89">
        <f>+F14</f>
        <v>-207</v>
      </c>
      <c r="G15" s="89">
        <f>+G14</f>
        <v>960</v>
      </c>
      <c r="H15" s="89">
        <f>+H14</f>
        <v>-190</v>
      </c>
      <c r="I15" s="89">
        <f>+I14</f>
        <v>1727</v>
      </c>
      <c r="K15" s="6"/>
    </row>
    <row r="16" spans="2:11" s="83" customFormat="1" ht="26.25" customHeight="1">
      <c r="B16" s="88">
        <v>5</v>
      </c>
      <c r="C16" s="107" t="s">
        <v>86</v>
      </c>
      <c r="D16" s="108"/>
      <c r="E16" s="109"/>
      <c r="F16" s="90">
        <f>+IS!H38</f>
        <v>-0.15166649051617348</v>
      </c>
      <c r="G16" s="90">
        <f>+IS!J38</f>
        <v>0.70338082558225379</v>
      </c>
      <c r="H16" s="90">
        <f>+IS!L38</f>
        <v>-0.13921078839648773</v>
      </c>
      <c r="I16" s="90">
        <f>+IS!N38</f>
        <v>1.2653527976880752</v>
      </c>
      <c r="K16" s="6"/>
    </row>
    <row r="17" spans="2:11" s="83" customFormat="1" ht="26.25" customHeight="1">
      <c r="B17" s="88">
        <v>6</v>
      </c>
      <c r="C17" s="107" t="s">
        <v>87</v>
      </c>
      <c r="D17" s="108"/>
      <c r="E17" s="109"/>
      <c r="F17" s="89">
        <v>0</v>
      </c>
      <c r="G17" s="89">
        <v>0</v>
      </c>
      <c r="H17" s="90">
        <v>0</v>
      </c>
      <c r="I17" s="90">
        <v>0</v>
      </c>
      <c r="K17" s="6"/>
    </row>
    <row r="18" spans="2:11" s="83" customFormat="1" ht="14.25" customHeight="1">
      <c r="K18" s="6"/>
    </row>
    <row r="19" spans="2:11" s="83" customFormat="1" ht="26.25" customHeight="1">
      <c r="B19" s="84"/>
      <c r="C19" s="86"/>
      <c r="D19" s="86"/>
      <c r="E19" s="86"/>
      <c r="F19" s="91" t="s">
        <v>88</v>
      </c>
      <c r="G19" s="86"/>
      <c r="H19" s="91" t="s">
        <v>89</v>
      </c>
      <c r="I19" s="87"/>
      <c r="K19" s="6"/>
    </row>
    <row r="20" spans="2:11" s="83" customFormat="1" ht="26.25" customHeight="1">
      <c r="B20" s="92">
        <v>7</v>
      </c>
      <c r="C20" s="93" t="s">
        <v>90</v>
      </c>
      <c r="D20" s="93"/>
      <c r="E20" s="94"/>
      <c r="F20" s="110">
        <f>+BS!H55/100</f>
        <v>0.85994167434310365</v>
      </c>
      <c r="G20" s="111"/>
      <c r="H20" s="110">
        <f>+BS!J55/100</f>
        <v>0.86133378222706858</v>
      </c>
      <c r="I20" s="111"/>
      <c r="K20" s="6"/>
    </row>
    <row r="21" spans="2:11" s="83" customFormat="1" ht="40.5" customHeight="1">
      <c r="B21" s="91" t="s">
        <v>91</v>
      </c>
      <c r="C21" s="86"/>
      <c r="D21" s="86"/>
      <c r="E21" s="86"/>
      <c r="F21" s="86"/>
      <c r="G21" s="86"/>
      <c r="H21" s="86"/>
      <c r="I21" s="87"/>
      <c r="K21" s="6"/>
    </row>
    <row r="22" spans="2:11" s="83" customFormat="1" ht="26.25" customHeight="1"/>
    <row r="23" spans="2:11" s="83" customFormat="1" ht="26.25" customHeight="1">
      <c r="B23" s="95" t="s">
        <v>92</v>
      </c>
    </row>
    <row r="24" spans="2:11">
      <c r="B24" s="67"/>
      <c r="C24" s="68"/>
      <c r="D24" s="68"/>
      <c r="E24" s="69"/>
      <c r="F24" s="117" t="s">
        <v>77</v>
      </c>
      <c r="G24" s="118"/>
      <c r="H24" s="117" t="s">
        <v>78</v>
      </c>
      <c r="I24" s="118"/>
    </row>
    <row r="25" spans="2:11" ht="40.5" customHeight="1">
      <c r="B25" s="71"/>
      <c r="C25" s="72"/>
      <c r="D25" s="72"/>
      <c r="E25" s="73"/>
      <c r="F25" s="74" t="s">
        <v>79</v>
      </c>
      <c r="G25" s="75" t="s">
        <v>80</v>
      </c>
      <c r="H25" s="74" t="s">
        <v>81</v>
      </c>
      <c r="I25" s="75" t="s">
        <v>82</v>
      </c>
    </row>
    <row r="26" spans="2:11">
      <c r="B26" s="76"/>
      <c r="C26" s="7"/>
      <c r="D26" s="7"/>
      <c r="E26" s="77"/>
      <c r="F26" s="78" t="str">
        <f>+F9</f>
        <v>30.06.2008</v>
      </c>
      <c r="G26" s="78" t="str">
        <f>+G9</f>
        <v>30.06.2007</v>
      </c>
      <c r="H26" s="78" t="str">
        <f>+H9</f>
        <v>30.06.2008</v>
      </c>
      <c r="I26" s="78" t="str">
        <f>+I9</f>
        <v>30.06.2007</v>
      </c>
    </row>
    <row r="27" spans="2:11" ht="7.5" customHeight="1">
      <c r="B27" s="79"/>
      <c r="C27" s="80"/>
      <c r="D27" s="80"/>
      <c r="E27" s="81"/>
      <c r="F27" s="82"/>
      <c r="G27" s="82"/>
      <c r="H27" s="82"/>
      <c r="I27" s="82"/>
    </row>
    <row r="28" spans="2:11">
      <c r="F28" s="12" t="s">
        <v>11</v>
      </c>
      <c r="G28" s="12" t="s">
        <v>11</v>
      </c>
      <c r="H28" s="12" t="s">
        <v>11</v>
      </c>
      <c r="I28" s="12" t="s">
        <v>11</v>
      </c>
    </row>
    <row r="29" spans="2:11" ht="22.5" customHeight="1">
      <c r="B29" s="84">
        <v>1</v>
      </c>
      <c r="C29" s="112" t="s">
        <v>93</v>
      </c>
      <c r="D29" s="113"/>
      <c r="E29" s="114"/>
      <c r="F29" s="85">
        <f>1405-1544</f>
        <v>-139</v>
      </c>
      <c r="G29" s="85">
        <f>1892-1124</f>
        <v>768</v>
      </c>
      <c r="H29" s="85">
        <f>+CASHFLOW!H12+CASHFLOW!H15+CASHFLOW!H18+CASHFLOW!H19+CASHFLOW!H20</f>
        <v>1405</v>
      </c>
      <c r="I29" s="85">
        <f>+CASHFLOW!J12+CASHFLOW!J15+CASHFLOW!J18+CASHFLOW!J20</f>
        <v>1892</v>
      </c>
      <c r="K29" s="13"/>
    </row>
    <row r="30" spans="2:11" ht="26.25" customHeight="1">
      <c r="B30" s="84">
        <v>2</v>
      </c>
      <c r="C30" s="86" t="s">
        <v>94</v>
      </c>
      <c r="D30" s="86"/>
      <c r="E30" s="87"/>
      <c r="F30" s="85">
        <f>32-8</f>
        <v>24</v>
      </c>
      <c r="G30" s="85">
        <f>174-98</f>
        <v>76</v>
      </c>
      <c r="H30" s="85">
        <f>-CASHFLOW!H20</f>
        <v>32</v>
      </c>
      <c r="I30" s="85">
        <f>-CASHFLOW!J20</f>
        <v>174</v>
      </c>
    </row>
    <row r="31" spans="2:11" ht="26.25" customHeight="1">
      <c r="B31" s="84">
        <v>3</v>
      </c>
      <c r="C31" s="112" t="s">
        <v>95</v>
      </c>
      <c r="D31" s="113"/>
      <c r="E31" s="114"/>
      <c r="F31" s="85">
        <f>223-109</f>
        <v>114</v>
      </c>
      <c r="G31" s="85">
        <f>101-31</f>
        <v>70</v>
      </c>
      <c r="H31" s="85">
        <f>+CASHFLOW!H16</f>
        <v>223</v>
      </c>
      <c r="I31" s="85">
        <f>+CASHFLOW!J16</f>
        <v>101</v>
      </c>
    </row>
    <row r="33" spans="2:9" ht="29.25" customHeight="1">
      <c r="B33" s="115"/>
      <c r="C33" s="116"/>
      <c r="D33" s="116"/>
      <c r="E33" s="116"/>
      <c r="F33" s="116"/>
      <c r="G33" s="116"/>
      <c r="H33" s="116"/>
      <c r="I33" s="116"/>
    </row>
  </sheetData>
  <mergeCells count="14">
    <mergeCell ref="C16:E16"/>
    <mergeCell ref="F7:G7"/>
    <mergeCell ref="H7:I7"/>
    <mergeCell ref="C12:E12"/>
    <mergeCell ref="C14:E14"/>
    <mergeCell ref="C15:E15"/>
    <mergeCell ref="C17:E17"/>
    <mergeCell ref="F20:G20"/>
    <mergeCell ref="C31:E31"/>
    <mergeCell ref="B33:I33"/>
    <mergeCell ref="H20:I20"/>
    <mergeCell ref="F24:G24"/>
    <mergeCell ref="H24:I24"/>
    <mergeCell ref="C29:E29"/>
  </mergeCells>
  <phoneticPr fontId="0" type="noConversion"/>
  <pageMargins left="0" right="0" top="1" bottom="1" header="0.5" footer="0.5"/>
  <pageSetup scale="94"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1:P49"/>
  <sheetViews>
    <sheetView view="pageBreakPreview" topLeftCell="B40" zoomScale="75" zoomScaleNormal="75" workbookViewId="0">
      <selection activeCell="J49" sqref="J49"/>
    </sheetView>
  </sheetViews>
  <sheetFormatPr defaultRowHeight="15"/>
  <cols>
    <col min="1" max="1" width="3.28515625" style="6" customWidth="1"/>
    <col min="2" max="2" width="4" style="6" customWidth="1"/>
    <col min="3" max="3" width="10.7109375" style="6" customWidth="1"/>
    <col min="4" max="4" width="9.140625" style="6"/>
    <col min="5" max="5" width="5" style="6" customWidth="1"/>
    <col min="6" max="6" width="9.42578125" style="6" bestFit="1" customWidth="1"/>
    <col min="7" max="7" width="3.42578125" style="6" customWidth="1"/>
    <col min="8" max="8" width="16" style="1" customWidth="1"/>
    <col min="9" max="9" width="2.7109375" style="6" customWidth="1"/>
    <col min="10" max="10" width="12.5703125" style="6" customWidth="1"/>
    <col min="11" max="11" width="8" style="6" customWidth="1"/>
    <col min="12" max="12" width="13.85546875" style="1" customWidth="1"/>
    <col min="13" max="13" width="2.7109375" style="6" customWidth="1"/>
    <col min="14" max="14" width="13.7109375" style="6" customWidth="1"/>
    <col min="15" max="15" width="9.140625" style="6"/>
    <col min="16" max="16" width="14.42578125" style="6" hidden="1" customWidth="1"/>
    <col min="17" max="16384" width="9.140625" style="6"/>
  </cols>
  <sheetData>
    <row r="1" spans="2:16">
      <c r="B1" s="1"/>
    </row>
    <row r="2" spans="2:16">
      <c r="B2" s="1"/>
      <c r="D2" s="1" t="s">
        <v>46</v>
      </c>
      <c r="E2" s="7"/>
      <c r="F2" s="7"/>
      <c r="G2" s="7"/>
      <c r="H2" s="8"/>
      <c r="I2" s="7"/>
      <c r="J2" s="7"/>
      <c r="K2" s="7"/>
      <c r="L2" s="8"/>
      <c r="M2" s="7"/>
      <c r="N2" s="7"/>
    </row>
    <row r="3" spans="2:16">
      <c r="B3" s="1"/>
      <c r="D3" s="7"/>
      <c r="E3" s="7"/>
      <c r="F3" s="7"/>
      <c r="G3" s="7"/>
      <c r="H3" s="8"/>
      <c r="I3" s="7"/>
      <c r="J3" s="7"/>
      <c r="K3" s="7"/>
      <c r="L3" s="8"/>
      <c r="M3" s="7"/>
      <c r="N3" s="7"/>
    </row>
    <row r="4" spans="2:16">
      <c r="D4" s="9" t="s">
        <v>65</v>
      </c>
      <c r="E4" s="10"/>
      <c r="F4" s="10"/>
      <c r="G4" s="10"/>
      <c r="H4" s="9"/>
      <c r="I4" s="7"/>
      <c r="J4" s="7"/>
      <c r="K4" s="7"/>
      <c r="L4" s="8"/>
      <c r="M4" s="7"/>
      <c r="N4" s="7"/>
    </row>
    <row r="5" spans="2:16">
      <c r="D5" s="9" t="s">
        <v>149</v>
      </c>
      <c r="E5" s="10"/>
      <c r="F5" s="10"/>
      <c r="G5" s="10"/>
      <c r="H5" s="9"/>
      <c r="I5" s="7"/>
      <c r="J5" s="7"/>
      <c r="K5" s="7"/>
      <c r="L5" s="8"/>
      <c r="M5" s="7"/>
      <c r="N5" s="7"/>
    </row>
    <row r="6" spans="2:16">
      <c r="D6" s="11" t="s">
        <v>0</v>
      </c>
      <c r="E6" s="7"/>
      <c r="F6" s="7"/>
      <c r="G6" s="7"/>
      <c r="H6" s="8"/>
      <c r="I6" s="7"/>
      <c r="J6" s="7"/>
      <c r="K6" s="7"/>
      <c r="L6" s="8"/>
      <c r="M6" s="7"/>
      <c r="N6" s="7"/>
    </row>
    <row r="7" spans="2:16">
      <c r="D7" s="11"/>
      <c r="E7" s="7"/>
      <c r="F7" s="7"/>
      <c r="G7" s="7"/>
      <c r="H7" s="8"/>
      <c r="I7" s="7"/>
      <c r="J7" s="7"/>
      <c r="K7" s="7"/>
      <c r="L7" s="8"/>
      <c r="M7" s="7"/>
      <c r="N7" s="7"/>
    </row>
    <row r="8" spans="2:16" ht="14.25">
      <c r="D8" s="7"/>
      <c r="E8" s="7"/>
      <c r="F8" s="7"/>
      <c r="G8" s="7"/>
      <c r="H8" s="117" t="s">
        <v>1</v>
      </c>
      <c r="I8" s="119"/>
      <c r="J8" s="120"/>
      <c r="K8" s="7"/>
      <c r="L8" s="117" t="s">
        <v>2</v>
      </c>
      <c r="M8" s="119"/>
      <c r="N8" s="120"/>
    </row>
    <row r="9" spans="2:16">
      <c r="H9" s="2" t="s">
        <v>49</v>
      </c>
      <c r="I9" s="12"/>
      <c r="J9" s="12" t="s">
        <v>4</v>
      </c>
      <c r="L9" s="2" t="s">
        <v>49</v>
      </c>
      <c r="M9" s="12"/>
      <c r="N9" s="12" t="s">
        <v>4</v>
      </c>
    </row>
    <row r="10" spans="2:16">
      <c r="H10" s="2" t="s">
        <v>50</v>
      </c>
      <c r="I10" s="12"/>
      <c r="J10" s="12" t="s">
        <v>48</v>
      </c>
      <c r="L10" s="2" t="s">
        <v>50</v>
      </c>
      <c r="M10" s="12"/>
      <c r="N10" s="12" t="s">
        <v>48</v>
      </c>
    </row>
    <row r="11" spans="2:16">
      <c r="H11" s="2" t="s">
        <v>3</v>
      </c>
      <c r="I11" s="12"/>
      <c r="J11" s="12" t="s">
        <v>3</v>
      </c>
      <c r="L11" s="2" t="s">
        <v>69</v>
      </c>
      <c r="M11" s="12"/>
      <c r="N11" s="12" t="s">
        <v>51</v>
      </c>
    </row>
    <row r="12" spans="2:16">
      <c r="H12" s="2" t="s">
        <v>152</v>
      </c>
      <c r="I12" s="12"/>
      <c r="J12" s="12" t="s">
        <v>153</v>
      </c>
      <c r="L12" s="2" t="s">
        <v>152</v>
      </c>
      <c r="M12" s="12"/>
      <c r="N12" s="12" t="s">
        <v>153</v>
      </c>
    </row>
    <row r="13" spans="2:16">
      <c r="H13" s="2" t="s">
        <v>11</v>
      </c>
      <c r="I13" s="12"/>
      <c r="J13" s="12" t="s">
        <v>11</v>
      </c>
      <c r="L13" s="2" t="s">
        <v>11</v>
      </c>
      <c r="M13" s="12"/>
      <c r="N13" s="12" t="s">
        <v>11</v>
      </c>
    </row>
    <row r="14" spans="2:16">
      <c r="B14" s="6" t="s">
        <v>72</v>
      </c>
      <c r="H14" s="3">
        <v>7744</v>
      </c>
      <c r="J14" s="26">
        <v>15431</v>
      </c>
      <c r="L14" s="3">
        <f>+H14+13338</f>
        <v>21082</v>
      </c>
      <c r="N14" s="26">
        <f>16677+15431</f>
        <v>32108</v>
      </c>
      <c r="P14" s="3">
        <v>64579</v>
      </c>
    </row>
    <row r="15" spans="2:16">
      <c r="F15" s="13"/>
      <c r="H15" s="3"/>
      <c r="J15" s="26"/>
      <c r="L15" s="3"/>
      <c r="N15" s="26"/>
      <c r="P15" s="3"/>
    </row>
    <row r="16" spans="2:16">
      <c r="B16" s="6" t="s">
        <v>5</v>
      </c>
      <c r="H16" s="14">
        <v>-6712</v>
      </c>
      <c r="J16" s="40">
        <v>-13657</v>
      </c>
      <c r="L16" s="14">
        <f>+H16-10583</f>
        <v>-17295</v>
      </c>
      <c r="N16" s="40">
        <f>-14376-13657</f>
        <v>-28033</v>
      </c>
      <c r="P16" s="14">
        <v>-54828</v>
      </c>
    </row>
    <row r="17" spans="2:16">
      <c r="G17" s="54"/>
      <c r="H17" s="18"/>
      <c r="J17" s="52"/>
      <c r="L17" s="3"/>
      <c r="N17" s="26"/>
      <c r="P17" s="3"/>
    </row>
    <row r="18" spans="2:16">
      <c r="B18" s="6" t="s">
        <v>6</v>
      </c>
      <c r="F18" s="54"/>
      <c r="G18" s="52"/>
      <c r="H18" s="3">
        <f>+H14+H16</f>
        <v>1032</v>
      </c>
      <c r="J18" s="26">
        <f>+J14+J16</f>
        <v>1774</v>
      </c>
      <c r="L18" s="3">
        <f>+L14+L16</f>
        <v>3787</v>
      </c>
      <c r="N18" s="26">
        <f>+N14+N16</f>
        <v>4075</v>
      </c>
      <c r="P18" s="3">
        <f>+P14+P16</f>
        <v>9751</v>
      </c>
    </row>
    <row r="19" spans="2:16">
      <c r="H19" s="3"/>
      <c r="J19" s="26"/>
      <c r="L19" s="3"/>
      <c r="N19" s="26"/>
      <c r="P19" s="3" t="s">
        <v>53</v>
      </c>
    </row>
    <row r="20" spans="2:16">
      <c r="B20" s="6" t="s">
        <v>73</v>
      </c>
      <c r="H20" s="14">
        <v>587</v>
      </c>
      <c r="J20" s="40">
        <v>506</v>
      </c>
      <c r="L20" s="14">
        <f>+H20+110</f>
        <v>697</v>
      </c>
      <c r="N20" s="40">
        <f>146+506</f>
        <v>652</v>
      </c>
      <c r="P20" s="14">
        <f>235+45</f>
        <v>280</v>
      </c>
    </row>
    <row r="21" spans="2:16">
      <c r="H21" s="3">
        <f>SUM(H18:H20)</f>
        <v>1619</v>
      </c>
      <c r="J21" s="26">
        <f>SUM(J18:J20)</f>
        <v>2280</v>
      </c>
      <c r="L21" s="3">
        <f>SUM(L18:L20)</f>
        <v>4484</v>
      </c>
      <c r="N21" s="26">
        <f>SUM(N18:N20)</f>
        <v>4727</v>
      </c>
      <c r="P21" s="15">
        <f>SUM(P17:P20)</f>
        <v>10031</v>
      </c>
    </row>
    <row r="22" spans="2:16">
      <c r="H22" s="3"/>
      <c r="J22" s="26"/>
      <c r="L22" s="3"/>
      <c r="N22" s="26"/>
      <c r="P22" s="3"/>
    </row>
    <row r="23" spans="2:16">
      <c r="B23" s="6" t="s">
        <v>7</v>
      </c>
      <c r="G23" s="13"/>
      <c r="H23" s="3">
        <f>-1107+99</f>
        <v>-1008</v>
      </c>
      <c r="J23" s="26">
        <v>-823</v>
      </c>
      <c r="L23" s="3">
        <f>+H23-1056</f>
        <v>-2064</v>
      </c>
      <c r="N23" s="26">
        <f>-1072-823</f>
        <v>-1895</v>
      </c>
      <c r="P23" s="3">
        <f>-823-4+154</f>
        <v>-673</v>
      </c>
    </row>
    <row r="24" spans="2:16">
      <c r="B24" s="6" t="s">
        <v>45</v>
      </c>
      <c r="H24" s="3">
        <v>-99</v>
      </c>
      <c r="J24" s="26">
        <v>-126</v>
      </c>
      <c r="L24" s="3">
        <f>+H24-95</f>
        <v>-194</v>
      </c>
      <c r="N24" s="26">
        <f>-122-126</f>
        <v>-248</v>
      </c>
      <c r="P24" s="3">
        <v>-154</v>
      </c>
    </row>
    <row r="25" spans="2:16">
      <c r="B25" s="6" t="s">
        <v>8</v>
      </c>
      <c r="H25" s="3">
        <v>-114</v>
      </c>
      <c r="J25" s="26">
        <v>-70</v>
      </c>
      <c r="L25" s="3">
        <f>+H25-109</f>
        <v>-223</v>
      </c>
      <c r="N25" s="26">
        <f>-31-70</f>
        <v>-101</v>
      </c>
      <c r="P25" s="3">
        <f>-90-124</f>
        <v>-214</v>
      </c>
    </row>
    <row r="26" spans="2:16">
      <c r="B26" s="6" t="s">
        <v>134</v>
      </c>
      <c r="H26" s="3">
        <v>-447</v>
      </c>
      <c r="J26" s="26">
        <v>0</v>
      </c>
      <c r="L26" s="3">
        <f>+H26-1150</f>
        <v>-1597</v>
      </c>
      <c r="N26" s="26">
        <v>0</v>
      </c>
      <c r="P26" s="3"/>
    </row>
    <row r="27" spans="2:16">
      <c r="H27" s="14"/>
      <c r="J27" s="40"/>
      <c r="L27" s="14"/>
      <c r="N27" s="40"/>
      <c r="P27" s="14"/>
    </row>
    <row r="28" spans="2:16">
      <c r="H28" s="3"/>
      <c r="J28" s="26"/>
      <c r="L28" s="3"/>
      <c r="N28" s="26"/>
      <c r="P28" s="3"/>
    </row>
    <row r="29" spans="2:16">
      <c r="B29" s="6" t="s">
        <v>161</v>
      </c>
      <c r="H29" s="3">
        <f>SUM(H21:H28)</f>
        <v>-49</v>
      </c>
      <c r="J29" s="26">
        <f>SUM(J21:J28)</f>
        <v>1261</v>
      </c>
      <c r="L29" s="3">
        <f>SUM(L21:L28)</f>
        <v>406</v>
      </c>
      <c r="N29" s="26">
        <f>SUM(N21:N28)</f>
        <v>2483</v>
      </c>
      <c r="P29" s="3">
        <f>SUM(P21:P27)</f>
        <v>8990</v>
      </c>
    </row>
    <row r="30" spans="2:16">
      <c r="F30" s="13"/>
      <c r="H30" s="3"/>
      <c r="J30" s="26"/>
      <c r="L30" s="3"/>
      <c r="N30" s="26"/>
      <c r="P30" s="3"/>
    </row>
    <row r="31" spans="2:16">
      <c r="B31" s="6" t="s">
        <v>9</v>
      </c>
      <c r="G31" s="53"/>
      <c r="H31" s="14">
        <v>-158</v>
      </c>
      <c r="J31" s="40">
        <v>-301</v>
      </c>
      <c r="L31" s="14">
        <f>+H31-438</f>
        <v>-596</v>
      </c>
      <c r="N31" s="40">
        <f>-455-301</f>
        <v>-756</v>
      </c>
      <c r="P31" s="14">
        <f>-2495-60</f>
        <v>-2555</v>
      </c>
    </row>
    <row r="32" spans="2:16">
      <c r="H32" s="3"/>
      <c r="J32" s="26"/>
      <c r="L32" s="3"/>
      <c r="N32" s="26"/>
      <c r="P32" s="18"/>
    </row>
    <row r="33" spans="2:16">
      <c r="B33" s="6" t="s">
        <v>162</v>
      </c>
      <c r="H33" s="3">
        <f>+H29+H31</f>
        <v>-207</v>
      </c>
      <c r="J33" s="26">
        <f>+J29+J31</f>
        <v>960</v>
      </c>
      <c r="L33" s="3">
        <f>+L29+L31</f>
        <v>-190</v>
      </c>
      <c r="N33" s="26">
        <f>+N29+N31</f>
        <v>1727</v>
      </c>
      <c r="P33" s="3">
        <f>+P29+P31</f>
        <v>6435</v>
      </c>
    </row>
    <row r="34" spans="2:16" ht="15.75" thickBot="1">
      <c r="H34" s="19"/>
      <c r="J34" s="55"/>
      <c r="L34" s="19"/>
      <c r="N34" s="55"/>
      <c r="P34" s="3"/>
    </row>
    <row r="35" spans="2:16" ht="15.75" thickTop="1">
      <c r="H35" s="3"/>
      <c r="J35" s="26"/>
      <c r="L35" s="3"/>
      <c r="N35" s="26"/>
      <c r="P35" s="3"/>
    </row>
    <row r="36" spans="2:16">
      <c r="H36" s="3"/>
      <c r="J36" s="26"/>
      <c r="L36" s="3"/>
      <c r="N36" s="26"/>
      <c r="P36" s="3"/>
    </row>
    <row r="37" spans="2:16">
      <c r="B37" s="6" t="s">
        <v>10</v>
      </c>
      <c r="H37" s="3"/>
      <c r="J37" s="26"/>
      <c r="L37" s="3"/>
      <c r="N37" s="26"/>
      <c r="P37" s="3"/>
    </row>
    <row r="38" spans="2:16" ht="23.25" customHeight="1" thickBot="1">
      <c r="C38" s="116" t="s">
        <v>68</v>
      </c>
      <c r="D38" s="116"/>
      <c r="E38" s="116"/>
      <c r="F38" s="116"/>
      <c r="H38" s="20">
        <f>(+H33)/(136483.675)*100</f>
        <v>-0.15166649051617348</v>
      </c>
      <c r="J38" s="56">
        <f>(+J33)/(136483.675)*100</f>
        <v>0.70338082558225379</v>
      </c>
      <c r="L38" s="20">
        <f>(+L33)/(136483.675)*100</f>
        <v>-0.13921078839648773</v>
      </c>
      <c r="N38" s="56">
        <f>(+N33)/(136483.675)*100</f>
        <v>1.2653527976880752</v>
      </c>
      <c r="P38" s="20" t="e">
        <f>+#REF!/(59241.8375*2)*100</f>
        <v>#REF!</v>
      </c>
    </row>
    <row r="39" spans="2:16" ht="23.25" customHeight="1" thickBot="1">
      <c r="C39" s="116" t="s">
        <v>67</v>
      </c>
      <c r="D39" s="116"/>
      <c r="E39" s="116"/>
      <c r="F39" s="116"/>
      <c r="H39" s="20">
        <f>(+H33)/(136483.675)*100</f>
        <v>-0.15166649051617348</v>
      </c>
      <c r="J39" s="56">
        <f>(+J33)/(136483.675)*100</f>
        <v>0.70338082558225379</v>
      </c>
      <c r="L39" s="20">
        <f>(+L33)/(136483.675)*100</f>
        <v>-0.13921078839648773</v>
      </c>
      <c r="N39" s="56">
        <f>(+N33)/(136483.675)*100</f>
        <v>1.2653527976880752</v>
      </c>
      <c r="P39" s="21" t="e">
        <f>+(#REF!+170)/(59241.8375*2+18000)*100</f>
        <v>#REF!</v>
      </c>
    </row>
    <row r="40" spans="2:16">
      <c r="H40" s="3"/>
      <c r="J40" s="26"/>
      <c r="L40" s="3"/>
      <c r="N40" s="26"/>
      <c r="P40" s="3"/>
    </row>
    <row r="41" spans="2:16">
      <c r="P41" s="1"/>
    </row>
    <row r="42" spans="2:16">
      <c r="B42" s="22"/>
      <c r="C42" s="22"/>
      <c r="D42" s="22"/>
      <c r="E42" s="22"/>
      <c r="F42" s="22"/>
      <c r="G42" s="22"/>
      <c r="H42" s="23"/>
      <c r="I42" s="22"/>
      <c r="J42" s="22"/>
      <c r="K42" s="22"/>
      <c r="M42" s="22"/>
      <c r="N42" s="22"/>
    </row>
    <row r="43" spans="2:16" ht="39.75" customHeight="1">
      <c r="B43" s="121" t="s">
        <v>147</v>
      </c>
      <c r="C43" s="121"/>
      <c r="D43" s="121"/>
      <c r="E43" s="121"/>
      <c r="F43" s="121"/>
      <c r="G43" s="121"/>
      <c r="H43" s="121"/>
      <c r="I43" s="121"/>
      <c r="J43" s="121"/>
      <c r="K43" s="121"/>
      <c r="L43" s="121"/>
      <c r="M43" s="121"/>
      <c r="N43" s="121"/>
    </row>
    <row r="45" spans="2:16" ht="14.25">
      <c r="B45" s="122" t="s">
        <v>145</v>
      </c>
      <c r="C45" s="122"/>
      <c r="D45" s="122"/>
      <c r="E45" s="122"/>
      <c r="F45" s="122"/>
      <c r="G45" s="122"/>
      <c r="H45" s="122"/>
      <c r="I45" s="122"/>
      <c r="J45" s="122"/>
      <c r="K45" s="122"/>
      <c r="L45" s="122"/>
      <c r="M45" s="122"/>
      <c r="N45" s="122"/>
    </row>
    <row r="48" spans="2:16">
      <c r="H48" s="131"/>
    </row>
    <row r="49" spans="8:8">
      <c r="H49" s="106"/>
    </row>
  </sheetData>
  <mergeCells count="6">
    <mergeCell ref="H8:J8"/>
    <mergeCell ref="L8:N8"/>
    <mergeCell ref="B43:N43"/>
    <mergeCell ref="B45:N45"/>
    <mergeCell ref="C38:F38"/>
    <mergeCell ref="C39:F39"/>
  </mergeCells>
  <phoneticPr fontId="0" type="noConversion"/>
  <printOptions horizontalCentered="1" verticalCentered="1"/>
  <pageMargins left="0.5" right="0.5" top="1" bottom="1" header="0.5" footer="0.5"/>
  <pageSetup paperSize="9"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L83"/>
  <sheetViews>
    <sheetView view="pageBreakPreview" topLeftCell="A37" zoomScale="75" zoomScaleNormal="75" workbookViewId="0">
      <selection activeCell="F67" sqref="F67"/>
    </sheetView>
  </sheetViews>
  <sheetFormatPr defaultRowHeight="14.25"/>
  <cols>
    <col min="1" max="1" width="3.28515625" style="6" customWidth="1"/>
    <col min="2" max="2" width="4.28515625" style="6" customWidth="1"/>
    <col min="3" max="3" width="10.7109375" style="6" customWidth="1"/>
    <col min="4" max="4" width="11.5703125" style="6" customWidth="1"/>
    <col min="5" max="5" width="14.140625" style="6" customWidth="1"/>
    <col min="6" max="6" width="13.140625" style="6" customWidth="1"/>
    <col min="7" max="7" width="9.140625" style="6"/>
    <col min="8" max="8" width="14.42578125" style="6" customWidth="1"/>
    <col min="9" max="9" width="10.28515625" style="6" customWidth="1"/>
    <col min="10" max="10" width="15" style="6" customWidth="1"/>
    <col min="11" max="11" width="9.140625" style="6"/>
    <col min="12" max="12" width="14.140625" style="6" hidden="1" customWidth="1"/>
    <col min="13" max="13" width="2.7109375" style="6" customWidth="1"/>
    <col min="14" max="14" width="12.7109375" style="6" customWidth="1"/>
    <col min="15" max="16384" width="9.140625" style="6"/>
  </cols>
  <sheetData>
    <row r="1" spans="2:11" ht="15">
      <c r="B1" s="1"/>
    </row>
    <row r="2" spans="2:11" ht="15">
      <c r="B2" s="1"/>
      <c r="D2" s="1" t="s">
        <v>46</v>
      </c>
      <c r="E2" s="7"/>
      <c r="F2" s="7"/>
      <c r="G2" s="7"/>
      <c r="H2" s="7"/>
      <c r="I2" s="7"/>
      <c r="J2" s="7"/>
      <c r="K2" s="7"/>
    </row>
    <row r="3" spans="2:11" ht="15">
      <c r="B3" s="1"/>
      <c r="D3" s="7"/>
      <c r="E3" s="7"/>
      <c r="F3" s="7"/>
      <c r="G3" s="7"/>
      <c r="H3" s="7"/>
      <c r="I3" s="7"/>
      <c r="J3" s="7"/>
      <c r="K3" s="7"/>
    </row>
    <row r="4" spans="2:11" ht="15">
      <c r="D4" s="9" t="s">
        <v>150</v>
      </c>
      <c r="E4" s="10"/>
      <c r="F4" s="10"/>
      <c r="G4" s="10"/>
      <c r="H4" s="10"/>
      <c r="I4" s="7"/>
      <c r="J4" s="7"/>
      <c r="K4" s="7"/>
    </row>
    <row r="5" spans="2:11" ht="15">
      <c r="D5" s="11" t="s">
        <v>0</v>
      </c>
      <c r="E5" s="7"/>
      <c r="F5" s="7"/>
      <c r="G5" s="7"/>
      <c r="H5" s="8"/>
      <c r="I5" s="7"/>
      <c r="J5" s="7"/>
      <c r="K5" s="7"/>
    </row>
    <row r="6" spans="2:11" ht="15">
      <c r="D6" s="11"/>
      <c r="E6" s="7"/>
      <c r="F6" s="7"/>
      <c r="G6" s="7"/>
      <c r="H6" s="24" t="s">
        <v>12</v>
      </c>
      <c r="I6" s="17"/>
      <c r="J6" s="17" t="s">
        <v>13</v>
      </c>
      <c r="K6" s="7"/>
    </row>
    <row r="7" spans="2:11" ht="16.5" customHeight="1">
      <c r="D7" s="7"/>
      <c r="E7" s="7"/>
      <c r="F7" s="7"/>
      <c r="G7" s="7"/>
      <c r="H7" s="24" t="s">
        <v>152</v>
      </c>
      <c r="I7" s="17"/>
      <c r="J7" s="17" t="s">
        <v>130</v>
      </c>
      <c r="K7" s="7"/>
    </row>
    <row r="8" spans="2:11" ht="15">
      <c r="H8" s="24" t="s">
        <v>11</v>
      </c>
      <c r="I8" s="17"/>
      <c r="J8" s="17" t="s">
        <v>11</v>
      </c>
      <c r="K8" s="7"/>
    </row>
    <row r="9" spans="2:11" ht="15">
      <c r="B9" s="57" t="s">
        <v>54</v>
      </c>
      <c r="H9" s="16"/>
      <c r="I9" s="25"/>
      <c r="J9" s="61"/>
      <c r="K9" s="7"/>
    </row>
    <row r="10" spans="2:11" ht="15">
      <c r="B10" s="1" t="s">
        <v>14</v>
      </c>
      <c r="H10" s="3">
        <f>1009+3245</f>
        <v>4254</v>
      </c>
      <c r="I10" s="26"/>
      <c r="J10" s="26">
        <v>4443</v>
      </c>
    </row>
    <row r="11" spans="2:11" ht="15">
      <c r="B11" s="1" t="s">
        <v>74</v>
      </c>
      <c r="H11" s="3">
        <v>578</v>
      </c>
      <c r="I11" s="26"/>
      <c r="J11" s="26">
        <v>585</v>
      </c>
    </row>
    <row r="12" spans="2:11" ht="15">
      <c r="B12" s="1" t="s">
        <v>15</v>
      </c>
      <c r="H12" s="3">
        <v>11804</v>
      </c>
      <c r="I12" s="26"/>
      <c r="J12" s="26">
        <v>11804</v>
      </c>
    </row>
    <row r="13" spans="2:11" ht="15">
      <c r="B13" s="1"/>
    </row>
    <row r="14" spans="2:11" ht="15">
      <c r="H14" s="3"/>
      <c r="I14" s="26"/>
      <c r="J14" s="26"/>
    </row>
    <row r="15" spans="2:11" ht="15">
      <c r="B15" s="1" t="s">
        <v>16</v>
      </c>
      <c r="H15" s="27"/>
      <c r="I15" s="26"/>
      <c r="J15" s="28"/>
    </row>
    <row r="16" spans="2:11" ht="15">
      <c r="C16" s="6" t="s">
        <v>129</v>
      </c>
      <c r="H16" s="29">
        <v>10649</v>
      </c>
      <c r="I16" s="26"/>
      <c r="J16" s="30">
        <v>13147</v>
      </c>
    </row>
    <row r="17" spans="2:11" ht="15">
      <c r="B17" s="1"/>
      <c r="C17" s="6" t="s">
        <v>96</v>
      </c>
      <c r="H17" s="29">
        <v>34</v>
      </c>
      <c r="I17" s="26"/>
      <c r="J17" s="30">
        <v>214</v>
      </c>
    </row>
    <row r="18" spans="2:11" ht="15">
      <c r="C18" s="6" t="s">
        <v>55</v>
      </c>
      <c r="H18" s="29">
        <v>139205</v>
      </c>
      <c r="I18" s="26"/>
      <c r="J18" s="30">
        <f>33190+113871</f>
        <v>147061</v>
      </c>
    </row>
    <row r="19" spans="2:11" ht="15">
      <c r="C19" s="6" t="s">
        <v>56</v>
      </c>
      <c r="H19" s="29">
        <v>324</v>
      </c>
      <c r="I19" s="26"/>
      <c r="J19" s="30">
        <v>257</v>
      </c>
    </row>
    <row r="20" spans="2:11" ht="15">
      <c r="C20" s="6" t="s">
        <v>58</v>
      </c>
      <c r="H20" s="29">
        <v>4824</v>
      </c>
      <c r="I20" s="26"/>
      <c r="J20" s="30">
        <v>9018</v>
      </c>
    </row>
    <row r="21" spans="2:11" ht="15">
      <c r="C21" s="6" t="s">
        <v>131</v>
      </c>
      <c r="H21" s="29">
        <v>27</v>
      </c>
      <c r="I21" s="26"/>
      <c r="J21" s="30">
        <v>27</v>
      </c>
    </row>
    <row r="22" spans="2:11" ht="15">
      <c r="C22" s="6" t="s">
        <v>17</v>
      </c>
      <c r="H22" s="29">
        <v>2658</v>
      </c>
      <c r="I22" s="26"/>
      <c r="J22" s="30">
        <v>3742</v>
      </c>
    </row>
    <row r="23" spans="2:11" ht="15.75">
      <c r="C23" s="6" t="s">
        <v>18</v>
      </c>
      <c r="H23" s="31">
        <v>2750</v>
      </c>
      <c r="I23" s="26"/>
      <c r="J23" s="32">
        <v>784</v>
      </c>
    </row>
    <row r="24" spans="2:11" ht="15">
      <c r="H24" s="31">
        <f>SUM(H15:H23)</f>
        <v>160471</v>
      </c>
      <c r="I24" s="26"/>
      <c r="J24" s="96">
        <f>SUM(J15:J23)</f>
        <v>174250</v>
      </c>
    </row>
    <row r="25" spans="2:11" ht="15">
      <c r="H25" s="29"/>
      <c r="I25" s="26"/>
      <c r="J25" s="30"/>
    </row>
    <row r="26" spans="2:11" ht="15">
      <c r="B26" s="1" t="s">
        <v>19</v>
      </c>
      <c r="H26" s="29"/>
      <c r="I26" s="26"/>
      <c r="J26" s="30"/>
    </row>
    <row r="27" spans="2:11" ht="15">
      <c r="C27" s="6" t="s">
        <v>57</v>
      </c>
      <c r="H27" s="29">
        <v>52031</v>
      </c>
      <c r="I27" s="26"/>
      <c r="J27" s="30">
        <v>67780</v>
      </c>
    </row>
    <row r="28" spans="2:11" ht="15">
      <c r="C28" s="6" t="s">
        <v>59</v>
      </c>
      <c r="H28" s="29">
        <v>412</v>
      </c>
      <c r="I28" s="26"/>
      <c r="J28" s="30">
        <f>126+184</f>
        <v>310</v>
      </c>
    </row>
    <row r="29" spans="2:11" ht="15">
      <c r="C29" s="6" t="s">
        <v>117</v>
      </c>
      <c r="H29" s="29">
        <v>171</v>
      </c>
      <c r="I29" s="26"/>
      <c r="J29" s="30">
        <v>154</v>
      </c>
    </row>
    <row r="30" spans="2:11" ht="15">
      <c r="C30" s="6" t="s">
        <v>60</v>
      </c>
      <c r="H30" s="29">
        <v>115</v>
      </c>
      <c r="I30" s="26"/>
      <c r="J30" s="30">
        <v>1814</v>
      </c>
    </row>
    <row r="31" spans="2:11" ht="15">
      <c r="C31" s="6" t="s">
        <v>20</v>
      </c>
      <c r="H31" s="29">
        <v>186</v>
      </c>
      <c r="I31" s="26"/>
      <c r="J31" s="30">
        <v>181</v>
      </c>
      <c r="K31" s="13"/>
    </row>
    <row r="32" spans="2:11" ht="15">
      <c r="C32" s="6" t="s">
        <v>21</v>
      </c>
      <c r="F32" s="13"/>
      <c r="G32" s="6" t="s">
        <v>75</v>
      </c>
      <c r="H32" s="29">
        <v>1988</v>
      </c>
      <c r="I32" s="26"/>
      <c r="J32" s="30">
        <v>1967</v>
      </c>
    </row>
    <row r="33" spans="2:12" ht="15">
      <c r="C33" s="6" t="s">
        <v>47</v>
      </c>
      <c r="H33" s="29">
        <v>78</v>
      </c>
      <c r="I33" s="26"/>
      <c r="J33" s="30">
        <v>123</v>
      </c>
    </row>
    <row r="34" spans="2:12" ht="15">
      <c r="C34" s="6" t="s">
        <v>43</v>
      </c>
      <c r="H34" s="31">
        <v>4203</v>
      </c>
      <c r="I34" s="26"/>
      <c r="J34" s="33">
        <v>673</v>
      </c>
      <c r="K34" s="13"/>
    </row>
    <row r="35" spans="2:12" ht="15">
      <c r="H35" s="31">
        <f>SUM(H27:H34)</f>
        <v>59184</v>
      </c>
      <c r="I35" s="26"/>
      <c r="J35" s="33">
        <f>SUM(J27:J34)</f>
        <v>73002</v>
      </c>
      <c r="L35" s="13">
        <f>+J35+J49+J50</f>
        <v>73524</v>
      </c>
    </row>
    <row r="36" spans="2:12" ht="15">
      <c r="H36" s="31"/>
      <c r="I36" s="26"/>
      <c r="J36" s="33"/>
    </row>
    <row r="37" spans="2:12" ht="15">
      <c r="B37" s="1" t="s">
        <v>22</v>
      </c>
      <c r="H37" s="31">
        <f>+H24-H35</f>
        <v>101287</v>
      </c>
      <c r="I37" s="26"/>
      <c r="J37" s="33">
        <f>+J24-J35</f>
        <v>101248</v>
      </c>
    </row>
    <row r="38" spans="2:12" ht="15.75" thickBot="1">
      <c r="H38" s="3"/>
      <c r="I38" s="26"/>
      <c r="J38" s="26"/>
    </row>
    <row r="39" spans="2:12" ht="15.75" thickBot="1">
      <c r="H39" s="34">
        <f>+H10+H12+H37+H11</f>
        <v>117923</v>
      </c>
      <c r="I39" s="26"/>
      <c r="J39" s="35">
        <f>+J10+J12+J37+J11</f>
        <v>118080</v>
      </c>
    </row>
    <row r="40" spans="2:12" ht="15">
      <c r="H40" s="3"/>
      <c r="I40" s="26"/>
      <c r="J40" s="26"/>
    </row>
    <row r="41" spans="2:12" ht="15">
      <c r="B41" s="1" t="s">
        <v>23</v>
      </c>
      <c r="F41" s="49"/>
      <c r="H41" s="3"/>
      <c r="I41" s="26"/>
      <c r="J41" s="26"/>
    </row>
    <row r="42" spans="2:12" ht="15">
      <c r="B42" s="6" t="s">
        <v>24</v>
      </c>
      <c r="H42" s="27">
        <v>68242</v>
      </c>
      <c r="I42" s="26"/>
      <c r="J42" s="97">
        <v>68242</v>
      </c>
    </row>
    <row r="43" spans="2:12" ht="15">
      <c r="B43" s="6" t="s">
        <v>27</v>
      </c>
      <c r="H43" s="29">
        <v>10478</v>
      </c>
      <c r="I43" s="26"/>
      <c r="J43" s="30">
        <v>10478</v>
      </c>
    </row>
    <row r="44" spans="2:12" ht="15">
      <c r="B44" s="6" t="s">
        <v>28</v>
      </c>
      <c r="H44" s="29">
        <f>+EQUITY!N19</f>
        <v>38648</v>
      </c>
      <c r="I44" s="26"/>
      <c r="J44" s="30">
        <v>38838</v>
      </c>
    </row>
    <row r="45" spans="2:12" ht="15">
      <c r="B45" s="6" t="s">
        <v>61</v>
      </c>
      <c r="H45" s="31"/>
      <c r="I45" s="26"/>
      <c r="J45" s="33"/>
    </row>
    <row r="46" spans="2:12" ht="15">
      <c r="B46" s="6" t="s">
        <v>25</v>
      </c>
      <c r="H46" s="3">
        <f>SUM(H42:H45)</f>
        <v>117368</v>
      </c>
      <c r="I46" s="26"/>
      <c r="J46" s="26">
        <f>SUM(J42:J45)</f>
        <v>117558</v>
      </c>
    </row>
    <row r="47" spans="2:12" ht="15">
      <c r="H47" s="3"/>
      <c r="I47" s="26"/>
      <c r="J47" s="26"/>
    </row>
    <row r="48" spans="2:12" ht="15">
      <c r="B48" s="6" t="s">
        <v>26</v>
      </c>
      <c r="H48" s="3"/>
      <c r="I48" s="26"/>
      <c r="J48" s="26"/>
    </row>
    <row r="49" spans="1:12" ht="15">
      <c r="C49" s="6" t="s">
        <v>20</v>
      </c>
      <c r="H49" s="27">
        <v>154</v>
      </c>
      <c r="I49" s="26"/>
      <c r="J49" s="28">
        <v>247</v>
      </c>
    </row>
    <row r="50" spans="1:12" ht="15">
      <c r="C50" s="6" t="s">
        <v>52</v>
      </c>
      <c r="H50" s="31">
        <v>401</v>
      </c>
      <c r="I50" s="26"/>
      <c r="J50" s="33">
        <v>275</v>
      </c>
    </row>
    <row r="51" spans="1:12" ht="15.75" thickBot="1">
      <c r="H51" s="3"/>
      <c r="I51" s="26"/>
      <c r="J51" s="26"/>
    </row>
    <row r="52" spans="1:12" ht="15.75" thickBot="1">
      <c r="H52" s="34">
        <f>SUM(H46:H50)</f>
        <v>117923</v>
      </c>
      <c r="I52" s="26"/>
      <c r="J52" s="35">
        <f>SUM(J46:J50)</f>
        <v>118080</v>
      </c>
    </row>
    <row r="53" spans="1:12" ht="15">
      <c r="H53" s="105">
        <f>+H39-H52</f>
        <v>0</v>
      </c>
      <c r="I53" s="26"/>
      <c r="J53" s="104">
        <f>+J39-J52</f>
        <v>0</v>
      </c>
    </row>
    <row r="54" spans="1:12" ht="15">
      <c r="B54" s="6" t="s">
        <v>70</v>
      </c>
      <c r="H54" s="3"/>
      <c r="I54" s="26"/>
      <c r="J54" s="36"/>
    </row>
    <row r="55" spans="1:12" ht="30.75" customHeight="1" thickBot="1">
      <c r="B55" s="116" t="s">
        <v>137</v>
      </c>
      <c r="C55" s="116"/>
      <c r="D55" s="116"/>
      <c r="E55" s="116"/>
      <c r="F55" s="116"/>
      <c r="H55" s="59">
        <f>(+H46)/(136483.675)*100</f>
        <v>85.99416743431037</v>
      </c>
      <c r="I55" s="26"/>
      <c r="J55" s="59">
        <f>(+J46)/(136483.675)*100</f>
        <v>86.133378222706853</v>
      </c>
    </row>
    <row r="56" spans="1:12" ht="15.75" thickTop="1">
      <c r="H56" s="1"/>
      <c r="L56" s="6" t="s">
        <v>75</v>
      </c>
    </row>
    <row r="57" spans="1:12">
      <c r="H57" s="26"/>
      <c r="I57" s="26"/>
      <c r="J57" s="26"/>
    </row>
    <row r="58" spans="1:12">
      <c r="H58" s="26"/>
      <c r="I58" s="26"/>
      <c r="J58" s="26"/>
    </row>
    <row r="59" spans="1:12" ht="45" customHeight="1">
      <c r="B59" s="124" t="s">
        <v>132</v>
      </c>
      <c r="C59" s="124"/>
      <c r="D59" s="124"/>
      <c r="E59" s="124"/>
      <c r="F59" s="124"/>
      <c r="G59" s="124"/>
      <c r="H59" s="124"/>
      <c r="I59" s="124"/>
      <c r="J59" s="124"/>
      <c r="K59" s="12"/>
    </row>
    <row r="62" spans="1:12">
      <c r="A62" s="123" t="s">
        <v>144</v>
      </c>
      <c r="B62" s="123"/>
      <c r="C62" s="123"/>
      <c r="D62" s="123"/>
      <c r="E62" s="123"/>
      <c r="F62" s="123"/>
      <c r="G62" s="123"/>
      <c r="H62" s="123"/>
      <c r="I62" s="123"/>
      <c r="J62" s="123"/>
      <c r="K62" s="123"/>
    </row>
    <row r="64" spans="1:12">
      <c r="H64" s="26"/>
      <c r="I64" s="26"/>
      <c r="J64" s="26"/>
    </row>
    <row r="81" spans="8:10">
      <c r="H81" s="37"/>
    </row>
    <row r="82" spans="8:10">
      <c r="H82" s="37"/>
    </row>
    <row r="83" spans="8:10">
      <c r="H83" s="60"/>
      <c r="J83" s="37"/>
    </row>
  </sheetData>
  <mergeCells count="3">
    <mergeCell ref="A62:K62"/>
    <mergeCell ref="B55:F55"/>
    <mergeCell ref="B59:J59"/>
  </mergeCells>
  <phoneticPr fontId="0" type="noConversion"/>
  <printOptions horizontalCentered="1"/>
  <pageMargins left="0.5" right="0.5" top="0.5" bottom="0.5" header="0.5" footer="0.5"/>
  <pageSetup scale="7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S47"/>
  <sheetViews>
    <sheetView view="pageBreakPreview" topLeftCell="A28" zoomScale="75" zoomScaleNormal="75" workbookViewId="0">
      <selection activeCell="S10" sqref="S10"/>
    </sheetView>
  </sheetViews>
  <sheetFormatPr defaultRowHeight="15"/>
  <cols>
    <col min="1" max="1" width="3.42578125" style="6" customWidth="1"/>
    <col min="2" max="2" width="5.42578125" style="6" customWidth="1"/>
    <col min="3" max="3" width="7.5703125" style="6" customWidth="1"/>
    <col min="4" max="5" width="9.140625" style="6"/>
    <col min="6" max="6" width="6.85546875" style="6" customWidth="1"/>
    <col min="7" max="7" width="6.28515625" style="6" customWidth="1"/>
    <col min="8" max="8" width="10.42578125" style="6" customWidth="1"/>
    <col min="9" max="9" width="2.7109375" style="6" customWidth="1"/>
    <col min="10" max="10" width="10.7109375" style="6" customWidth="1"/>
    <col min="11" max="11" width="2.42578125" style="6" customWidth="1"/>
    <col min="12" max="12" width="10.85546875" style="6" customWidth="1"/>
    <col min="13" max="13" width="2.7109375" style="6" customWidth="1"/>
    <col min="14" max="14" width="10.140625" style="6" customWidth="1"/>
    <col min="15" max="15" width="2.7109375" style="6" customWidth="1"/>
    <col min="16" max="16" width="11.7109375" style="1" customWidth="1"/>
    <col min="17" max="16384" width="9.140625" style="6"/>
  </cols>
  <sheetData>
    <row r="1" spans="2:17">
      <c r="C1" s="1"/>
    </row>
    <row r="2" spans="2:17">
      <c r="C2" s="1"/>
      <c r="E2" s="1" t="s">
        <v>46</v>
      </c>
      <c r="F2" s="7"/>
      <c r="G2" s="7"/>
      <c r="H2" s="7"/>
      <c r="I2" s="7"/>
      <c r="J2" s="7"/>
      <c r="K2" s="7"/>
      <c r="L2" s="7"/>
      <c r="M2" s="7"/>
    </row>
    <row r="3" spans="2:17">
      <c r="C3" s="1"/>
      <c r="E3" s="7"/>
      <c r="F3" s="7"/>
      <c r="G3" s="7"/>
      <c r="H3" s="7"/>
      <c r="I3" s="7"/>
      <c r="J3" s="7"/>
      <c r="K3" s="7"/>
      <c r="L3" s="7"/>
      <c r="M3" s="7"/>
    </row>
    <row r="4" spans="2:17">
      <c r="E4" s="8" t="s">
        <v>29</v>
      </c>
      <c r="F4" s="10"/>
      <c r="G4" s="10"/>
      <c r="H4" s="10"/>
      <c r="I4" s="10"/>
      <c r="J4" s="7"/>
      <c r="K4" s="7"/>
      <c r="L4" s="7"/>
      <c r="M4" s="7"/>
    </row>
    <row r="5" spans="2:17">
      <c r="E5" s="9" t="s">
        <v>149</v>
      </c>
      <c r="F5" s="10"/>
      <c r="G5" s="10"/>
      <c r="H5" s="10"/>
      <c r="I5" s="10"/>
      <c r="J5" s="7"/>
      <c r="K5" s="7"/>
      <c r="L5" s="7"/>
      <c r="M5" s="7"/>
    </row>
    <row r="6" spans="2:17">
      <c r="E6" s="11" t="s">
        <v>0</v>
      </c>
      <c r="F6" s="7"/>
      <c r="G6" s="7"/>
      <c r="H6" s="7"/>
      <c r="I6" s="7"/>
      <c r="J6" s="7"/>
      <c r="K6" s="7"/>
      <c r="L6" s="7"/>
      <c r="M6" s="7"/>
    </row>
    <row r="7" spans="2:17">
      <c r="E7" s="11"/>
      <c r="F7" s="7"/>
      <c r="G7" s="7"/>
      <c r="H7" s="8" t="s">
        <v>128</v>
      </c>
      <c r="I7" s="7"/>
      <c r="J7" s="7"/>
      <c r="K7" s="7"/>
      <c r="L7" s="7"/>
      <c r="M7" s="7"/>
    </row>
    <row r="8" spans="2:17">
      <c r="H8" s="127" t="s">
        <v>62</v>
      </c>
      <c r="I8" s="127"/>
      <c r="J8" s="127"/>
      <c r="K8" s="128"/>
      <c r="L8" s="128"/>
      <c r="M8" s="1"/>
      <c r="N8" s="2" t="s">
        <v>40</v>
      </c>
      <c r="O8" s="1"/>
    </row>
    <row r="9" spans="2:17">
      <c r="H9" s="2" t="s">
        <v>30</v>
      </c>
      <c r="I9" s="2"/>
      <c r="J9" s="2" t="s">
        <v>30</v>
      </c>
      <c r="K9" s="2"/>
      <c r="L9" s="2" t="s">
        <v>63</v>
      </c>
      <c r="M9" s="1"/>
      <c r="N9" s="2" t="s">
        <v>33</v>
      </c>
      <c r="O9" s="1"/>
    </row>
    <row r="10" spans="2:17">
      <c r="H10" s="2" t="s">
        <v>31</v>
      </c>
      <c r="I10" s="2"/>
      <c r="J10" s="2" t="s">
        <v>32</v>
      </c>
      <c r="K10" s="2"/>
      <c r="L10" s="2" t="s">
        <v>64</v>
      </c>
      <c r="M10" s="1"/>
      <c r="N10" s="2" t="s">
        <v>34</v>
      </c>
      <c r="O10" s="1"/>
      <c r="P10" s="2" t="s">
        <v>35</v>
      </c>
    </row>
    <row r="11" spans="2:17">
      <c r="B11" s="57" t="s">
        <v>158</v>
      </c>
      <c r="H11" s="5" t="s">
        <v>11</v>
      </c>
      <c r="I11" s="5"/>
      <c r="J11" s="5" t="s">
        <v>11</v>
      </c>
      <c r="K11" s="5"/>
      <c r="L11" s="5" t="s">
        <v>11</v>
      </c>
      <c r="M11" s="48"/>
      <c r="N11" s="5" t="s">
        <v>11</v>
      </c>
      <c r="O11" s="48"/>
      <c r="P11" s="5" t="s">
        <v>11</v>
      </c>
    </row>
    <row r="13" spans="2:17" s="1" customFormat="1">
      <c r="B13" s="1" t="s">
        <v>138</v>
      </c>
      <c r="H13" s="3">
        <v>68242</v>
      </c>
      <c r="I13" s="3"/>
      <c r="J13" s="3">
        <v>10478</v>
      </c>
      <c r="K13" s="3"/>
      <c r="L13" s="3">
        <v>0</v>
      </c>
      <c r="M13" s="3"/>
      <c r="N13" s="3">
        <f>+BS!J44</f>
        <v>38838</v>
      </c>
      <c r="O13" s="3"/>
      <c r="P13" s="3">
        <f>+SUM(H13:O13)</f>
        <v>117558</v>
      </c>
      <c r="Q13" s="3"/>
    </row>
    <row r="14" spans="2:17" s="1" customFormat="1">
      <c r="B14" s="62"/>
      <c r="H14" s="3"/>
      <c r="I14" s="3"/>
      <c r="J14" s="3"/>
      <c r="K14" s="3"/>
      <c r="L14" s="3"/>
      <c r="M14" s="3"/>
      <c r="N14" s="3"/>
      <c r="O14" s="3"/>
      <c r="P14" s="3"/>
      <c r="Q14" s="3"/>
    </row>
    <row r="15" spans="2:17" s="1" customFormat="1">
      <c r="B15" s="1" t="s">
        <v>36</v>
      </c>
      <c r="H15" s="3">
        <v>0</v>
      </c>
      <c r="I15" s="3"/>
      <c r="J15" s="3">
        <v>0</v>
      </c>
      <c r="K15" s="3"/>
      <c r="L15" s="3">
        <v>0</v>
      </c>
      <c r="M15" s="3"/>
      <c r="N15" s="3">
        <v>0</v>
      </c>
      <c r="O15" s="3"/>
      <c r="P15" s="3">
        <f>+SUM(H15:O15)</f>
        <v>0</v>
      </c>
      <c r="Q15" s="3"/>
    </row>
    <row r="16" spans="2:17" s="1" customFormat="1">
      <c r="H16" s="3"/>
      <c r="I16" s="3"/>
      <c r="J16" s="3"/>
      <c r="K16" s="3"/>
      <c r="L16" s="3"/>
      <c r="M16" s="3"/>
      <c r="N16" s="3"/>
      <c r="O16" s="3"/>
      <c r="P16" s="3"/>
      <c r="Q16" s="3"/>
    </row>
    <row r="17" spans="2:19" s="1" customFormat="1">
      <c r="B17" s="1" t="s">
        <v>66</v>
      </c>
      <c r="H17" s="3">
        <v>0</v>
      </c>
      <c r="I17" s="3"/>
      <c r="J17" s="3">
        <v>0</v>
      </c>
      <c r="K17" s="3"/>
      <c r="L17" s="3">
        <v>0</v>
      </c>
      <c r="M17" s="3"/>
      <c r="N17" s="3">
        <f>+IS!L33</f>
        <v>-190</v>
      </c>
      <c r="O17" s="3"/>
      <c r="P17" s="3">
        <f>+SUM(H17:O17)</f>
        <v>-190</v>
      </c>
      <c r="Q17" s="3"/>
    </row>
    <row r="18" spans="2:19" s="1" customFormat="1">
      <c r="H18" s="3"/>
      <c r="I18" s="3"/>
      <c r="J18" s="3"/>
      <c r="K18" s="3"/>
      <c r="L18" s="3"/>
      <c r="M18" s="3"/>
      <c r="N18" s="3"/>
      <c r="O18" s="3"/>
      <c r="P18" s="3"/>
      <c r="Q18" s="3"/>
    </row>
    <row r="19" spans="2:19" s="1" customFormat="1" ht="15.75" thickBot="1">
      <c r="B19" s="1" t="s">
        <v>159</v>
      </c>
      <c r="H19" s="4">
        <f>SUM(H13:H18)</f>
        <v>68242</v>
      </c>
      <c r="I19" s="3"/>
      <c r="J19" s="4">
        <f>SUM(J13:J18)</f>
        <v>10478</v>
      </c>
      <c r="K19" s="3"/>
      <c r="L19" s="4">
        <f>SUM(L13:L18)</f>
        <v>0</v>
      </c>
      <c r="M19" s="3"/>
      <c r="N19" s="4">
        <f>SUM(N13:N18)</f>
        <v>38648</v>
      </c>
      <c r="O19" s="3"/>
      <c r="P19" s="4">
        <f>SUM(P13:P18)</f>
        <v>117368</v>
      </c>
      <c r="Q19" s="3"/>
      <c r="S19" s="15"/>
    </row>
    <row r="20" spans="2:19" s="1" customFormat="1" ht="15.75" thickTop="1">
      <c r="H20" s="3"/>
      <c r="I20" s="3"/>
      <c r="J20" s="3"/>
      <c r="K20" s="3"/>
      <c r="L20" s="3"/>
      <c r="M20" s="3"/>
      <c r="N20" s="3"/>
      <c r="O20" s="3"/>
      <c r="P20" s="3"/>
    </row>
    <row r="23" spans="2:19">
      <c r="B23" s="58" t="s">
        <v>157</v>
      </c>
    </row>
    <row r="25" spans="2:19" ht="14.25">
      <c r="B25" s="6" t="s">
        <v>97</v>
      </c>
      <c r="H25" s="26">
        <v>68231</v>
      </c>
      <c r="I25" s="26"/>
      <c r="J25" s="26">
        <v>10467</v>
      </c>
      <c r="K25" s="26"/>
      <c r="L25" s="26">
        <v>0</v>
      </c>
      <c r="M25" s="26"/>
      <c r="N25" s="26">
        <v>35593</v>
      </c>
      <c r="O25" s="26"/>
      <c r="P25" s="26">
        <f>+SUM(H25:O25)</f>
        <v>114291</v>
      </c>
    </row>
    <row r="26" spans="2:19" ht="14.25">
      <c r="B26" s="39"/>
      <c r="H26" s="26"/>
      <c r="I26" s="26"/>
      <c r="J26" s="26"/>
      <c r="K26" s="26"/>
      <c r="L26" s="26"/>
      <c r="M26" s="26"/>
      <c r="N26" s="26"/>
      <c r="O26" s="26"/>
      <c r="P26" s="26"/>
    </row>
    <row r="27" spans="2:19" ht="14.25">
      <c r="B27" s="6" t="s">
        <v>36</v>
      </c>
      <c r="H27" s="26">
        <v>11</v>
      </c>
      <c r="I27" s="26"/>
      <c r="J27" s="26">
        <v>11</v>
      </c>
      <c r="K27" s="26"/>
      <c r="L27" s="26">
        <v>0</v>
      </c>
      <c r="M27" s="26"/>
      <c r="N27" s="26">
        <v>0</v>
      </c>
      <c r="O27" s="26"/>
      <c r="P27" s="26">
        <f>+SUM(H27:O27)</f>
        <v>22</v>
      </c>
    </row>
    <row r="28" spans="2:19" ht="14.25">
      <c r="H28" s="26"/>
      <c r="I28" s="26"/>
      <c r="J28" s="26"/>
      <c r="K28" s="26"/>
      <c r="L28" s="26"/>
      <c r="M28" s="26"/>
      <c r="N28" s="26"/>
      <c r="O28" s="26"/>
      <c r="P28" s="26"/>
    </row>
    <row r="29" spans="2:19" ht="14.25">
      <c r="B29" s="6" t="s">
        <v>66</v>
      </c>
      <c r="H29" s="26">
        <v>0</v>
      </c>
      <c r="I29" s="26"/>
      <c r="J29" s="26">
        <v>0</v>
      </c>
      <c r="K29" s="26"/>
      <c r="L29" s="26">
        <v>0</v>
      </c>
      <c r="M29" s="26"/>
      <c r="N29" s="26">
        <v>1727</v>
      </c>
      <c r="O29" s="26"/>
      <c r="P29" s="26">
        <f>+SUM(H29:O29)</f>
        <v>1727</v>
      </c>
    </row>
    <row r="30" spans="2:19" ht="14.25">
      <c r="H30" s="26"/>
      <c r="I30" s="26"/>
      <c r="J30" s="26"/>
      <c r="K30" s="26"/>
      <c r="L30" s="26"/>
      <c r="M30" s="26"/>
      <c r="N30" s="26"/>
      <c r="O30" s="26"/>
      <c r="P30" s="26"/>
    </row>
    <row r="31" spans="2:19" thickBot="1">
      <c r="B31" s="6" t="s">
        <v>160</v>
      </c>
      <c r="H31" s="41">
        <f>SUM(H25:H30)</f>
        <v>68242</v>
      </c>
      <c r="I31" s="26"/>
      <c r="J31" s="41">
        <f>SUM(J25:J30)</f>
        <v>10478</v>
      </c>
      <c r="K31" s="26"/>
      <c r="L31" s="41">
        <f>SUM(L25:L30)</f>
        <v>0</v>
      </c>
      <c r="M31" s="26"/>
      <c r="N31" s="41">
        <f>SUM(N25:N30)</f>
        <v>37320</v>
      </c>
      <c r="O31" s="26"/>
      <c r="P31" s="41">
        <f>SUM(P25:P30)</f>
        <v>116040</v>
      </c>
      <c r="R31" s="13"/>
    </row>
    <row r="32" spans="2:19" thickTop="1">
      <c r="H32" s="26"/>
      <c r="I32" s="26"/>
      <c r="J32" s="26"/>
      <c r="K32" s="26"/>
      <c r="L32" s="26"/>
      <c r="M32" s="26"/>
      <c r="N32" s="26"/>
      <c r="O32" s="26"/>
      <c r="P32" s="26"/>
    </row>
    <row r="33" spans="1:17" ht="14.25">
      <c r="H33" s="26"/>
      <c r="I33" s="26"/>
      <c r="J33" s="26"/>
      <c r="K33" s="26"/>
      <c r="L33" s="26"/>
      <c r="M33" s="26"/>
      <c r="N33" s="26"/>
      <c r="O33" s="26"/>
      <c r="P33" s="26"/>
    </row>
    <row r="34" spans="1:17">
      <c r="H34" s="26"/>
      <c r="I34" s="26"/>
      <c r="J34" s="26"/>
      <c r="K34" s="26"/>
      <c r="L34" s="26"/>
      <c r="M34" s="26"/>
      <c r="N34" s="26"/>
      <c r="O34" s="26"/>
      <c r="P34" s="3"/>
    </row>
    <row r="35" spans="1:17">
      <c r="H35" s="1"/>
    </row>
    <row r="36" spans="1:17" ht="43.5" customHeight="1">
      <c r="B36" s="121" t="s">
        <v>135</v>
      </c>
      <c r="C36" s="126"/>
      <c r="D36" s="126"/>
      <c r="E36" s="126"/>
      <c r="F36" s="126"/>
      <c r="G36" s="126"/>
      <c r="H36" s="126"/>
      <c r="I36" s="126"/>
      <c r="J36" s="126"/>
      <c r="K36" s="126"/>
      <c r="L36" s="126"/>
      <c r="M36" s="126"/>
      <c r="N36" s="126"/>
      <c r="O36" s="126"/>
      <c r="P36" s="126"/>
    </row>
    <row r="39" spans="1:17" ht="14.25">
      <c r="A39" s="123" t="s">
        <v>143</v>
      </c>
      <c r="B39" s="123"/>
      <c r="C39" s="123"/>
      <c r="D39" s="123"/>
      <c r="E39" s="123"/>
      <c r="F39" s="123"/>
      <c r="G39" s="123"/>
      <c r="H39" s="123"/>
      <c r="I39" s="123"/>
      <c r="J39" s="123"/>
      <c r="K39" s="123"/>
      <c r="L39" s="123"/>
      <c r="M39" s="123"/>
      <c r="N39" s="125"/>
      <c r="O39" s="125"/>
      <c r="P39" s="125"/>
    </row>
    <row r="46" spans="1:17">
      <c r="N46" s="46"/>
    </row>
    <row r="47" spans="1:17" hidden="1">
      <c r="N47" s="6">
        <f>45000*4.655</f>
        <v>209475</v>
      </c>
      <c r="P47" s="1">
        <v>209850</v>
      </c>
      <c r="Q47" s="6">
        <f>+P47-N47</f>
        <v>375</v>
      </c>
    </row>
  </sheetData>
  <mergeCells count="3">
    <mergeCell ref="A39:P39"/>
    <mergeCell ref="B36:P36"/>
    <mergeCell ref="H8:L8"/>
  </mergeCells>
  <phoneticPr fontId="0" type="noConversion"/>
  <printOptions horizontalCentered="1" verticalCentered="1"/>
  <pageMargins left="0.25" right="0.25" top="0.5" bottom="0.5" header="0.5" footer="0.5"/>
  <pageSetup scale="9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pageSetUpPr fitToPage="1"/>
  </sheetPr>
  <dimension ref="A1:P80"/>
  <sheetViews>
    <sheetView tabSelected="1" view="pageBreakPreview" zoomScale="75" zoomScaleNormal="75" workbookViewId="0">
      <selection activeCell="F78" sqref="F78"/>
    </sheetView>
  </sheetViews>
  <sheetFormatPr defaultRowHeight="14.25"/>
  <cols>
    <col min="1" max="1" width="2.85546875" style="6" customWidth="1"/>
    <col min="2" max="2" width="5" style="6" customWidth="1"/>
    <col min="3" max="3" width="13.140625" style="6" customWidth="1"/>
    <col min="4" max="4" width="12.42578125" style="6" customWidth="1"/>
    <col min="5" max="5" width="10.85546875" style="6" customWidth="1"/>
    <col min="6" max="6" width="15.7109375" style="6" customWidth="1"/>
    <col min="7" max="7" width="12.7109375" style="6" customWidth="1"/>
    <col min="8" max="8" width="14.140625" style="6" customWidth="1"/>
    <col min="9" max="9" width="9" style="6" customWidth="1"/>
    <col min="10" max="10" width="13.5703125" style="6" customWidth="1"/>
    <col min="11" max="11" width="5.5703125" style="6" customWidth="1"/>
    <col min="12" max="12" width="0.28515625" style="6" customWidth="1"/>
    <col min="13" max="13" width="11.28515625" style="6" hidden="1" customWidth="1"/>
    <col min="14" max="14" width="11.28515625" style="26" customWidth="1"/>
    <col min="15" max="16384" width="9.140625" style="6"/>
  </cols>
  <sheetData>
    <row r="1" spans="1:13" ht="15">
      <c r="B1" s="1"/>
    </row>
    <row r="2" spans="1:13" ht="15">
      <c r="B2" s="1"/>
      <c r="D2" s="1" t="s">
        <v>46</v>
      </c>
      <c r="E2" s="7"/>
      <c r="F2" s="7"/>
      <c r="G2" s="7"/>
      <c r="H2" s="7"/>
      <c r="I2" s="7"/>
      <c r="J2" s="7"/>
      <c r="K2" s="7"/>
    </row>
    <row r="3" spans="1:13" ht="15">
      <c r="B3" s="1"/>
      <c r="D3" s="7"/>
      <c r="E3" s="7"/>
      <c r="F3" s="7"/>
      <c r="G3" s="7"/>
      <c r="H3" s="7"/>
      <c r="I3" s="7"/>
      <c r="J3" s="7"/>
      <c r="K3" s="7"/>
    </row>
    <row r="4" spans="1:13" ht="15">
      <c r="D4" s="8" t="s">
        <v>37</v>
      </c>
      <c r="E4" s="10"/>
      <c r="F4" s="10"/>
      <c r="G4" s="10"/>
      <c r="H4" s="10"/>
      <c r="I4" s="7"/>
      <c r="J4" s="7"/>
      <c r="K4" s="7"/>
    </row>
    <row r="5" spans="1:13" ht="15">
      <c r="D5" s="9" t="s">
        <v>151</v>
      </c>
      <c r="E5" s="10"/>
      <c r="F5" s="10"/>
      <c r="G5" s="10"/>
      <c r="H5" s="10"/>
      <c r="I5" s="7"/>
      <c r="J5" s="7"/>
      <c r="K5" s="7"/>
    </row>
    <row r="6" spans="1:13">
      <c r="D6" s="11" t="s">
        <v>0</v>
      </c>
      <c r="E6" s="10"/>
      <c r="F6" s="10"/>
      <c r="G6" s="10"/>
      <c r="H6" s="10"/>
      <c r="I6" s="7"/>
      <c r="J6" s="7"/>
      <c r="K6" s="7"/>
    </row>
    <row r="7" spans="1:13" ht="15">
      <c r="E7" s="7"/>
      <c r="F7" s="7"/>
      <c r="G7" s="7"/>
      <c r="H7" s="24"/>
      <c r="I7" s="17"/>
      <c r="J7" s="24"/>
      <c r="K7" s="7"/>
    </row>
    <row r="8" spans="1:13" ht="47.25" customHeight="1">
      <c r="D8" s="11"/>
      <c r="E8" s="7"/>
      <c r="F8" s="7"/>
      <c r="G8" s="7"/>
      <c r="H8" s="47" t="s">
        <v>71</v>
      </c>
      <c r="I8" s="17"/>
      <c r="J8" s="98" t="s">
        <v>133</v>
      </c>
      <c r="K8" s="7"/>
    </row>
    <row r="9" spans="1:13" ht="15">
      <c r="D9" s="7"/>
      <c r="E9" s="7"/>
      <c r="F9" s="7"/>
      <c r="G9" s="7"/>
      <c r="H9" s="24" t="s">
        <v>152</v>
      </c>
      <c r="I9" s="24"/>
      <c r="J9" s="17" t="s">
        <v>153</v>
      </c>
      <c r="K9" s="7"/>
    </row>
    <row r="10" spans="1:13" ht="15">
      <c r="H10" s="24" t="s">
        <v>11</v>
      </c>
      <c r="I10" s="24"/>
      <c r="J10" s="17" t="s">
        <v>11</v>
      </c>
      <c r="K10" s="7"/>
    </row>
    <row r="11" spans="1:13" ht="15">
      <c r="A11" s="1" t="s">
        <v>98</v>
      </c>
      <c r="H11" s="16"/>
      <c r="I11" s="7"/>
      <c r="J11" s="25"/>
    </row>
    <row r="12" spans="1:13" ht="15">
      <c r="B12" s="6" t="s">
        <v>99</v>
      </c>
      <c r="H12" s="16">
        <f>+IS!L29</f>
        <v>406</v>
      </c>
      <c r="I12" s="25"/>
      <c r="J12" s="25">
        <v>2483</v>
      </c>
      <c r="L12" s="13"/>
      <c r="M12" s="16">
        <f>+[1]CASHFLOW!$H12</f>
        <v>1222</v>
      </c>
    </row>
    <row r="13" spans="1:13" ht="15">
      <c r="B13" s="49" t="s">
        <v>100</v>
      </c>
      <c r="H13" s="16"/>
      <c r="I13" s="25"/>
      <c r="J13" s="25"/>
      <c r="L13" s="13"/>
      <c r="M13" s="16">
        <f>+[1]CASHFLOW!$H13</f>
        <v>0</v>
      </c>
    </row>
    <row r="14" spans="1:13" ht="15" customHeight="1">
      <c r="C14" s="116" t="s">
        <v>101</v>
      </c>
      <c r="D14" s="116"/>
      <c r="E14" s="116"/>
      <c r="F14" s="116"/>
      <c r="G14" s="129"/>
      <c r="H14" s="16">
        <f>-IS!L24+60</f>
        <v>254</v>
      </c>
      <c r="I14" s="7"/>
      <c r="J14" s="25">
        <v>318</v>
      </c>
      <c r="L14" s="13"/>
      <c r="M14" s="16">
        <f>+[1]CASHFLOW!$H14</f>
        <v>160</v>
      </c>
    </row>
    <row r="15" spans="1:13" ht="15" customHeight="1">
      <c r="C15" s="22" t="s">
        <v>102</v>
      </c>
      <c r="D15" s="65"/>
      <c r="E15" s="65"/>
      <c r="F15" s="65"/>
      <c r="G15" s="99"/>
      <c r="H15" s="16">
        <v>-409</v>
      </c>
      <c r="I15" s="7"/>
      <c r="J15" s="25">
        <v>-233</v>
      </c>
      <c r="L15" s="13"/>
      <c r="M15" s="16">
        <f>+[1]CASHFLOW!$H15</f>
        <v>0</v>
      </c>
    </row>
    <row r="16" spans="1:13" ht="15" customHeight="1">
      <c r="C16" s="22" t="s">
        <v>103</v>
      </c>
      <c r="D16" s="65"/>
      <c r="E16" s="65"/>
      <c r="F16" s="65"/>
      <c r="G16" s="99"/>
      <c r="H16" s="16">
        <v>223</v>
      </c>
      <c r="I16" s="7"/>
      <c r="J16" s="25">
        <v>101</v>
      </c>
      <c r="L16" s="13"/>
      <c r="M16" s="16">
        <f>+[1]CASHFLOW!$H16</f>
        <v>31</v>
      </c>
    </row>
    <row r="17" spans="2:13" ht="15" customHeight="1">
      <c r="C17" s="22" t="s">
        <v>155</v>
      </c>
      <c r="D17" s="65"/>
      <c r="E17" s="65"/>
      <c r="F17" s="65"/>
      <c r="G17" s="99"/>
      <c r="H17" s="16">
        <v>0</v>
      </c>
      <c r="I17" s="7"/>
      <c r="J17" s="25">
        <v>36</v>
      </c>
      <c r="L17" s="13"/>
      <c r="M17" s="16">
        <f>+[1]CASHFLOW!$H17</f>
        <v>0</v>
      </c>
    </row>
    <row r="18" spans="2:13" ht="15" customHeight="1">
      <c r="C18" s="22" t="s">
        <v>154</v>
      </c>
      <c r="D18" s="65"/>
      <c r="E18" s="65"/>
      <c r="F18" s="65"/>
      <c r="G18" s="99"/>
      <c r="H18" s="16">
        <v>-157</v>
      </c>
      <c r="I18" s="7"/>
      <c r="J18" s="25">
        <v>-184</v>
      </c>
      <c r="L18" s="13"/>
      <c r="M18" s="16"/>
    </row>
    <row r="19" spans="2:13" ht="15" customHeight="1">
      <c r="C19" s="22" t="s">
        <v>139</v>
      </c>
      <c r="D19" s="65"/>
      <c r="E19" s="65"/>
      <c r="F19" s="65"/>
      <c r="G19" s="99"/>
      <c r="H19" s="16">
        <v>1597</v>
      </c>
      <c r="I19" s="7"/>
      <c r="J19" s="25">
        <v>0</v>
      </c>
      <c r="L19" s="13"/>
      <c r="M19" s="16"/>
    </row>
    <row r="20" spans="2:13" ht="15">
      <c r="C20" s="6" t="s">
        <v>104</v>
      </c>
      <c r="G20" s="13"/>
      <c r="H20" s="16">
        <v>-32</v>
      </c>
      <c r="I20" s="7"/>
      <c r="J20" s="25">
        <v>-174</v>
      </c>
      <c r="L20" s="13"/>
      <c r="M20" s="16">
        <f>+[1]CASHFLOW!$H18</f>
        <v>-98</v>
      </c>
    </row>
    <row r="21" spans="2:13" ht="3.75" customHeight="1">
      <c r="H21" s="14"/>
      <c r="I21" s="7"/>
      <c r="J21" s="40"/>
      <c r="L21" s="13"/>
      <c r="M21" s="16">
        <f>+[1]CASHFLOW!$H19</f>
        <v>0</v>
      </c>
    </row>
    <row r="22" spans="2:13" ht="15">
      <c r="B22" s="1" t="s">
        <v>105</v>
      </c>
      <c r="H22" s="3">
        <f>SUM(H12:H21)</f>
        <v>1882</v>
      </c>
      <c r="J22" s="26">
        <f>SUM(J12:J21)</f>
        <v>2347</v>
      </c>
      <c r="L22" s="26"/>
      <c r="M22" s="16">
        <f>+[1]CASHFLOW!$H20</f>
        <v>1315</v>
      </c>
    </row>
    <row r="23" spans="2:13" ht="6" customHeight="1">
      <c r="H23" s="3"/>
      <c r="J23" s="26"/>
      <c r="M23" s="16">
        <f>+[1]CASHFLOW!$H21</f>
        <v>0</v>
      </c>
    </row>
    <row r="24" spans="2:13" ht="15">
      <c r="B24" s="6" t="s">
        <v>96</v>
      </c>
      <c r="H24" s="3">
        <v>180</v>
      </c>
      <c r="J24" s="26">
        <v>-125</v>
      </c>
      <c r="M24" s="16">
        <f>+[1]CASHFLOW!$H22</f>
        <v>-150</v>
      </c>
    </row>
    <row r="25" spans="2:13" ht="15">
      <c r="B25" s="6" t="s">
        <v>106</v>
      </c>
      <c r="H25" s="3">
        <v>-15646</v>
      </c>
      <c r="J25" s="26">
        <v>-9353</v>
      </c>
      <c r="M25" s="16">
        <f>+[1]CASHFLOW!$H23</f>
        <v>-5251</v>
      </c>
    </row>
    <row r="26" spans="2:13" ht="15">
      <c r="B26" s="6" t="s">
        <v>107</v>
      </c>
      <c r="H26" s="3">
        <v>10279</v>
      </c>
      <c r="J26" s="26">
        <v>19329</v>
      </c>
      <c r="L26" s="13"/>
      <c r="M26" s="16">
        <f>+[1]CASHFLOW!$H24</f>
        <v>23752</v>
      </c>
    </row>
    <row r="27" spans="2:13" ht="3.75" customHeight="1">
      <c r="H27" s="14"/>
      <c r="J27" s="40"/>
      <c r="L27" s="13"/>
      <c r="M27" s="16">
        <f>+[1]CASHFLOW!$H25</f>
        <v>0</v>
      </c>
    </row>
    <row r="28" spans="2:13" ht="15">
      <c r="B28" s="1" t="s">
        <v>108</v>
      </c>
      <c r="H28" s="3">
        <f>SUM(H22:H27)</f>
        <v>-3305</v>
      </c>
      <c r="J28" s="26">
        <f>SUM(J22:J27)</f>
        <v>12198</v>
      </c>
      <c r="L28" s="26"/>
      <c r="M28" s="16">
        <f>+[1]CASHFLOW!$H26</f>
        <v>19666</v>
      </c>
    </row>
    <row r="29" spans="2:13" ht="15" hidden="1">
      <c r="B29" s="6" t="s">
        <v>109</v>
      </c>
      <c r="H29" s="3">
        <v>0</v>
      </c>
      <c r="J29" s="26">
        <v>0</v>
      </c>
      <c r="M29" s="16">
        <f>+[1]CASHFLOW!$H27</f>
        <v>0</v>
      </c>
    </row>
    <row r="30" spans="2:13" ht="15">
      <c r="B30" s="6" t="s">
        <v>110</v>
      </c>
      <c r="H30" s="3">
        <v>36</v>
      </c>
      <c r="J30" s="26">
        <v>158</v>
      </c>
      <c r="M30" s="16">
        <f>+[1]CASHFLOW!$H28</f>
        <v>99</v>
      </c>
    </row>
    <row r="31" spans="2:13" ht="15">
      <c r="B31" s="6" t="s">
        <v>111</v>
      </c>
      <c r="H31" s="3">
        <v>-223</v>
      </c>
      <c r="J31" s="26">
        <v>-101</v>
      </c>
      <c r="M31" s="16">
        <f>+[1]CASHFLOW!$H29</f>
        <v>-31</v>
      </c>
    </row>
    <row r="32" spans="2:13" ht="15">
      <c r="B32" s="6" t="s">
        <v>112</v>
      </c>
      <c r="H32" s="3">
        <v>-514</v>
      </c>
      <c r="J32" s="26">
        <v>-3643</v>
      </c>
      <c r="L32" s="13"/>
      <c r="M32" s="16">
        <f>+[1]CASHFLOW!$H30</f>
        <v>-2015</v>
      </c>
    </row>
    <row r="33" spans="1:13" ht="5.25" customHeight="1">
      <c r="H33" s="14"/>
      <c r="J33" s="40"/>
      <c r="L33" s="13"/>
      <c r="M33" s="16">
        <f>+[1]CASHFLOW!$H31</f>
        <v>0</v>
      </c>
    </row>
    <row r="34" spans="1:13" ht="15">
      <c r="B34" s="1" t="s">
        <v>113</v>
      </c>
      <c r="H34" s="100">
        <f>SUM(H28:H33)</f>
        <v>-4006</v>
      </c>
      <c r="J34" s="101">
        <f>SUM(J28:J33)</f>
        <v>8612</v>
      </c>
      <c r="L34" s="13"/>
      <c r="M34" s="16">
        <f>+[1]CASHFLOW!$H32</f>
        <v>17719</v>
      </c>
    </row>
    <row r="35" spans="1:13" ht="15">
      <c r="H35" s="3"/>
      <c r="J35" s="26"/>
      <c r="L35" s="13"/>
      <c r="M35" s="16">
        <f>+[1]CASHFLOW!$H33</f>
        <v>0</v>
      </c>
    </row>
    <row r="36" spans="1:13" ht="15" customHeight="1">
      <c r="A36" s="1" t="s">
        <v>114</v>
      </c>
      <c r="H36" s="3"/>
      <c r="J36" s="26"/>
      <c r="L36" s="13"/>
      <c r="M36" s="16">
        <f>+[1]CASHFLOW!$H34</f>
        <v>0</v>
      </c>
    </row>
    <row r="37" spans="1:13" ht="15.75" customHeight="1">
      <c r="B37" s="6" t="s">
        <v>115</v>
      </c>
      <c r="H37" s="3">
        <v>-57</v>
      </c>
      <c r="J37" s="26">
        <f>-1013+500+450</f>
        <v>-63</v>
      </c>
      <c r="L37" s="13"/>
      <c r="M37" s="16">
        <f>+[1]CASHFLOW!$H35</f>
        <v>-951</v>
      </c>
    </row>
    <row r="38" spans="1:13" ht="15">
      <c r="B38" s="6" t="s">
        <v>126</v>
      </c>
      <c r="H38" s="3">
        <v>0</v>
      </c>
      <c r="J38" s="26">
        <v>-25259</v>
      </c>
      <c r="L38" s="13"/>
      <c r="M38" s="16">
        <f>+[1]CASHFLOW!$H36</f>
        <v>-9293</v>
      </c>
    </row>
    <row r="39" spans="1:13" ht="15" hidden="1">
      <c r="B39" s="6" t="s">
        <v>116</v>
      </c>
      <c r="H39" s="3">
        <v>0</v>
      </c>
      <c r="J39" s="26"/>
      <c r="L39" s="13"/>
      <c r="M39" s="16">
        <f>+[1]CASHFLOW!$H37</f>
        <v>0</v>
      </c>
    </row>
    <row r="40" spans="1:13" ht="15">
      <c r="B40" s="6" t="s">
        <v>117</v>
      </c>
      <c r="H40" s="3">
        <v>18</v>
      </c>
      <c r="J40" s="26">
        <v>66</v>
      </c>
      <c r="L40" s="13"/>
      <c r="M40" s="16">
        <f>+[1]CASHFLOW!$H38</f>
        <v>43</v>
      </c>
    </row>
    <row r="41" spans="1:13" ht="15">
      <c r="B41" s="22" t="s">
        <v>140</v>
      </c>
      <c r="H41" s="3">
        <v>1057</v>
      </c>
      <c r="J41" s="26">
        <v>11210</v>
      </c>
      <c r="L41" s="13"/>
      <c r="M41" s="16"/>
    </row>
    <row r="42" spans="1:13" ht="15">
      <c r="B42" s="6" t="s">
        <v>118</v>
      </c>
      <c r="H42" s="3">
        <v>0</v>
      </c>
      <c r="J42" s="26">
        <v>85</v>
      </c>
      <c r="L42" s="13"/>
      <c r="M42" s="16">
        <f>+[1]CASHFLOW!$H40</f>
        <v>0</v>
      </c>
    </row>
    <row r="43" spans="1:13" ht="15">
      <c r="B43" s="6" t="s">
        <v>156</v>
      </c>
      <c r="H43" s="3">
        <v>409</v>
      </c>
      <c r="J43" s="26">
        <v>233</v>
      </c>
      <c r="L43" s="13"/>
      <c r="M43" s="16"/>
    </row>
    <row r="44" spans="1:13" ht="6" customHeight="1">
      <c r="H44" s="3"/>
      <c r="J44" s="26"/>
      <c r="L44" s="13"/>
      <c r="M44" s="16">
        <f>+[1]CASHFLOW!$H41</f>
        <v>0</v>
      </c>
    </row>
    <row r="45" spans="1:13" ht="15">
      <c r="B45" s="1" t="s">
        <v>119</v>
      </c>
      <c r="H45" s="100">
        <f>SUM(H36:H44)</f>
        <v>1427</v>
      </c>
      <c r="J45" s="101">
        <f>SUM(J36:J44)</f>
        <v>-13728</v>
      </c>
      <c r="L45" s="13"/>
      <c r="M45" s="16">
        <f>+[1]CASHFLOW!$H42</f>
        <v>-10242</v>
      </c>
    </row>
    <row r="46" spans="1:13" ht="15">
      <c r="H46" s="3"/>
      <c r="J46" s="26"/>
      <c r="L46" s="13"/>
      <c r="M46" s="16">
        <f>+[1]CASHFLOW!$H43</f>
        <v>0</v>
      </c>
    </row>
    <row r="47" spans="1:13" ht="15">
      <c r="A47" s="1" t="s">
        <v>120</v>
      </c>
      <c r="H47" s="3"/>
      <c r="J47" s="26"/>
      <c r="L47" s="13"/>
      <c r="M47" s="16">
        <f>+[1]CASHFLOW!$H44</f>
        <v>0</v>
      </c>
    </row>
    <row r="48" spans="1:13" ht="15">
      <c r="A48" s="1"/>
      <c r="B48" s="6" t="s">
        <v>121</v>
      </c>
      <c r="H48" s="3">
        <v>0</v>
      </c>
      <c r="J48" s="26"/>
      <c r="L48" s="13"/>
      <c r="M48" s="16">
        <f>+[1]CASHFLOW!$H45</f>
        <v>0</v>
      </c>
    </row>
    <row r="49" spans="1:13" ht="15" hidden="1">
      <c r="A49" s="1"/>
      <c r="B49" s="6" t="s">
        <v>122</v>
      </c>
      <c r="H49" s="3">
        <v>0</v>
      </c>
      <c r="J49" s="26"/>
      <c r="L49" s="13"/>
      <c r="M49" s="16">
        <f>+[1]CASHFLOW!$H46</f>
        <v>500</v>
      </c>
    </row>
    <row r="50" spans="1:13" ht="15">
      <c r="A50" s="1"/>
      <c r="B50" s="6" t="s">
        <v>123</v>
      </c>
      <c r="H50" s="3">
        <v>-90</v>
      </c>
      <c r="J50" s="26">
        <f>-64-450</f>
        <v>-514</v>
      </c>
      <c r="L50" s="13"/>
      <c r="M50" s="16">
        <f>+[1]CASHFLOW!$H47</f>
        <v>-18</v>
      </c>
    </row>
    <row r="51" spans="1:13" ht="15">
      <c r="A51" s="1"/>
      <c r="B51" s="6" t="s">
        <v>124</v>
      </c>
      <c r="H51" s="3">
        <v>21</v>
      </c>
      <c r="J51" s="26">
        <v>442</v>
      </c>
      <c r="L51" s="13"/>
      <c r="M51" s="16">
        <f>+[1]CASHFLOW!$H48</f>
        <v>-602</v>
      </c>
    </row>
    <row r="52" spans="1:13" ht="15">
      <c r="B52" s="6" t="s">
        <v>141</v>
      </c>
      <c r="H52" s="3">
        <v>1084</v>
      </c>
      <c r="J52" s="26">
        <v>-42</v>
      </c>
      <c r="L52" s="13"/>
      <c r="M52" s="16">
        <f>+[1]CASHFLOW!$H39</f>
        <v>-41</v>
      </c>
    </row>
    <row r="53" spans="1:13" ht="8.25" customHeight="1">
      <c r="A53" s="1"/>
      <c r="H53" s="3"/>
      <c r="J53" s="26"/>
      <c r="L53" s="13"/>
      <c r="M53" s="16">
        <f>+[1]CASHFLOW!$H49</f>
        <v>0</v>
      </c>
    </row>
    <row r="54" spans="1:13" ht="15">
      <c r="A54" s="1"/>
      <c r="B54" s="1" t="s">
        <v>146</v>
      </c>
      <c r="H54" s="100">
        <f>SUM(H48:H53)</f>
        <v>1015</v>
      </c>
      <c r="J54" s="101">
        <f>SUM(J48:J53)</f>
        <v>-114</v>
      </c>
      <c r="L54" s="13"/>
      <c r="M54" s="16">
        <f>+[1]CASHFLOW!$H50</f>
        <v>-120</v>
      </c>
    </row>
    <row r="55" spans="1:13" ht="9.75" customHeight="1">
      <c r="H55" s="3"/>
      <c r="J55" s="26"/>
      <c r="L55" s="13"/>
      <c r="M55" s="16">
        <f>+[1]CASHFLOW!$H51</f>
        <v>0</v>
      </c>
    </row>
    <row r="56" spans="1:13" ht="18" customHeight="1">
      <c r="A56" s="6" t="s">
        <v>125</v>
      </c>
      <c r="H56" s="3">
        <f>+H34+H45+H54</f>
        <v>-1564</v>
      </c>
      <c r="J56" s="26">
        <f>+J34+J45+J54</f>
        <v>-5230</v>
      </c>
      <c r="L56" s="13"/>
      <c r="M56" s="16">
        <f>+[1]CASHFLOW!$H52</f>
        <v>7357</v>
      </c>
    </row>
    <row r="57" spans="1:13" ht="15" customHeight="1">
      <c r="A57" s="46" t="s">
        <v>38</v>
      </c>
      <c r="B57" s="46"/>
      <c r="C57" s="46"/>
      <c r="D57" s="46"/>
      <c r="H57" s="63">
        <v>111</v>
      </c>
      <c r="J57" s="38">
        <v>5693</v>
      </c>
      <c r="L57" s="13"/>
      <c r="M57" s="16">
        <f>+[1]CASHFLOW!$H53</f>
        <v>5693</v>
      </c>
    </row>
    <row r="58" spans="1:13" ht="6.75" customHeight="1">
      <c r="H58" s="103"/>
      <c r="J58" s="26"/>
      <c r="L58" s="13"/>
      <c r="M58" s="16">
        <f>+[1]CASHFLOW!$H54</f>
        <v>0</v>
      </c>
    </row>
    <row r="59" spans="1:13" ht="16.5" customHeight="1" thickBot="1">
      <c r="A59" s="23" t="s">
        <v>39</v>
      </c>
      <c r="B59" s="22"/>
      <c r="C59" s="22"/>
      <c r="D59" s="22"/>
      <c r="H59" s="4">
        <f>SUM(H56:H58)</f>
        <v>-1453</v>
      </c>
      <c r="J59" s="41">
        <f>SUM(J56:J58)</f>
        <v>463</v>
      </c>
      <c r="L59" s="13"/>
      <c r="M59" s="16">
        <f>+[1]CASHFLOW!$H55</f>
        <v>13050</v>
      </c>
    </row>
    <row r="60" spans="1:13" ht="15.75" thickTop="1">
      <c r="H60" s="3"/>
      <c r="J60" s="26"/>
      <c r="L60" s="13"/>
      <c r="M60" s="16">
        <f>+[1]CASHFLOW!$H56</f>
        <v>0</v>
      </c>
    </row>
    <row r="61" spans="1:13" ht="15">
      <c r="H61" s="3"/>
      <c r="J61" s="26"/>
      <c r="L61" s="13"/>
      <c r="M61" s="16">
        <f>+[1]CASHFLOW!$H57</f>
        <v>0</v>
      </c>
    </row>
    <row r="62" spans="1:13" ht="15">
      <c r="A62" s="6" t="s">
        <v>41</v>
      </c>
      <c r="H62" s="1"/>
      <c r="L62" s="13"/>
      <c r="M62" s="16">
        <f>+[1]CASHFLOW!$H58</f>
        <v>0</v>
      </c>
    </row>
    <row r="63" spans="1:13" ht="15">
      <c r="H63" s="24" t="s">
        <v>11</v>
      </c>
      <c r="J63" s="17" t="s">
        <v>11</v>
      </c>
      <c r="L63" s="13"/>
      <c r="M63" s="16" t="str">
        <f>+[1]CASHFLOW!$H59</f>
        <v>RM'000</v>
      </c>
    </row>
    <row r="64" spans="1:13" ht="15">
      <c r="A64" s="6" t="s">
        <v>44</v>
      </c>
      <c r="H64" s="3">
        <f>+BS!H23</f>
        <v>2750</v>
      </c>
      <c r="J64" s="26">
        <v>675</v>
      </c>
      <c r="L64" s="13"/>
      <c r="M64" s="16">
        <f>+[1]CASHFLOW!$H60</f>
        <v>2938</v>
      </c>
    </row>
    <row r="65" spans="1:16" ht="15">
      <c r="A65" s="6" t="s">
        <v>127</v>
      </c>
      <c r="H65" s="102">
        <v>0</v>
      </c>
      <c r="J65" s="40">
        <v>2111</v>
      </c>
      <c r="L65" s="13"/>
      <c r="M65" s="16">
        <f>+[1]CASHFLOW!$H61</f>
        <v>10112</v>
      </c>
    </row>
    <row r="66" spans="1:16" ht="15">
      <c r="H66" s="15">
        <f>SUM(H64:H65)</f>
        <v>2750</v>
      </c>
      <c r="J66" s="13">
        <f>SUM(J64:J65)</f>
        <v>2786</v>
      </c>
      <c r="L66" s="13"/>
      <c r="M66" s="16">
        <f>+[1]CASHFLOW!$H62</f>
        <v>13050</v>
      </c>
    </row>
    <row r="67" spans="1:16" ht="15">
      <c r="A67" s="6" t="s">
        <v>42</v>
      </c>
      <c r="H67" s="3">
        <f>-BS!H34</f>
        <v>-4203</v>
      </c>
      <c r="J67" s="26">
        <v>-2323</v>
      </c>
      <c r="L67" s="13"/>
      <c r="M67" s="16">
        <f>+[1]CASHFLOW!$H63</f>
        <v>0</v>
      </c>
    </row>
    <row r="68" spans="1:16" ht="15" customHeight="1">
      <c r="A68" s="65"/>
      <c r="B68" s="65"/>
      <c r="C68" s="65"/>
      <c r="D68" s="65"/>
      <c r="H68" s="64">
        <f>SUM(H66:H67)</f>
        <v>-1453</v>
      </c>
      <c r="J68" s="42">
        <f>SUM(J66:J67)</f>
        <v>463</v>
      </c>
      <c r="L68" s="13"/>
      <c r="M68" s="16">
        <f>+[1]CASHFLOW!$H64</f>
        <v>13050</v>
      </c>
    </row>
    <row r="69" spans="1:16" ht="15">
      <c r="H69" s="1"/>
      <c r="J69" s="13"/>
      <c r="L69" s="13"/>
      <c r="M69" s="1"/>
    </row>
    <row r="70" spans="1:16">
      <c r="H70" s="13"/>
    </row>
    <row r="71" spans="1:16" ht="41.25" customHeight="1">
      <c r="A71" s="124" t="s">
        <v>136</v>
      </c>
      <c r="B71" s="130"/>
      <c r="C71" s="130"/>
      <c r="D71" s="130"/>
      <c r="E71" s="130"/>
      <c r="F71" s="130"/>
      <c r="G71" s="130"/>
      <c r="H71" s="130"/>
      <c r="I71" s="130"/>
      <c r="J71" s="130"/>
      <c r="K71" s="12"/>
      <c r="L71" s="12"/>
      <c r="M71" s="43"/>
      <c r="N71" s="44"/>
      <c r="O71" s="43"/>
    </row>
    <row r="73" spans="1:16">
      <c r="C73" s="50"/>
      <c r="D73" s="50"/>
      <c r="E73" s="50"/>
      <c r="F73" s="50"/>
      <c r="G73" s="50"/>
      <c r="H73" s="51"/>
      <c r="I73" s="50"/>
      <c r="J73" s="50"/>
      <c r="K73" s="50"/>
    </row>
    <row r="74" spans="1:16">
      <c r="C74" s="123" t="s">
        <v>142</v>
      </c>
      <c r="D74" s="123"/>
      <c r="E74" s="123"/>
      <c r="F74" s="123"/>
      <c r="G74" s="123"/>
      <c r="H74" s="123"/>
      <c r="I74" s="123"/>
      <c r="J74" s="123"/>
      <c r="K74" s="123"/>
      <c r="L74" s="12"/>
      <c r="M74" s="12"/>
      <c r="N74" s="45"/>
      <c r="O74" s="46"/>
      <c r="P74" s="46"/>
    </row>
    <row r="79" spans="1:16">
      <c r="J79" s="13"/>
    </row>
    <row r="80" spans="1:16">
      <c r="H80" s="13"/>
    </row>
  </sheetData>
  <mergeCells count="3">
    <mergeCell ref="C14:G14"/>
    <mergeCell ref="C74:K74"/>
    <mergeCell ref="A71:J71"/>
  </mergeCells>
  <phoneticPr fontId="0" type="noConversion"/>
  <printOptions horizontalCentered="1" verticalCentered="1"/>
  <pageMargins left="0.5" right="0" top="0" bottom="0" header="0.5" footer="0.5"/>
  <pageSetup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Key-info</vt:lpstr>
      <vt:lpstr>IS</vt:lpstr>
      <vt:lpstr>BS</vt:lpstr>
      <vt:lpstr>EQUITY</vt:lpstr>
      <vt:lpstr>CASHFLOW</vt:lpstr>
      <vt:lpstr>BS!Print_Area</vt:lpstr>
      <vt:lpstr>CASHFLOW!Print_Area</vt:lpstr>
      <vt:lpstr>EQUITY!Print_Area</vt:lpstr>
      <vt:lpstr>IS!Print_Area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kld</dc:creator>
  <cp:lastModifiedBy>zawardi</cp:lastModifiedBy>
  <cp:lastPrinted>2008-08-18T22:17:08Z</cp:lastPrinted>
  <dcterms:created xsi:type="dcterms:W3CDTF">2004-04-19T04:18:49Z</dcterms:created>
  <dcterms:modified xsi:type="dcterms:W3CDTF">2008-08-26T07:19:21Z</dcterms:modified>
</cp:coreProperties>
</file>