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16" yWindow="65401" windowWidth="9435" windowHeight="5475" tabRatio="936" activeTab="4"/>
  </bookViews>
  <sheets>
    <sheet name="IS" sheetId="1" r:id="rId1"/>
    <sheet name="BS" sheetId="2" r:id="rId2"/>
    <sheet name="CF" sheetId="3" r:id="rId3"/>
    <sheet name="Eqty" sheetId="4" r:id="rId4"/>
    <sheet name="NOTES" sheetId="5" r:id="rId5"/>
  </sheets>
  <definedNames>
    <definedName name="_xlnm.Print_Area" localSheetId="1">'BS'!$B$3:$L$60</definedName>
    <definedName name="_xlnm.Print_Area" localSheetId="2">'CF'!$B$1:$N$69</definedName>
    <definedName name="_xlnm.Print_Area" localSheetId="3">'Eqty'!$A$1:$R$72</definedName>
    <definedName name="_xlnm.Print_Area" localSheetId="0">'IS'!$A$2:$S$56</definedName>
    <definedName name="_xlnm.Print_Area" localSheetId="4">'NOTES'!$B$2:$P$408</definedName>
  </definedNames>
  <calcPr fullCalcOnLoad="1"/>
</workbook>
</file>

<file path=xl/sharedStrings.xml><?xml version="1.0" encoding="utf-8"?>
<sst xmlns="http://schemas.openxmlformats.org/spreadsheetml/2006/main" count="346" uniqueCount="257">
  <si>
    <t>GROUP</t>
  </si>
  <si>
    <t>RM</t>
  </si>
  <si>
    <t>Operating Expenses</t>
  </si>
  <si>
    <t>Share Capital</t>
  </si>
  <si>
    <t>Minority Interest</t>
  </si>
  <si>
    <t>Total</t>
  </si>
  <si>
    <t>Taxation</t>
  </si>
  <si>
    <t>INDUSTRONICS BERHAD</t>
  </si>
  <si>
    <t>(Incorporated in Malaysia)</t>
  </si>
  <si>
    <t>Short term borrowings</t>
  </si>
  <si>
    <t>INDUSTRONICS BERHAD (23699-X)</t>
  </si>
  <si>
    <t>INDIVIDUAL QUARTER</t>
  </si>
  <si>
    <t>CURRENT</t>
  </si>
  <si>
    <t>YEAR</t>
  </si>
  <si>
    <t>QUARTER</t>
  </si>
  <si>
    <t>(a)</t>
  </si>
  <si>
    <t>Turnover</t>
  </si>
  <si>
    <t>(b)</t>
  </si>
  <si>
    <t>company</t>
  </si>
  <si>
    <t>AS AT</t>
  </si>
  <si>
    <t>PRECEDING</t>
  </si>
  <si>
    <t>FINANCIAL</t>
  </si>
  <si>
    <t>Current Assets</t>
  </si>
  <si>
    <t>Current Liabilities</t>
  </si>
  <si>
    <t>Short Term Borrowings</t>
  </si>
  <si>
    <t>Provision for Taxation</t>
  </si>
  <si>
    <t>Amounts Due to Customers</t>
  </si>
  <si>
    <t>Net Current Assets</t>
  </si>
  <si>
    <t>Reserves</t>
  </si>
  <si>
    <t>Shareholders' Funds</t>
  </si>
  <si>
    <t>Minority Interests</t>
  </si>
  <si>
    <t>Long Term Borrowings</t>
  </si>
  <si>
    <t>Deferred Taxation</t>
  </si>
  <si>
    <t>Net tangible assets per share (sen)</t>
  </si>
  <si>
    <t>Individual Current</t>
  </si>
  <si>
    <t>Quarter</t>
  </si>
  <si>
    <t>Current</t>
  </si>
  <si>
    <t>Extraordinary Items</t>
  </si>
  <si>
    <t>Purchase/Disposal of Quoted Investments</t>
  </si>
  <si>
    <t>At cost</t>
  </si>
  <si>
    <t>At carrying value/book value</t>
  </si>
  <si>
    <t>At market value</t>
  </si>
  <si>
    <t>a)</t>
  </si>
  <si>
    <t>b)</t>
  </si>
  <si>
    <t>Seasonal or Cyclical Factors</t>
  </si>
  <si>
    <t>The business operations of the Group is generally non-cyclical nor seasonal.</t>
  </si>
  <si>
    <t>Group Borrowings and Debt Securities</t>
  </si>
  <si>
    <t>Secured</t>
  </si>
  <si>
    <t>Long term loans</t>
  </si>
  <si>
    <t>Portion of long term loans</t>
  </si>
  <si>
    <t>payable within next 12 months</t>
  </si>
  <si>
    <t>Unsecured</t>
  </si>
  <si>
    <t>Segmental Reporting</t>
  </si>
  <si>
    <t>Security, fire alarm</t>
  </si>
  <si>
    <t>systems and M&amp;E</t>
  </si>
  <si>
    <t>Telecommunication</t>
  </si>
  <si>
    <t>Electronic products</t>
  </si>
  <si>
    <t>and microprocessor</t>
  </si>
  <si>
    <t>systems</t>
  </si>
  <si>
    <t>Advertising</t>
  </si>
  <si>
    <t>Fabrication</t>
  </si>
  <si>
    <t>Manufacturing</t>
  </si>
  <si>
    <t>Associated companies</t>
  </si>
  <si>
    <t>Profit Forecast</t>
  </si>
  <si>
    <t>BY ORDER OF THE BOARD</t>
  </si>
  <si>
    <t>Dr. Lim Jit Chow</t>
  </si>
  <si>
    <t>Managing Director</t>
  </si>
  <si>
    <t>YEAR END</t>
  </si>
  <si>
    <t>AS AT END OF</t>
  </si>
  <si>
    <t>Purchases and disposals of quoted securities for the financial period to date:-</t>
  </si>
  <si>
    <t>Amounts Due from Customers</t>
  </si>
  <si>
    <t>(Audited)</t>
  </si>
  <si>
    <t>(Unaudited)</t>
  </si>
  <si>
    <t>Earnings per share</t>
  </si>
  <si>
    <t>EPS</t>
  </si>
  <si>
    <t>Revaluation surplus</t>
  </si>
  <si>
    <t>Cost of Sales</t>
  </si>
  <si>
    <t>Gross Profit</t>
  </si>
  <si>
    <t>Prior year adjustment</t>
  </si>
  <si>
    <t>As restated</t>
  </si>
  <si>
    <t>STATEMENT OF CHANGES IN EQUITY</t>
  </si>
  <si>
    <t>Share</t>
  </si>
  <si>
    <t>Revaluation</t>
  </si>
  <si>
    <t>Retained</t>
  </si>
  <si>
    <t>capital</t>
  </si>
  <si>
    <t>premium</t>
  </si>
  <si>
    <t>profits</t>
  </si>
  <si>
    <t>Profit for the year</t>
  </si>
  <si>
    <t>Capitalised for bonus issue</t>
  </si>
  <si>
    <t>31.12.2001</t>
  </si>
  <si>
    <t>Property, Plant and Equipment</t>
  </si>
  <si>
    <t>Taxation comprises the following:-</t>
  </si>
  <si>
    <t>Current taxation</t>
  </si>
  <si>
    <t>Deferred taxation</t>
  </si>
  <si>
    <t>31/12/2001</t>
  </si>
  <si>
    <t>Investment in Associated Companies</t>
  </si>
  <si>
    <t>Inventories &amp; Work-In-Progress</t>
  </si>
  <si>
    <t>Revenue</t>
  </si>
  <si>
    <t xml:space="preserve">Exchange </t>
  </si>
  <si>
    <t>Reserve on</t>
  </si>
  <si>
    <t>fluctuation</t>
  </si>
  <si>
    <t>consolidation</t>
  </si>
  <si>
    <t>reserve</t>
  </si>
  <si>
    <t>Currency translation</t>
  </si>
  <si>
    <t>Joint venture</t>
  </si>
  <si>
    <t>Amounts Due to Associated Companies</t>
  </si>
  <si>
    <t>Amounts Due from Joint Venture</t>
  </si>
  <si>
    <t>Amounts Due from Associated Companies</t>
  </si>
  <si>
    <t>Net gains/(losses) not</t>
  </si>
  <si>
    <t>recognised in the IS</t>
  </si>
  <si>
    <t>There were no extraordinary items for the current financial period to date.</t>
  </si>
  <si>
    <t>Automation systems</t>
  </si>
  <si>
    <t>Total Gain on Disposals</t>
  </si>
  <si>
    <t>CASH FLOWS FROM OPERATING ACTIVITIES</t>
  </si>
  <si>
    <t>Dividend paid</t>
  </si>
  <si>
    <t>CASH FLOWS FROM INVESTING ACTIVITIES</t>
  </si>
  <si>
    <t>CASH FLOWS FROM FINANCING ACTIVITIES</t>
  </si>
  <si>
    <t>NET INCREASE IN CASH AND CASH EQUIVALENTS</t>
  </si>
  <si>
    <t>CASH AND CASH EQUIVALENTS AT BEGINNING OF YEAR</t>
  </si>
  <si>
    <t>CASH AND CASH EQUIVALENTS AT END OF YEAR</t>
  </si>
  <si>
    <t>At 1 January 2001</t>
  </si>
  <si>
    <t>Other Operating Income</t>
  </si>
  <si>
    <t>Profit from Operations</t>
  </si>
  <si>
    <t>Investing Results</t>
  </si>
  <si>
    <t>-  Basic</t>
  </si>
  <si>
    <t>-  Diluted</t>
  </si>
  <si>
    <t>(The Condensed Consolidated Income Statements should be read in conjunction with the Annual Financial Report</t>
  </si>
  <si>
    <t>CONDENSED CONSOLIDATED BALANCE SHEETS</t>
  </si>
  <si>
    <t>CONDENSED CONSOLIDATED INCOME STATEMENTS</t>
  </si>
  <si>
    <t>Finance Costs</t>
  </si>
  <si>
    <t>(The Condensed Consolidated Balance Sheets should be read in conjunction with the Annual Financial Report</t>
  </si>
  <si>
    <t>CONDENSED CONSOLIDATED STATEMENTS OF CHANGES IN EQUITY</t>
  </si>
  <si>
    <t>At 1 January 2002</t>
  </si>
  <si>
    <t>(The Condensed Consolidated Statements of Changes in Equity should be read in conjunction with the Annual Financial Report</t>
  </si>
  <si>
    <t>NOTES TO THE INTERIM FINANCIAL REPORT</t>
  </si>
  <si>
    <t>A1.</t>
  </si>
  <si>
    <t>A2.</t>
  </si>
  <si>
    <t>Qualified audit report</t>
  </si>
  <si>
    <t>The financial statement for the year ended 31 December 2001 was not qualified.</t>
  </si>
  <si>
    <t>A3.</t>
  </si>
  <si>
    <t>A4.</t>
  </si>
  <si>
    <t>A5.</t>
  </si>
  <si>
    <t>A6.</t>
  </si>
  <si>
    <t>A7.</t>
  </si>
  <si>
    <t>A8.</t>
  </si>
  <si>
    <t>A9.</t>
  </si>
  <si>
    <t>A10.</t>
  </si>
  <si>
    <t>A11.</t>
  </si>
  <si>
    <t>A12.</t>
  </si>
  <si>
    <t>A13.</t>
  </si>
  <si>
    <t>ADDITIONAL INFORMATION REQUIRED BY THE KLSE LISTING REQUIREMENTS</t>
  </si>
  <si>
    <t>B1.</t>
  </si>
  <si>
    <t>B2.</t>
  </si>
  <si>
    <t>B3.</t>
  </si>
  <si>
    <t>B4.</t>
  </si>
  <si>
    <t>B5.</t>
  </si>
  <si>
    <t>B6.</t>
  </si>
  <si>
    <t>B7.</t>
  </si>
  <si>
    <t>B8.</t>
  </si>
  <si>
    <t>B9.</t>
  </si>
  <si>
    <t>B10.</t>
  </si>
  <si>
    <t>B11.</t>
  </si>
  <si>
    <t>B12.</t>
  </si>
  <si>
    <t>B13.</t>
  </si>
  <si>
    <t>Basic earnings per share</t>
  </si>
  <si>
    <t>Weighted average no. of ordinary</t>
  </si>
  <si>
    <t>Diluted earnings per share</t>
  </si>
  <si>
    <t xml:space="preserve">   and Joint Venture</t>
  </si>
  <si>
    <t>Intangible Assets</t>
  </si>
  <si>
    <t>CONDENSED CONSOLIDATED CASH FLOW STATEMENT</t>
  </si>
  <si>
    <t>Year To</t>
  </si>
  <si>
    <t>Date Ended</t>
  </si>
  <si>
    <t>Non-cash items</t>
  </si>
  <si>
    <t>Non-operating items</t>
  </si>
  <si>
    <t>Net change in current assets</t>
  </si>
  <si>
    <t>Net change in current liabilities</t>
  </si>
  <si>
    <t>(The Condensed Consolidated Cash Flow Statements should be read in conjunction with the Annual Financial Report</t>
  </si>
  <si>
    <t>Trade &amp; Other Receivables</t>
  </si>
  <si>
    <t>Trade &amp; Other Payables</t>
  </si>
  <si>
    <t>Other Investments</t>
  </si>
  <si>
    <t>Cash &amp; Cash Equivalent</t>
  </si>
  <si>
    <t>Bank borrowings</t>
  </si>
  <si>
    <t>Other investments</t>
  </si>
  <si>
    <t>Transactions with owners</t>
  </si>
  <si>
    <t>Not applicable as no profit forecast was published.</t>
  </si>
  <si>
    <t>Adjustments for non-cash flow:-</t>
  </si>
  <si>
    <t>Operating profit before changes in working capital</t>
  </si>
  <si>
    <t xml:space="preserve">   shares in issue</t>
  </si>
  <si>
    <t>Basic earnings per share (sen)</t>
  </si>
  <si>
    <t>Profit/(loss)</t>
  </si>
  <si>
    <t>for the year ended 31 December 2001)</t>
  </si>
  <si>
    <t>Bank overdrafts</t>
  </si>
  <si>
    <t>Deposits, bank balances and cash (excluding fixed deposits</t>
  </si>
  <si>
    <t>not readily for use)</t>
  </si>
  <si>
    <t>CASH AND CASH EQUIVALENTS COMPRISE:</t>
  </si>
  <si>
    <t>Purchase of property, plant and equipment</t>
  </si>
  <si>
    <t>CUMULATIVE QUARTERS</t>
  </si>
  <si>
    <t>The fully diluted earnings per share is not presented as the exercising of 3,436,000 options granted under the</t>
  </si>
  <si>
    <t>Net Profit / (Loss)  for the Period</t>
  </si>
  <si>
    <t>Profit / (Loss) After Tax</t>
  </si>
  <si>
    <t>Profit / (Loss) Before Tax</t>
  </si>
  <si>
    <t>Net profit / (loss) for the period</t>
  </si>
  <si>
    <t>from operations</t>
  </si>
  <si>
    <t>Loss for the year</t>
  </si>
  <si>
    <t>Net loss before taxation</t>
  </si>
  <si>
    <t>Net cash used in investment activities</t>
  </si>
  <si>
    <t>Cumulative Quarters</t>
  </si>
  <si>
    <t>FOR THE QUARTER ENDED 31 DECEMBER 2002</t>
  </si>
  <si>
    <t>AS AT 31 DECEMBER 2002</t>
  </si>
  <si>
    <t>31/12/2002</t>
  </si>
  <si>
    <t>FOR THE CUMULATIVE QUARTERS ENDED 31 DECEMBER 2002</t>
  </si>
  <si>
    <t>31.12.2002</t>
  </si>
  <si>
    <t>As previously reported</t>
  </si>
  <si>
    <t>Effects of exchange rate changes</t>
  </si>
  <si>
    <t>At 31 December 2002</t>
  </si>
  <si>
    <t>differences</t>
  </si>
  <si>
    <t>At 31 December 2001</t>
  </si>
  <si>
    <t>year ended 31 December 2001</t>
  </si>
  <si>
    <t>Dividend paid in respect of financial</t>
  </si>
  <si>
    <t>year ended 31 December 2000</t>
  </si>
  <si>
    <t>Total Group Borrowings as at 31 December 2002:-</t>
  </si>
  <si>
    <t>27 February 2003</t>
  </si>
  <si>
    <t>Investment in quoted securities as at 31 December 2002:-</t>
  </si>
  <si>
    <t>Retained Profit as at 1 January 2002</t>
  </si>
  <si>
    <t>Proposed final dividend</t>
  </si>
  <si>
    <t>Effect of</t>
  </si>
  <si>
    <t>change</t>
  </si>
  <si>
    <t>in policy</t>
  </si>
  <si>
    <t>previously</t>
  </si>
  <si>
    <t>As</t>
  </si>
  <si>
    <t>reported</t>
  </si>
  <si>
    <t>restated</t>
  </si>
  <si>
    <t>property, plant &amp; equipment</t>
  </si>
  <si>
    <t>Exchange reserve realised</t>
  </si>
  <si>
    <t>realised on disposal of</t>
  </si>
  <si>
    <t>and AV/Multimedia and ITS</t>
  </si>
  <si>
    <t>Proceeds from disposal of property, plant and equipment</t>
  </si>
  <si>
    <t>Others</t>
  </si>
  <si>
    <t>Taxes paid</t>
  </si>
  <si>
    <t>Total Purchases</t>
  </si>
  <si>
    <t>Total Sale Proceeds</t>
  </si>
  <si>
    <t>on write-off of associated</t>
  </si>
  <si>
    <t>subsidiary companies</t>
  </si>
  <si>
    <t>Write-off of Investment in</t>
  </si>
  <si>
    <t>Share of Losses and Provision</t>
  </si>
  <si>
    <t>for Corporate Guarantee</t>
  </si>
  <si>
    <t>Provision for Corporate Guarantee</t>
  </si>
  <si>
    <t>Employees' Share Option Scheme (ESOS) would result in an anti dilution situation. However, the shareholders</t>
  </si>
  <si>
    <t>A14.</t>
  </si>
  <si>
    <t>Dividends paid to minority shareholders of</t>
  </si>
  <si>
    <t>Net cash from / (used) financing activities</t>
  </si>
  <si>
    <t>Net cash (used in) / from operating activities</t>
  </si>
  <si>
    <t>Share of tax in associated group</t>
  </si>
  <si>
    <t>Associated Group including</t>
  </si>
  <si>
    <t>Cash (used in) / generated from operations</t>
  </si>
  <si>
    <t>of the Company at the EGM on 10 February 2003 voted to terminate the existing scheme and to establish</t>
  </si>
  <si>
    <t>a new ESOS inplace thereof.</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</si>
</sst>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 numFmtId="197" formatCode="_(* #,##0.000_);_(* \(#,##0.000\);_(* &quot;-&quot;??_);_(@_)"/>
    <numFmt numFmtId="198" formatCode="_(* #,##0.0000_);_(* \(#,##0.0000\);_(* &quot;-&quot;??_);_(@_)"/>
    <numFmt numFmtId="199" formatCode="_(&quot;RM&quot;* #,##0.00_);_(&quot;RM&quot;* \(#,##0.00\);_(&quot;RM&quot;* &quot;-&quot;??_);_(@_)"/>
    <numFmt numFmtId="200" formatCode="_(&quot;RM&quot;* #,##0_);_(&quot;RM&quot;* \(#,##0\);_(&quot;RM&quot;* &quot;-&quot;_);_(@_)"/>
    <numFmt numFmtId="201" formatCode="&quot;Yes&quot;;&quot;Yes&quot;;&quot;No&quot;"/>
    <numFmt numFmtId="202" formatCode="&quot;True&quot;;&quot;True&quot;;&quot;False&quot;"/>
    <numFmt numFmtId="203" formatCode="&quot;On&quot;;&quot;On&quot;;&quot;Off&quot;"/>
    <numFmt numFmtId="204" formatCode="_(* #,##0.00000_);_(* \(#,##0.00000\);_(* &quot;-&quot;??_);_(@_)"/>
    <numFmt numFmtId="205" formatCode="#,##0.000_);\(#,##0.000\)"/>
    <numFmt numFmtId="206" formatCode="#,##0.0000_);\(#,##0.0000\)"/>
    <numFmt numFmtId="207" formatCode="_(* #,##0.0_);_(* \(#,##0.0\);_(* &quot;-&quot;?_);_(@_)"/>
    <numFmt numFmtId="208" formatCode="_(* #,##0.000_);_(* \(#,##0.000\);_(* &quot;-&quot;???_);_(@_)"/>
    <numFmt numFmtId="209" formatCode="0_);\(0\)"/>
    <numFmt numFmtId="210" formatCode="_-* #,##0_-;\-* #,##0_-;_-* &quot;-&quot;??_-;_-@_-"/>
    <numFmt numFmtId="211" formatCode="0_);[Red]\(0\)"/>
    <numFmt numFmtId="212" formatCode="_(* #,##0.0000_);_(* \(#,##0.0000\);_(* &quot;-&quot;????_);_(@_)"/>
    <numFmt numFmtId="213" formatCode="_(* #,##0.00_);_(* \(#,##0.00\);_(* &quot;-&quot;?_);_(@_)"/>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s>
  <fonts count="14">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4"/>
      <name val="Arial"/>
      <family val="2"/>
    </font>
    <font>
      <b/>
      <sz val="10"/>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122">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3" fontId="0" fillId="2" borderId="0" xfId="0" applyNumberFormat="1" applyAlignment="1">
      <alignment/>
    </xf>
    <xf numFmtId="0" fontId="0" fillId="2" borderId="0" xfId="0" applyNumberFormat="1" applyAlignment="1">
      <alignment horizontal="lef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189" fontId="0" fillId="2" borderId="0" xfId="0" applyNumberFormat="1" applyBorder="1" applyAlignment="1">
      <alignment/>
    </xf>
    <xf numFmtId="0" fontId="0" fillId="2" borderId="5" xfId="0" applyNumberFormat="1" applyBorder="1" applyAlignment="1">
      <alignment/>
    </xf>
    <xf numFmtId="0" fontId="0" fillId="2" borderId="0" xfId="0"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3" applyFont="1">
      <alignment/>
      <protection/>
    </xf>
    <xf numFmtId="0" fontId="0" fillId="0" borderId="0" xfId="23" applyFont="1" applyBorder="1">
      <alignment/>
      <protection/>
    </xf>
    <xf numFmtId="0" fontId="9" fillId="0" borderId="0" xfId="23" applyFont="1">
      <alignment/>
      <protection/>
    </xf>
    <xf numFmtId="3" fontId="9" fillId="0" borderId="0" xfId="23" applyNumberFormat="1" applyFont="1">
      <alignment/>
      <protection/>
    </xf>
    <xf numFmtId="0" fontId="11" fillId="0" borderId="0" xfId="24" applyFont="1">
      <alignment/>
      <protection/>
    </xf>
    <xf numFmtId="0" fontId="0" fillId="2" borderId="0" xfId="0" applyNumberFormat="1" applyBorder="1" applyAlignment="1" quotePrefix="1">
      <alignment horizontal="center"/>
    </xf>
    <xf numFmtId="41" fontId="0" fillId="2" borderId="6" xfId="0" applyNumberFormat="1" applyBorder="1" applyAlignment="1">
      <alignment/>
    </xf>
    <xf numFmtId="0" fontId="0" fillId="2" borderId="7" xfId="0" applyNumberFormat="1" applyBorder="1" applyAlignment="1" quotePrefix="1">
      <alignment horizontal="center"/>
    </xf>
    <xf numFmtId="41" fontId="0" fillId="2" borderId="8" xfId="0" applyNumberFormat="1" applyBorder="1" applyAlignment="1">
      <alignment/>
    </xf>
    <xf numFmtId="41" fontId="0" fillId="2" borderId="7" xfId="0" applyNumberFormat="1" applyBorder="1" applyAlignment="1">
      <alignment/>
    </xf>
    <xf numFmtId="41" fontId="0" fillId="2" borderId="2" xfId="0" applyNumberFormat="1" applyBorder="1" applyAlignment="1" quotePrefix="1">
      <alignment horizontal="center"/>
    </xf>
    <xf numFmtId="41" fontId="0" fillId="2" borderId="8" xfId="0" applyNumberFormat="1" applyBorder="1" applyAlignment="1">
      <alignment/>
    </xf>
    <xf numFmtId="41" fontId="0" fillId="2" borderId="3" xfId="0" applyNumberFormat="1" applyBorder="1" applyAlignment="1">
      <alignment/>
    </xf>
    <xf numFmtId="43" fontId="0" fillId="2" borderId="0" xfId="0" applyNumberFormat="1" applyBorder="1" applyAlignment="1">
      <alignment/>
    </xf>
    <xf numFmtId="0" fontId="0" fillId="2" borderId="0" xfId="0" applyNumberFormat="1" applyFill="1" applyAlignment="1">
      <alignment/>
    </xf>
    <xf numFmtId="41" fontId="0" fillId="2" borderId="0" xfId="0" applyNumberFormat="1" applyFill="1" applyBorder="1" applyAlignment="1">
      <alignment/>
    </xf>
    <xf numFmtId="41" fontId="0" fillId="2" borderId="0" xfId="0" applyNumberFormat="1" applyFont="1" applyAlignment="1">
      <alignment/>
    </xf>
    <xf numFmtId="41" fontId="0" fillId="2" borderId="4" xfId="0" applyNumberFormat="1" applyFont="1" applyBorder="1" applyAlignment="1">
      <alignment/>
    </xf>
    <xf numFmtId="41" fontId="0" fillId="2" borderId="0" xfId="0" applyNumberFormat="1" applyFont="1" applyBorder="1" applyAlignment="1">
      <alignment/>
    </xf>
    <xf numFmtId="0" fontId="8" fillId="0" borderId="0" xfId="25">
      <alignment/>
      <protection/>
    </xf>
    <xf numFmtId="0" fontId="4" fillId="0" borderId="0" xfId="25" applyFont="1">
      <alignment/>
      <protection/>
    </xf>
    <xf numFmtId="0" fontId="13" fillId="0" borderId="0" xfId="25" applyFont="1">
      <alignment/>
      <protection/>
    </xf>
    <xf numFmtId="0" fontId="8" fillId="0" borderId="0" xfId="25" applyAlignment="1">
      <alignment horizontal="right"/>
      <protection/>
    </xf>
    <xf numFmtId="0" fontId="8" fillId="0" borderId="0" xfId="25" applyAlignment="1" quotePrefix="1">
      <alignment horizontal="right"/>
      <protection/>
    </xf>
    <xf numFmtId="41" fontId="8" fillId="0" borderId="0" xfId="25" applyNumberFormat="1" applyBorder="1" applyAlignment="1" quotePrefix="1">
      <alignment horizontal="right"/>
      <protection/>
    </xf>
    <xf numFmtId="41" fontId="8" fillId="0" borderId="0" xfId="25" applyNumberFormat="1" applyBorder="1" applyAlignment="1">
      <alignment horizontal="right"/>
      <protection/>
    </xf>
    <xf numFmtId="41" fontId="8" fillId="0" borderId="2" xfId="25" applyNumberFormat="1" applyBorder="1" applyAlignment="1">
      <alignment horizontal="right"/>
      <protection/>
    </xf>
    <xf numFmtId="0" fontId="8" fillId="0" borderId="0" xfId="25" applyFont="1">
      <alignment/>
      <protection/>
    </xf>
    <xf numFmtId="41" fontId="8" fillId="0" borderId="1" xfId="25" applyNumberFormat="1" applyBorder="1" applyAlignment="1">
      <alignment horizontal="right"/>
      <protection/>
    </xf>
    <xf numFmtId="0" fontId="5" fillId="2" borderId="0" xfId="0" applyNumberFormat="1" applyFont="1" applyBorder="1" applyAlignment="1">
      <alignment horizontal="center"/>
    </xf>
    <xf numFmtId="41" fontId="8" fillId="0" borderId="9" xfId="25" applyNumberFormat="1" applyBorder="1" applyAlignment="1">
      <alignment horizontal="right"/>
      <protection/>
    </xf>
    <xf numFmtId="41" fontId="8" fillId="0" borderId="10" xfId="25" applyNumberFormat="1" applyBorder="1" applyAlignment="1">
      <alignment horizontal="right"/>
      <protection/>
    </xf>
    <xf numFmtId="0" fontId="8" fillId="0" borderId="0" xfId="25" applyBorder="1">
      <alignment/>
      <protection/>
    </xf>
    <xf numFmtId="0" fontId="8" fillId="0" borderId="0" xfId="21" applyNumberFormat="1">
      <alignment/>
      <protection/>
    </xf>
    <xf numFmtId="0" fontId="8" fillId="0" borderId="0" xfId="21">
      <alignment/>
      <protection/>
    </xf>
    <xf numFmtId="0" fontId="4" fillId="2" borderId="0" xfId="22" applyNumberFormat="1" applyFont="1">
      <alignment/>
      <protection/>
    </xf>
    <xf numFmtId="0" fontId="0" fillId="2" borderId="0" xfId="22" applyNumberFormat="1">
      <alignment/>
      <protection/>
    </xf>
    <xf numFmtId="41" fontId="0" fillId="2" borderId="0" xfId="22" applyNumberFormat="1">
      <alignment/>
      <protection/>
    </xf>
    <xf numFmtId="41" fontId="0" fillId="2" borderId="2" xfId="22" applyNumberFormat="1" applyBorder="1">
      <alignment/>
      <protection/>
    </xf>
    <xf numFmtId="0" fontId="0" fillId="2" borderId="0" xfId="22" applyNumberFormat="1" applyFont="1">
      <alignment/>
      <protection/>
    </xf>
    <xf numFmtId="0" fontId="0" fillId="2" borderId="0" xfId="22" applyNumberFormat="1" applyBorder="1">
      <alignment/>
      <protection/>
    </xf>
    <xf numFmtId="41" fontId="0" fillId="2" borderId="0" xfId="22" applyNumberFormat="1" applyBorder="1">
      <alignment/>
      <protection/>
    </xf>
    <xf numFmtId="41" fontId="0" fillId="2" borderId="4" xfId="22" applyNumberFormat="1" applyBorder="1">
      <alignment/>
      <protection/>
    </xf>
    <xf numFmtId="41" fontId="0" fillId="0" borderId="0" xfId="21" applyNumberFormat="1" applyFont="1">
      <alignment/>
      <protection/>
    </xf>
    <xf numFmtId="41" fontId="0" fillId="2" borderId="2" xfId="0" applyNumberFormat="1" applyBorder="1" applyAlignment="1" quotePrefix="1">
      <alignment/>
    </xf>
    <xf numFmtId="0" fontId="12" fillId="2" borderId="0" xfId="0" applyNumberFormat="1" applyFont="1" applyAlignment="1">
      <alignment/>
    </xf>
    <xf numFmtId="0" fontId="0" fillId="2" borderId="0" xfId="22" applyNumberFormat="1" applyFont="1" applyAlignment="1">
      <alignment horizontal="center"/>
      <protection/>
    </xf>
    <xf numFmtId="0" fontId="0" fillId="2" borderId="0" xfId="22" applyNumberFormat="1" applyFont="1" applyAlignment="1" quotePrefix="1">
      <alignment horizontal="center"/>
      <protection/>
    </xf>
    <xf numFmtId="41" fontId="0" fillId="2" borderId="0" xfId="22" applyNumberFormat="1" applyFill="1">
      <alignment/>
      <protection/>
    </xf>
    <xf numFmtId="41" fontId="0" fillId="0" borderId="0" xfId="21" applyNumberFormat="1" applyFont="1" applyBorder="1">
      <alignment/>
      <protection/>
    </xf>
    <xf numFmtId="37" fontId="0" fillId="0" borderId="0" xfId="21" applyNumberFormat="1" applyFont="1">
      <alignment/>
      <protection/>
    </xf>
    <xf numFmtId="41" fontId="0" fillId="0" borderId="4" xfId="21" applyNumberFormat="1" applyFont="1" applyBorder="1">
      <alignment/>
      <protection/>
    </xf>
    <xf numFmtId="0" fontId="0" fillId="2" borderId="0" xfId="0" applyFont="1" applyBorder="1" applyAlignment="1">
      <alignment/>
    </xf>
    <xf numFmtId="0" fontId="0" fillId="2" borderId="0" xfId="0" applyFont="1" applyAlignment="1">
      <alignment/>
    </xf>
    <xf numFmtId="0" fontId="0" fillId="0" borderId="0" xfId="21" applyNumberFormat="1" applyFont="1">
      <alignment/>
      <protection/>
    </xf>
    <xf numFmtId="0" fontId="0" fillId="0" borderId="0" xfId="25" applyFont="1">
      <alignment/>
      <protection/>
    </xf>
    <xf numFmtId="0" fontId="8" fillId="0" borderId="0" xfId="25" applyFont="1" quotePrefix="1">
      <alignment/>
      <protection/>
    </xf>
    <xf numFmtId="0" fontId="8" fillId="0" borderId="0" xfId="25" applyAlignment="1">
      <alignment horizontal="center"/>
      <protection/>
    </xf>
    <xf numFmtId="0" fontId="0" fillId="2" borderId="0" xfId="0" applyFill="1" applyBorder="1" applyAlignment="1">
      <alignment horizontal="center"/>
    </xf>
    <xf numFmtId="0" fontId="0" fillId="2" borderId="0" xfId="0" applyFill="1" applyBorder="1" applyAlignment="1" quotePrefix="1">
      <alignment horizontal="center"/>
    </xf>
    <xf numFmtId="0" fontId="0" fillId="2" borderId="0" xfId="0" applyFill="1" applyBorder="1" applyAlignment="1">
      <alignment/>
    </xf>
    <xf numFmtId="41" fontId="0" fillId="2" borderId="0" xfId="0" applyNumberFormat="1" applyFill="1" applyBorder="1" applyAlignment="1" quotePrefix="1">
      <alignment horizontal="center"/>
    </xf>
    <xf numFmtId="41" fontId="0" fillId="2" borderId="2" xfId="0" applyNumberFormat="1" applyFill="1" applyBorder="1" applyAlignment="1" quotePrefix="1">
      <alignment horizontal="center"/>
    </xf>
    <xf numFmtId="41" fontId="0" fillId="2" borderId="2" xfId="0" applyNumberFormat="1" applyFill="1" applyBorder="1" applyAlignment="1" quotePrefix="1">
      <alignment/>
    </xf>
    <xf numFmtId="41" fontId="0" fillId="2" borderId="1" xfId="0" applyNumberFormat="1" applyFill="1" applyBorder="1" applyAlignment="1">
      <alignment/>
    </xf>
    <xf numFmtId="0" fontId="4" fillId="2" borderId="0" xfId="0" applyNumberFormat="1" applyFont="1" applyAlignment="1">
      <alignment horizontal="center"/>
    </xf>
    <xf numFmtId="41" fontId="8" fillId="0" borderId="11" xfId="25" applyNumberFormat="1" applyBorder="1" applyAlignment="1">
      <alignment horizontal="right"/>
      <protection/>
    </xf>
    <xf numFmtId="41" fontId="8" fillId="0" borderId="12" xfId="25" applyNumberFormat="1" applyBorder="1" applyAlignment="1">
      <alignment horizontal="right"/>
      <protection/>
    </xf>
    <xf numFmtId="41" fontId="8" fillId="0" borderId="13" xfId="25" applyNumberFormat="1" applyBorder="1" applyAlignment="1">
      <alignment horizontal="right"/>
      <protection/>
    </xf>
    <xf numFmtId="0" fontId="8" fillId="0" borderId="13" xfId="25" applyBorder="1">
      <alignment/>
      <protection/>
    </xf>
    <xf numFmtId="41" fontId="8" fillId="0" borderId="5" xfId="25" applyNumberFormat="1" applyBorder="1" applyAlignment="1">
      <alignment horizontal="right"/>
      <protection/>
    </xf>
    <xf numFmtId="0" fontId="8" fillId="0" borderId="2" xfId="25" applyBorder="1">
      <alignment/>
      <protection/>
    </xf>
    <xf numFmtId="0" fontId="8" fillId="0" borderId="14" xfId="25" applyBorder="1">
      <alignment/>
      <protection/>
    </xf>
    <xf numFmtId="0" fontId="8" fillId="0" borderId="11" xfId="25" applyBorder="1">
      <alignment/>
      <protection/>
    </xf>
    <xf numFmtId="41" fontId="8" fillId="0" borderId="14" xfId="25" applyNumberFormat="1" applyBorder="1" applyAlignment="1">
      <alignment horizontal="right"/>
      <protection/>
    </xf>
    <xf numFmtId="41" fontId="0" fillId="2" borderId="2" xfId="22" applyNumberFormat="1" applyFill="1" applyBorder="1">
      <alignment/>
      <protection/>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0" fillId="2" borderId="0" xfId="0" applyNumberFormat="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1200" xfId="22"/>
    <cellStyle name="Normal_QPL" xfId="23"/>
    <cellStyle name="Normal_QPL_1" xfId="24"/>
    <cellStyle name="Normal_Statement_AC"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19050</xdr:rowOff>
    </xdr:from>
    <xdr:ext cx="7267575" cy="4133850"/>
    <xdr:sp>
      <xdr:nvSpPr>
        <xdr:cNvPr id="1" name="TextBox 1"/>
        <xdr:cNvSpPr txBox="1">
          <a:spLocks noChangeArrowheads="1"/>
        </xdr:cNvSpPr>
      </xdr:nvSpPr>
      <xdr:spPr>
        <a:xfrm>
          <a:off x="695325" y="1181100"/>
          <a:ext cx="7267575" cy="413385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Basis of preparation
</a:t>
          </a:r>
          <a:r>
            <a:rPr lang="en-US" cap="none" sz="1200" b="0" i="0" u="none" baseline="0">
              <a:latin typeface="Arial"/>
              <a:ea typeface="Arial"/>
              <a:cs typeface="Arial"/>
            </a:rPr>
            <a:t>The interim financial report has been prepared in compliance with MASB 26, Interim Financial Reporting and Chapter 9 Part K of the Listing Requirements of Kuala Lumpur Stock Exchange and should be read in conjuction with the audited financial statement of the Group for the year ended 31 December 2001.
The accounting policies and methods of computation used in the preparation of the quarterly financial report are consistent with those adopted in the audited financial statements for the financial year ended 31 December 2001 except for the following:
During the financial year, the Group changed its accounting policy in respect of the recognition of dividends proposed or declared after the balance sheet date in compliance with the new MASB 19 :Events After the Balance Sheet Date". In the previous years, dividends proposed or declared after the balance sheet date were accrued as a liability at the balance sheet date. Under the new accounting policy, these dividends will only be accrued as a liability in the period in which the obligation to pay is established in accordance with MASB 19.
This change in accounting policy has been accounted for retrospectively.
Comparative information has been restated to reflect the change in accounting policy. The effects of the above change of accounting policy on the Group's financial statements are as follows:</a:t>
          </a:r>
        </a:p>
      </xdr:txBody>
    </xdr:sp>
    <xdr:clientData/>
  </xdr:oneCellAnchor>
  <xdr:oneCellAnchor>
    <xdr:from>
      <xdr:col>13</xdr:col>
      <xdr:colOff>0</xdr:colOff>
      <xdr:row>39</xdr:row>
      <xdr:rowOff>0</xdr:rowOff>
    </xdr:from>
    <xdr:ext cx="142875" cy="266700"/>
    <xdr:sp>
      <xdr:nvSpPr>
        <xdr:cNvPr id="2" name="TextBox 2"/>
        <xdr:cNvSpPr txBox="1">
          <a:spLocks noChangeArrowheads="1"/>
        </xdr:cNvSpPr>
      </xdr:nvSpPr>
      <xdr:spPr>
        <a:xfrm>
          <a:off x="7543800" y="7477125"/>
          <a:ext cx="1428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152400</xdr:colOff>
      <xdr:row>47</xdr:row>
      <xdr:rowOff>0</xdr:rowOff>
    </xdr:from>
    <xdr:ext cx="123825" cy="266700"/>
    <xdr:sp>
      <xdr:nvSpPr>
        <xdr:cNvPr id="3" name="TextBox 3"/>
        <xdr:cNvSpPr txBox="1">
          <a:spLocks noChangeArrowheads="1"/>
        </xdr:cNvSpPr>
      </xdr:nvSpPr>
      <xdr:spPr>
        <a:xfrm>
          <a:off x="6543675" y="9020175"/>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213</xdr:row>
      <xdr:rowOff>0</xdr:rowOff>
    </xdr:from>
    <xdr:to>
      <xdr:col>14</xdr:col>
      <xdr:colOff>9525</xdr:colOff>
      <xdr:row>251</xdr:row>
      <xdr:rowOff>142875</xdr:rowOff>
    </xdr:to>
    <xdr:sp>
      <xdr:nvSpPr>
        <xdr:cNvPr id="4" name="TextBox 5"/>
        <xdr:cNvSpPr txBox="1">
          <a:spLocks noChangeArrowheads="1"/>
        </xdr:cNvSpPr>
      </xdr:nvSpPr>
      <xdr:spPr>
        <a:xfrm>
          <a:off x="657225" y="40205025"/>
          <a:ext cx="7972425" cy="70008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On 10 May 2002, the Company announced the following proposals:
(i)  Proposed Termination of the Company's existing ESOS ("Proposed Termination"); and 
(ii) Proposed Establishment of a new ESOS of up to 10% of the issued and paid up capital of the Company
      ("Proposed New ESOS").
(collectively referred to as the "Proposals")
The Proposed New ESOS is a new scheme set out to replace the Company's existing ESOS which was earlier established on 17 August 2000 and is proposed to be terminated prior to its expiry on 16 August 2005. The termination of the Company's existing ESOS has been proposed as the options granted under the said ESOS are no longer attractive and therefore, ineffective in serving the purpose for which it was established.
The Securities Commission had, vide its letter dated 23 July 2002 approved the above Proposals. However, at an Extraordinary General Meeting ('EGM") held on 9 September 2002, two proxies requested for a poll in relation to the voting of Ordinary Resolution 1 pertaining to the Proposed Termination of Existing ESOS ('OR1"). Based on the results, OR1 was not passed and accordingly, the remaining resolutions on the Proposed Establishment of a New ESOS as well the proposed grant of options to certain executive directors and persons connected to them which are conditional upon the passing of the OR1 have not been carried for consideration.
Further to the above, the Company after further consideration and deliberation, has decided to proceed with the Proposals. All details of the Proposals remain unchanged. At an EGM convened and held on 10 February 2003, the shareholders approved the following proposals:
1) Proposed Termination of Existing ESOS;
2) Proposed Establishment of a New ESOS;
3) Proposed Grant of Option to Dr. Lim Jit Chow, the Managing Direcor of the Company;
4) Proposed Grant of Option to Mr. Lee Foong Sam, the Executive Director of the Company;
5) Proposed Grant of Option to Mr. Gan Boon Chuan, the Executive Director of the Company;
6) Proposed Grant of Option to Lim Hsiu Hoon, a person connected to Dr. Lim Jit Chow.
The Company is now making application to the Kuala Lumpur Stock Exchange for the listing and quotation of fully paid up new ordinary shares of RM1.00 each in Industronics Berhad to be issued pursuant to ESOS of up to ten percent (10%) of the enlarged issued and paid up share capital of the Company.</a:t>
          </a:r>
        </a:p>
      </xdr:txBody>
    </xdr:sp>
    <xdr:clientData/>
  </xdr:twoCellAnchor>
  <xdr:twoCellAnchor>
    <xdr:from>
      <xdr:col>2</xdr:col>
      <xdr:colOff>28575</xdr:colOff>
      <xdr:row>376</xdr:row>
      <xdr:rowOff>0</xdr:rowOff>
    </xdr:from>
    <xdr:to>
      <xdr:col>13</xdr:col>
      <xdr:colOff>1009650</xdr:colOff>
      <xdr:row>376</xdr:row>
      <xdr:rowOff>0</xdr:rowOff>
    </xdr:to>
    <xdr:sp>
      <xdr:nvSpPr>
        <xdr:cNvPr id="5" name="TextBox 6"/>
        <xdr:cNvSpPr txBox="1">
          <a:spLocks noChangeArrowheads="1"/>
        </xdr:cNvSpPr>
      </xdr:nvSpPr>
      <xdr:spPr>
        <a:xfrm>
          <a:off x="723900" y="71027925"/>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376</xdr:row>
      <xdr:rowOff>0</xdr:rowOff>
    </xdr:from>
    <xdr:to>
      <xdr:col>13</xdr:col>
      <xdr:colOff>933450</xdr:colOff>
      <xdr:row>376</xdr:row>
      <xdr:rowOff>0</xdr:rowOff>
    </xdr:to>
    <xdr:sp>
      <xdr:nvSpPr>
        <xdr:cNvPr id="6" name="TextBox 7"/>
        <xdr:cNvSpPr txBox="1">
          <a:spLocks noChangeArrowheads="1"/>
        </xdr:cNvSpPr>
      </xdr:nvSpPr>
      <xdr:spPr>
        <a:xfrm>
          <a:off x="723900" y="71027925"/>
          <a:ext cx="77533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376</xdr:row>
      <xdr:rowOff>0</xdr:rowOff>
    </xdr:from>
    <xdr:to>
      <xdr:col>13</xdr:col>
      <xdr:colOff>933450</xdr:colOff>
      <xdr:row>376</xdr:row>
      <xdr:rowOff>0</xdr:rowOff>
    </xdr:to>
    <xdr:sp>
      <xdr:nvSpPr>
        <xdr:cNvPr id="7" name="TextBox 8"/>
        <xdr:cNvSpPr txBox="1">
          <a:spLocks noChangeArrowheads="1"/>
        </xdr:cNvSpPr>
      </xdr:nvSpPr>
      <xdr:spPr>
        <a:xfrm>
          <a:off x="723900" y="71027925"/>
          <a:ext cx="77533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16</xdr:col>
      <xdr:colOff>0</xdr:colOff>
      <xdr:row>291</xdr:row>
      <xdr:rowOff>123825</xdr:rowOff>
    </xdr:from>
    <xdr:to>
      <xdr:col>16</xdr:col>
      <xdr:colOff>0</xdr:colOff>
      <xdr:row>325</xdr:row>
      <xdr:rowOff>28575</xdr:rowOff>
    </xdr:to>
    <xdr:sp>
      <xdr:nvSpPr>
        <xdr:cNvPr id="8" name="TextBox 9"/>
        <xdr:cNvSpPr txBox="1">
          <a:spLocks noChangeArrowheads="1"/>
        </xdr:cNvSpPr>
      </xdr:nvSpPr>
      <xdr:spPr>
        <a:xfrm>
          <a:off x="9058275" y="54530625"/>
          <a:ext cx="0" cy="6381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 Claim by Sukitronics (Penang) Sdn Bhd ("Sukitronics (Penang)") against Mustajab Indah Sdn Bhd ("Mustajab")
     On 25 June 2001, Sukitronics (Penang) has claimed against Mustajab for an amount of RM2,083,695.35 on 
     account of work done, loss of profit, interest and finance charges arising from Mustajab's breach of an 
     agreement dated 29 October 1998 between the parties thereof. Presently, Sukitronics (Penang) is pursuing the
     claim under arbitration with the President of Persatuan Arkitek Malaysia ("PAM") nad hearing has been fixed on 
    19 February 2003.
b) Claim by EON Bank Berhad (formerly known as Oriental Bank Berhad) ("EON Bank") against PDX Computers 
     Sdn Bhd ("PDX Computers") and Industronics Berhad
     The Company and its associated company, PDX Computers Sdn Bhd has on 22 November 2002 been served 
     with a Writ of Summon and Statement of Claim by EON Bank Berhad under the Kuala Lumpur High Court Suit 
      No. D5-22-1757-2002. EON Bank is claiming for a sum of RM1,291,492.06 with interest due under an Overdraft 
      Facility granted by it to PDX Computers. The Company, being the corporate guarantor for the said facility, 
      stands as second defendant to the aforesaid suit. 
     The Company has on 2 December 2002 filed and served on the Plaintiff a Statement of Defence and a 
     Counterclaim. The solicitors of the Company are of the opinion that the Company has an arguable case.
c) Claim by Sukitronics (Penang) against Sukiada Engineering Sdn Bhd ("Sukiada")
     On 13 June 2001, Sukitronics (Penang) filed a claim against Sukiada for an amount of RM161,685.95 being the 
     amount owing on goods and services provided in relation to a contract known as the "Seberang Prai 
     Polytechnic, Fire Protection Services". The suit is set for a mention on 7 March 2003.
     The solicitors of Sukitronics (Penang) are of the view that the amount claimed is substantiated thereby, 
     claimable from Sukiada.</a:t>
          </a:r>
        </a:p>
      </xdr:txBody>
    </xdr:sp>
    <xdr:clientData/>
  </xdr:twoCellAnchor>
  <xdr:twoCellAnchor>
    <xdr:from>
      <xdr:col>2</xdr:col>
      <xdr:colOff>19050</xdr:colOff>
      <xdr:row>241</xdr:row>
      <xdr:rowOff>0</xdr:rowOff>
    </xdr:from>
    <xdr:to>
      <xdr:col>14</xdr:col>
      <xdr:colOff>133350</xdr:colOff>
      <xdr:row>241</xdr:row>
      <xdr:rowOff>0</xdr:rowOff>
    </xdr:to>
    <xdr:sp>
      <xdr:nvSpPr>
        <xdr:cNvPr id="9" name="TextBox 10"/>
        <xdr:cNvSpPr txBox="1">
          <a:spLocks noChangeArrowheads="1"/>
        </xdr:cNvSpPr>
      </xdr:nvSpPr>
      <xdr:spPr>
        <a:xfrm>
          <a:off x="714375" y="45158025"/>
          <a:ext cx="80391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277</xdr:row>
      <xdr:rowOff>0</xdr:rowOff>
    </xdr:from>
    <xdr:to>
      <xdr:col>14</xdr:col>
      <xdr:colOff>19050</xdr:colOff>
      <xdr:row>277</xdr:row>
      <xdr:rowOff>0</xdr:rowOff>
    </xdr:to>
    <xdr:sp>
      <xdr:nvSpPr>
        <xdr:cNvPr id="10" name="TextBox 11"/>
        <xdr:cNvSpPr txBox="1">
          <a:spLocks noChangeArrowheads="1"/>
        </xdr:cNvSpPr>
      </xdr:nvSpPr>
      <xdr:spPr>
        <a:xfrm>
          <a:off x="723900" y="52101750"/>
          <a:ext cx="79152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0</xdr:colOff>
      <xdr:row>274</xdr:row>
      <xdr:rowOff>190500</xdr:rowOff>
    </xdr:from>
    <xdr:to>
      <xdr:col>14</xdr:col>
      <xdr:colOff>38100</xdr:colOff>
      <xdr:row>281</xdr:row>
      <xdr:rowOff>133350</xdr:rowOff>
    </xdr:to>
    <xdr:sp>
      <xdr:nvSpPr>
        <xdr:cNvPr id="11" name="TextBox 12"/>
        <xdr:cNvSpPr txBox="1">
          <a:spLocks noChangeArrowheads="1"/>
        </xdr:cNvSpPr>
      </xdr:nvSpPr>
      <xdr:spPr>
        <a:xfrm>
          <a:off x="695325" y="51720750"/>
          <a:ext cx="7962900" cy="9144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21 February 2003, the latest practicable date which shall not be earlier than 7 days from the date of issue of the quarterly report.</a:t>
          </a:r>
        </a:p>
      </xdr:txBody>
    </xdr:sp>
    <xdr:clientData/>
  </xdr:twoCellAnchor>
  <xdr:twoCellAnchor>
    <xdr:from>
      <xdr:col>2</xdr:col>
      <xdr:colOff>0</xdr:colOff>
      <xdr:row>178</xdr:row>
      <xdr:rowOff>0</xdr:rowOff>
    </xdr:from>
    <xdr:to>
      <xdr:col>15</xdr:col>
      <xdr:colOff>0</xdr:colOff>
      <xdr:row>183</xdr:row>
      <xdr:rowOff>0</xdr:rowOff>
    </xdr:to>
    <xdr:sp>
      <xdr:nvSpPr>
        <xdr:cNvPr id="12" name="TextBox 13"/>
        <xdr:cNvSpPr txBox="1">
          <a:spLocks noChangeArrowheads="1"/>
        </xdr:cNvSpPr>
      </xdr:nvSpPr>
      <xdr:spPr>
        <a:xfrm>
          <a:off x="695325" y="33528000"/>
          <a:ext cx="823912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During the year, the company disposed of a property in Damansara Jaya for RM2.7million resulting in a loss of RM309,484 against the carrying amount. The related revaluation surplus has been realised amounting to RM1,443,588 as disclosed in the Statement of Changes in Equity.</a:t>
          </a:r>
        </a:p>
      </xdr:txBody>
    </xdr:sp>
    <xdr:clientData/>
  </xdr:twoCellAnchor>
  <xdr:twoCellAnchor>
    <xdr:from>
      <xdr:col>2</xdr:col>
      <xdr:colOff>28575</xdr:colOff>
      <xdr:row>410</xdr:row>
      <xdr:rowOff>0</xdr:rowOff>
    </xdr:from>
    <xdr:to>
      <xdr:col>13</xdr:col>
      <xdr:colOff>933450</xdr:colOff>
      <xdr:row>410</xdr:row>
      <xdr:rowOff>0</xdr:rowOff>
    </xdr:to>
    <xdr:sp>
      <xdr:nvSpPr>
        <xdr:cNvPr id="13" name="TextBox 14"/>
        <xdr:cNvSpPr txBox="1">
          <a:spLocks noChangeArrowheads="1"/>
        </xdr:cNvSpPr>
      </xdr:nvSpPr>
      <xdr:spPr>
        <a:xfrm>
          <a:off x="723900" y="77514450"/>
          <a:ext cx="77533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410</xdr:row>
      <xdr:rowOff>0</xdr:rowOff>
    </xdr:from>
    <xdr:to>
      <xdr:col>13</xdr:col>
      <xdr:colOff>1009650</xdr:colOff>
      <xdr:row>410</xdr:row>
      <xdr:rowOff>0</xdr:rowOff>
    </xdr:to>
    <xdr:sp>
      <xdr:nvSpPr>
        <xdr:cNvPr id="14" name="TextBox 15"/>
        <xdr:cNvSpPr txBox="1">
          <a:spLocks noChangeArrowheads="1"/>
        </xdr:cNvSpPr>
      </xdr:nvSpPr>
      <xdr:spPr>
        <a:xfrm>
          <a:off x="981075" y="77514450"/>
          <a:ext cx="75723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410</xdr:row>
      <xdr:rowOff>0</xdr:rowOff>
    </xdr:from>
    <xdr:to>
      <xdr:col>13</xdr:col>
      <xdr:colOff>923925</xdr:colOff>
      <xdr:row>410</xdr:row>
      <xdr:rowOff>0</xdr:rowOff>
    </xdr:to>
    <xdr:sp>
      <xdr:nvSpPr>
        <xdr:cNvPr id="15" name="TextBox 16"/>
        <xdr:cNvSpPr txBox="1">
          <a:spLocks noChangeArrowheads="1"/>
        </xdr:cNvSpPr>
      </xdr:nvSpPr>
      <xdr:spPr>
        <a:xfrm>
          <a:off x="981075" y="77514450"/>
          <a:ext cx="74866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376</xdr:row>
      <xdr:rowOff>0</xdr:rowOff>
    </xdr:from>
    <xdr:to>
      <xdr:col>13</xdr:col>
      <xdr:colOff>933450</xdr:colOff>
      <xdr:row>376</xdr:row>
      <xdr:rowOff>0</xdr:rowOff>
    </xdr:to>
    <xdr:sp>
      <xdr:nvSpPr>
        <xdr:cNvPr id="16" name="TextBox 17"/>
        <xdr:cNvSpPr txBox="1">
          <a:spLocks noChangeArrowheads="1"/>
        </xdr:cNvSpPr>
      </xdr:nvSpPr>
      <xdr:spPr>
        <a:xfrm>
          <a:off x="723900" y="71027925"/>
          <a:ext cx="77533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11</xdr:col>
      <xdr:colOff>152400</xdr:colOff>
      <xdr:row>164</xdr:row>
      <xdr:rowOff>0</xdr:rowOff>
    </xdr:from>
    <xdr:ext cx="123825" cy="276225"/>
    <xdr:sp>
      <xdr:nvSpPr>
        <xdr:cNvPr id="17" name="TextBox 19"/>
        <xdr:cNvSpPr txBox="1">
          <a:spLocks noChangeArrowheads="1"/>
        </xdr:cNvSpPr>
      </xdr:nvSpPr>
      <xdr:spPr>
        <a:xfrm>
          <a:off x="6543675" y="30841950"/>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173</xdr:row>
      <xdr:rowOff>142875</xdr:rowOff>
    </xdr:from>
    <xdr:to>
      <xdr:col>13</xdr:col>
      <xdr:colOff>695325</xdr:colOff>
      <xdr:row>176</xdr:row>
      <xdr:rowOff>0</xdr:rowOff>
    </xdr:to>
    <xdr:sp>
      <xdr:nvSpPr>
        <xdr:cNvPr id="18" name="TextBox 20"/>
        <xdr:cNvSpPr txBox="1">
          <a:spLocks noChangeArrowheads="1"/>
        </xdr:cNvSpPr>
      </xdr:nvSpPr>
      <xdr:spPr>
        <a:xfrm>
          <a:off x="714375" y="32718375"/>
          <a:ext cx="7524750" cy="428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higher disproportionate tax charge of the Group for the financial quarter / year to date is principally due to non-availability of Group tax relief.</a:t>
          </a:r>
        </a:p>
      </xdr:txBody>
    </xdr:sp>
    <xdr:clientData/>
  </xdr:twoCellAnchor>
  <xdr:twoCellAnchor>
    <xdr:from>
      <xdr:col>2</xdr:col>
      <xdr:colOff>28575</xdr:colOff>
      <xdr:row>376</xdr:row>
      <xdr:rowOff>0</xdr:rowOff>
    </xdr:from>
    <xdr:to>
      <xdr:col>13</xdr:col>
      <xdr:colOff>933450</xdr:colOff>
      <xdr:row>376</xdr:row>
      <xdr:rowOff>0</xdr:rowOff>
    </xdr:to>
    <xdr:sp>
      <xdr:nvSpPr>
        <xdr:cNvPr id="19" name="TextBox 21"/>
        <xdr:cNvSpPr txBox="1">
          <a:spLocks noChangeArrowheads="1"/>
        </xdr:cNvSpPr>
      </xdr:nvSpPr>
      <xdr:spPr>
        <a:xfrm>
          <a:off x="723900" y="71027925"/>
          <a:ext cx="77533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50</xdr:row>
      <xdr:rowOff>171450</xdr:rowOff>
    </xdr:from>
    <xdr:to>
      <xdr:col>14</xdr:col>
      <xdr:colOff>276225</xdr:colOff>
      <xdr:row>55</xdr:row>
      <xdr:rowOff>171450</xdr:rowOff>
    </xdr:to>
    <xdr:sp>
      <xdr:nvSpPr>
        <xdr:cNvPr id="20" name="TextBox 22"/>
        <xdr:cNvSpPr txBox="1">
          <a:spLocks noChangeArrowheads="1"/>
        </xdr:cNvSpPr>
      </xdr:nvSpPr>
      <xdr:spPr>
        <a:xfrm>
          <a:off x="714375" y="9772650"/>
          <a:ext cx="81819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previous financial year other than a write-off of RM13.426 million of investment in associated company including share of losses and provision for corporate guarantee.</a:t>
          </a:r>
        </a:p>
      </xdr:txBody>
    </xdr:sp>
    <xdr:clientData/>
  </xdr:twoCellAnchor>
  <xdr:twoCellAnchor>
    <xdr:from>
      <xdr:col>2</xdr:col>
      <xdr:colOff>19050</xdr:colOff>
      <xdr:row>57</xdr:row>
      <xdr:rowOff>0</xdr:rowOff>
    </xdr:from>
    <xdr:to>
      <xdr:col>14</xdr:col>
      <xdr:colOff>133350</xdr:colOff>
      <xdr:row>60</xdr:row>
      <xdr:rowOff>171450</xdr:rowOff>
    </xdr:to>
    <xdr:sp>
      <xdr:nvSpPr>
        <xdr:cNvPr id="21" name="TextBox 23"/>
        <xdr:cNvSpPr txBox="1">
          <a:spLocks noChangeArrowheads="1"/>
        </xdr:cNvSpPr>
      </xdr:nvSpPr>
      <xdr:spPr>
        <a:xfrm>
          <a:off x="714375" y="10934700"/>
          <a:ext cx="803910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a:t>
          </a:r>
        </a:p>
      </xdr:txBody>
    </xdr:sp>
    <xdr:clientData/>
  </xdr:twoCellAnchor>
  <xdr:oneCellAnchor>
    <xdr:from>
      <xdr:col>11</xdr:col>
      <xdr:colOff>152400</xdr:colOff>
      <xdr:row>64</xdr:row>
      <xdr:rowOff>0</xdr:rowOff>
    </xdr:from>
    <xdr:ext cx="123825" cy="276225"/>
    <xdr:sp>
      <xdr:nvSpPr>
        <xdr:cNvPr id="22" name="TextBox 24"/>
        <xdr:cNvSpPr txBox="1">
          <a:spLocks noChangeArrowheads="1"/>
        </xdr:cNvSpPr>
      </xdr:nvSpPr>
      <xdr:spPr>
        <a:xfrm>
          <a:off x="6543675" y="12268200"/>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92</xdr:row>
      <xdr:rowOff>0</xdr:rowOff>
    </xdr:from>
    <xdr:to>
      <xdr:col>14</xdr:col>
      <xdr:colOff>133350</xdr:colOff>
      <xdr:row>95</xdr:row>
      <xdr:rowOff>171450</xdr:rowOff>
    </xdr:to>
    <xdr:sp>
      <xdr:nvSpPr>
        <xdr:cNvPr id="23" name="TextBox 25"/>
        <xdr:cNvSpPr txBox="1">
          <a:spLocks noChangeArrowheads="1"/>
        </xdr:cNvSpPr>
      </xdr:nvSpPr>
      <xdr:spPr>
        <a:xfrm>
          <a:off x="714375" y="17068800"/>
          <a:ext cx="803910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a:t>
          </a:r>
        </a:p>
      </xdr:txBody>
    </xdr:sp>
    <xdr:clientData/>
  </xdr:twoCellAnchor>
  <xdr:twoCellAnchor>
    <xdr:from>
      <xdr:col>2</xdr:col>
      <xdr:colOff>28575</xdr:colOff>
      <xdr:row>98</xdr:row>
      <xdr:rowOff>0</xdr:rowOff>
    </xdr:from>
    <xdr:to>
      <xdr:col>13</xdr:col>
      <xdr:colOff>933450</xdr:colOff>
      <xdr:row>102</xdr:row>
      <xdr:rowOff>142875</xdr:rowOff>
    </xdr:to>
    <xdr:sp>
      <xdr:nvSpPr>
        <xdr:cNvPr id="24" name="TextBox 26"/>
        <xdr:cNvSpPr txBox="1">
          <a:spLocks noChangeArrowheads="1"/>
        </xdr:cNvSpPr>
      </xdr:nvSpPr>
      <xdr:spPr>
        <a:xfrm>
          <a:off x="723900" y="18211800"/>
          <a:ext cx="7753350" cy="9048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matters disclosed in note B11.</a:t>
          </a:r>
        </a:p>
      </xdr:txBody>
    </xdr:sp>
    <xdr:clientData/>
  </xdr:twoCellAnchor>
  <xdr:twoCellAnchor>
    <xdr:from>
      <xdr:col>2</xdr:col>
      <xdr:colOff>66675</xdr:colOff>
      <xdr:row>104</xdr:row>
      <xdr:rowOff>0</xdr:rowOff>
    </xdr:from>
    <xdr:to>
      <xdr:col>13</xdr:col>
      <xdr:colOff>771525</xdr:colOff>
      <xdr:row>109</xdr:row>
      <xdr:rowOff>19050</xdr:rowOff>
    </xdr:to>
    <xdr:sp>
      <xdr:nvSpPr>
        <xdr:cNvPr id="25" name="TextBox 27"/>
        <xdr:cNvSpPr txBox="1">
          <a:spLocks noChangeArrowheads="1"/>
        </xdr:cNvSpPr>
      </xdr:nvSpPr>
      <xdr:spPr>
        <a:xfrm>
          <a:off x="762000" y="19354800"/>
          <a:ext cx="7553325"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66675</xdr:colOff>
      <xdr:row>110</xdr:row>
      <xdr:rowOff>19050</xdr:rowOff>
    </xdr:from>
    <xdr:to>
      <xdr:col>14</xdr:col>
      <xdr:colOff>57150</xdr:colOff>
      <xdr:row>115</xdr:row>
      <xdr:rowOff>0</xdr:rowOff>
    </xdr:to>
    <xdr:sp>
      <xdr:nvSpPr>
        <xdr:cNvPr id="26" name="TextBox 28"/>
        <xdr:cNvSpPr txBox="1">
          <a:spLocks noChangeArrowheads="1"/>
        </xdr:cNvSpPr>
      </xdr:nvSpPr>
      <xdr:spPr>
        <a:xfrm>
          <a:off x="762000" y="20516850"/>
          <a:ext cx="7915275" cy="933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no material contingent liabilities as provision for corporate guarantee has been made in the financial statements as mentioned in note A13 below.</a:t>
          </a:r>
        </a:p>
      </xdr:txBody>
    </xdr:sp>
    <xdr:clientData/>
  </xdr:twoCellAnchor>
  <xdr:twoCellAnchor>
    <xdr:from>
      <xdr:col>2</xdr:col>
      <xdr:colOff>28575</xdr:colOff>
      <xdr:row>116</xdr:row>
      <xdr:rowOff>0</xdr:rowOff>
    </xdr:from>
    <xdr:to>
      <xdr:col>14</xdr:col>
      <xdr:colOff>19050</xdr:colOff>
      <xdr:row>116</xdr:row>
      <xdr:rowOff>0</xdr:rowOff>
    </xdr:to>
    <xdr:sp>
      <xdr:nvSpPr>
        <xdr:cNvPr id="27" name="TextBox 29"/>
        <xdr:cNvSpPr txBox="1">
          <a:spLocks noChangeArrowheads="1"/>
        </xdr:cNvSpPr>
      </xdr:nvSpPr>
      <xdr:spPr>
        <a:xfrm>
          <a:off x="723900" y="21640800"/>
          <a:ext cx="79152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11</xdr:col>
      <xdr:colOff>152400</xdr:colOff>
      <xdr:row>127</xdr:row>
      <xdr:rowOff>0</xdr:rowOff>
    </xdr:from>
    <xdr:ext cx="123825" cy="276225"/>
    <xdr:sp>
      <xdr:nvSpPr>
        <xdr:cNvPr id="28" name="TextBox 30"/>
        <xdr:cNvSpPr txBox="1">
          <a:spLocks noChangeArrowheads="1"/>
        </xdr:cNvSpPr>
      </xdr:nvSpPr>
      <xdr:spPr>
        <a:xfrm>
          <a:off x="6543675" y="23736300"/>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133</xdr:row>
      <xdr:rowOff>0</xdr:rowOff>
    </xdr:from>
    <xdr:to>
      <xdr:col>13</xdr:col>
      <xdr:colOff>1009650</xdr:colOff>
      <xdr:row>142</xdr:row>
      <xdr:rowOff>19050</xdr:rowOff>
    </xdr:to>
    <xdr:sp>
      <xdr:nvSpPr>
        <xdr:cNvPr id="29" name="TextBox 31"/>
        <xdr:cNvSpPr txBox="1">
          <a:spLocks noChangeArrowheads="1"/>
        </xdr:cNvSpPr>
      </xdr:nvSpPr>
      <xdr:spPr>
        <a:xfrm>
          <a:off x="723900" y="24917400"/>
          <a:ext cx="7829550" cy="1733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31 December 2002, the Group recorded a turnover of RM92.446 million as compared to RM79.154 million achieved for the previous corresponding period. The Group's operating profit is RM8.787 million. At the company level, turnover increased by 31% to RM60.377 million with an operating profit of RM7.389 million. However, after a total write-off of investment in an associate company, the pre-tax loss for the Group and the Company is RM5.517 million and RM5.755 million respectively.
</a:t>
          </a:r>
        </a:p>
      </xdr:txBody>
    </xdr:sp>
    <xdr:clientData/>
  </xdr:twoCellAnchor>
  <xdr:twoCellAnchor>
    <xdr:from>
      <xdr:col>2</xdr:col>
      <xdr:colOff>0</xdr:colOff>
      <xdr:row>143</xdr:row>
      <xdr:rowOff>28575</xdr:rowOff>
    </xdr:from>
    <xdr:to>
      <xdr:col>13</xdr:col>
      <xdr:colOff>904875</xdr:colOff>
      <xdr:row>150</xdr:row>
      <xdr:rowOff>38100</xdr:rowOff>
    </xdr:to>
    <xdr:sp>
      <xdr:nvSpPr>
        <xdr:cNvPr id="30" name="TextBox 32"/>
        <xdr:cNvSpPr txBox="1">
          <a:spLocks noChangeArrowheads="1"/>
        </xdr:cNvSpPr>
      </xdr:nvSpPr>
      <xdr:spPr>
        <a:xfrm>
          <a:off x="695325" y="26850975"/>
          <a:ext cx="7753350" cy="13430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loss of RM4.193 million for the quarter under review as compared to a pre-tax profit of RM0.372 million in the preceding quarter.  The losses recorded in the quarter were mainly due to write-off of investment in an associated group.</a:t>
          </a:r>
        </a:p>
      </xdr:txBody>
    </xdr:sp>
    <xdr:clientData/>
  </xdr:twoCellAnchor>
  <xdr:twoCellAnchor>
    <xdr:from>
      <xdr:col>2</xdr:col>
      <xdr:colOff>28575</xdr:colOff>
      <xdr:row>152</xdr:row>
      <xdr:rowOff>0</xdr:rowOff>
    </xdr:from>
    <xdr:to>
      <xdr:col>13</xdr:col>
      <xdr:colOff>933450</xdr:colOff>
      <xdr:row>156</xdr:row>
      <xdr:rowOff>171450</xdr:rowOff>
    </xdr:to>
    <xdr:sp>
      <xdr:nvSpPr>
        <xdr:cNvPr id="31" name="TextBox 33"/>
        <xdr:cNvSpPr txBox="1">
          <a:spLocks noChangeArrowheads="1"/>
        </xdr:cNvSpPr>
      </xdr:nvSpPr>
      <xdr:spPr>
        <a:xfrm>
          <a:off x="723900" y="28536900"/>
          <a:ext cx="7753350" cy="933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for year 2003 to be satisfactory.</a:t>
          </a:r>
        </a:p>
      </xdr:txBody>
    </xdr:sp>
    <xdr:clientData/>
  </xdr:twoCellAnchor>
  <xdr:oneCellAnchor>
    <xdr:from>
      <xdr:col>11</xdr:col>
      <xdr:colOff>152400</xdr:colOff>
      <xdr:row>188</xdr:row>
      <xdr:rowOff>0</xdr:rowOff>
    </xdr:from>
    <xdr:ext cx="123825" cy="276225"/>
    <xdr:sp>
      <xdr:nvSpPr>
        <xdr:cNvPr id="32" name="TextBox 35"/>
        <xdr:cNvSpPr txBox="1">
          <a:spLocks noChangeArrowheads="1"/>
        </xdr:cNvSpPr>
      </xdr:nvSpPr>
      <xdr:spPr>
        <a:xfrm>
          <a:off x="6543675" y="35442525"/>
          <a:ext cx="12382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62</xdr:row>
      <xdr:rowOff>0</xdr:rowOff>
    </xdr:from>
    <xdr:to>
      <xdr:col>14</xdr:col>
      <xdr:colOff>133350</xdr:colOff>
      <xdr:row>65</xdr:row>
      <xdr:rowOff>171450</xdr:rowOff>
    </xdr:to>
    <xdr:sp>
      <xdr:nvSpPr>
        <xdr:cNvPr id="33" name="TextBox 36"/>
        <xdr:cNvSpPr txBox="1">
          <a:spLocks noChangeArrowheads="1"/>
        </xdr:cNvSpPr>
      </xdr:nvSpPr>
      <xdr:spPr>
        <a:xfrm>
          <a:off x="714375" y="11887200"/>
          <a:ext cx="803910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final tax exempt dividend of 5% amounting to RM2,250,000 in respect of the financial year ended 31 December 2001 was paid on 2 July 2002.</a:t>
          </a:r>
        </a:p>
      </xdr:txBody>
    </xdr:sp>
    <xdr:clientData/>
  </xdr:twoCellAnchor>
  <xdr:twoCellAnchor>
    <xdr:from>
      <xdr:col>16</xdr:col>
      <xdr:colOff>0</xdr:colOff>
      <xdr:row>94</xdr:row>
      <xdr:rowOff>0</xdr:rowOff>
    </xdr:from>
    <xdr:to>
      <xdr:col>16</xdr:col>
      <xdr:colOff>0</xdr:colOff>
      <xdr:row>100</xdr:row>
      <xdr:rowOff>38100</xdr:rowOff>
    </xdr:to>
    <xdr:sp>
      <xdr:nvSpPr>
        <xdr:cNvPr id="34" name="TextBox 37"/>
        <xdr:cNvSpPr txBox="1">
          <a:spLocks noChangeArrowheads="1"/>
        </xdr:cNvSpPr>
      </xdr:nvSpPr>
      <xdr:spPr>
        <a:xfrm>
          <a:off x="9058275" y="17449800"/>
          <a:ext cx="0" cy="1181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16</xdr:col>
      <xdr:colOff>0</xdr:colOff>
      <xdr:row>103</xdr:row>
      <xdr:rowOff>0</xdr:rowOff>
    </xdr:from>
    <xdr:ext cx="142875" cy="276225"/>
    <xdr:sp>
      <xdr:nvSpPr>
        <xdr:cNvPr id="35" name="TextBox 38"/>
        <xdr:cNvSpPr txBox="1">
          <a:spLocks noChangeArrowheads="1"/>
        </xdr:cNvSpPr>
      </xdr:nvSpPr>
      <xdr:spPr>
        <a:xfrm>
          <a:off x="9058275" y="19164300"/>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369</xdr:row>
      <xdr:rowOff>0</xdr:rowOff>
    </xdr:from>
    <xdr:to>
      <xdr:col>13</xdr:col>
      <xdr:colOff>885825</xdr:colOff>
      <xdr:row>374</xdr:row>
      <xdr:rowOff>76200</xdr:rowOff>
    </xdr:to>
    <xdr:sp>
      <xdr:nvSpPr>
        <xdr:cNvPr id="36" name="TextBox 41"/>
        <xdr:cNvSpPr txBox="1">
          <a:spLocks noChangeArrowheads="1"/>
        </xdr:cNvSpPr>
      </xdr:nvSpPr>
      <xdr:spPr>
        <a:xfrm>
          <a:off x="714375" y="69694425"/>
          <a:ext cx="7715250" cy="10287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proposed a first and final dividend of 5 sen per share less 28% income tax (2001: 5 sen per share tax-exempt) in respect of the financial year ended 31 December 2002. The proposed dividend will be subject to approval to be obtained at the forthcoming Annual General Meeting.</a:t>
          </a:r>
        </a:p>
      </xdr:txBody>
    </xdr:sp>
    <xdr:clientData/>
  </xdr:twoCellAnchor>
  <xdr:twoCellAnchor>
    <xdr:from>
      <xdr:col>2</xdr:col>
      <xdr:colOff>0</xdr:colOff>
      <xdr:row>117</xdr:row>
      <xdr:rowOff>0</xdr:rowOff>
    </xdr:from>
    <xdr:to>
      <xdr:col>13</xdr:col>
      <xdr:colOff>1066800</xdr:colOff>
      <xdr:row>122</xdr:row>
      <xdr:rowOff>0</xdr:rowOff>
    </xdr:to>
    <xdr:sp>
      <xdr:nvSpPr>
        <xdr:cNvPr id="37" name="TextBox 42"/>
        <xdr:cNvSpPr txBox="1">
          <a:spLocks noChangeArrowheads="1"/>
        </xdr:cNvSpPr>
      </xdr:nvSpPr>
      <xdr:spPr>
        <a:xfrm>
          <a:off x="695325" y="21831300"/>
          <a:ext cx="7915275" cy="9525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Provision for Corporate Guarantee
</a:t>
          </a:r>
          <a:r>
            <a:rPr lang="en-US" cap="none" sz="1200" b="0" i="0" u="none" baseline="0">
              <a:latin typeface="Arial"/>
              <a:ea typeface="Arial"/>
              <a:cs typeface="Arial"/>
            </a:rPr>
            <a:t>In view of the demand on the corporate guarantee that the Group has issued to financial institutions for banking facilities granted to an associated group, a provision of RM4.8 million has been provided in the financial statements.</a:t>
          </a:r>
        </a:p>
      </xdr:txBody>
    </xdr:sp>
    <xdr:clientData/>
  </xdr:twoCellAnchor>
  <xdr:twoCellAnchor>
    <xdr:from>
      <xdr:col>16</xdr:col>
      <xdr:colOff>0</xdr:colOff>
      <xdr:row>113</xdr:row>
      <xdr:rowOff>142875</xdr:rowOff>
    </xdr:from>
    <xdr:to>
      <xdr:col>16</xdr:col>
      <xdr:colOff>0</xdr:colOff>
      <xdr:row>118</xdr:row>
      <xdr:rowOff>180975</xdr:rowOff>
    </xdr:to>
    <xdr:sp>
      <xdr:nvSpPr>
        <xdr:cNvPr id="38" name="TextBox 43"/>
        <xdr:cNvSpPr txBox="1">
          <a:spLocks noChangeArrowheads="1"/>
        </xdr:cNvSpPr>
      </xdr:nvSpPr>
      <xdr:spPr>
        <a:xfrm>
          <a:off x="9058275" y="21212175"/>
          <a:ext cx="0" cy="990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issued corporate guarantee to financial institutions for banking facilities granted to certain associate companies amounting to RM6,000,000 of which RM5,052,167 has been utilised as at 21 February 2003, the latest practicable date which shall not be earlier than 7 days from the date of issue of the quarterly report other than . </a:t>
          </a:r>
        </a:p>
      </xdr:txBody>
    </xdr:sp>
    <xdr:clientData/>
  </xdr:twoCellAnchor>
  <xdr:twoCellAnchor>
    <xdr:from>
      <xdr:col>2</xdr:col>
      <xdr:colOff>19050</xdr:colOff>
      <xdr:row>286</xdr:row>
      <xdr:rowOff>0</xdr:rowOff>
    </xdr:from>
    <xdr:to>
      <xdr:col>14</xdr:col>
      <xdr:colOff>285750</xdr:colOff>
      <xdr:row>365</xdr:row>
      <xdr:rowOff>152400</xdr:rowOff>
    </xdr:to>
    <xdr:sp>
      <xdr:nvSpPr>
        <xdr:cNvPr id="39" name="TextBox 44"/>
        <xdr:cNvSpPr txBox="1">
          <a:spLocks noChangeArrowheads="1"/>
        </xdr:cNvSpPr>
      </xdr:nvSpPr>
      <xdr:spPr>
        <a:xfrm>
          <a:off x="714375" y="53454300"/>
          <a:ext cx="8191500" cy="156305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a) Claim by Sukitronics (Penang) Sdn Bhd ("Sukitronics (Penang)") against Mustajab Indah Sdn Bhd ("Mustajab")
     On 25 June 2001, Sukitronics (Penang) has claimed against Mustajab for an amount of RM2,083,695.35 on 
     account of work done, loss of profit, interest and finance charges arising from Mustajab's breach of an 
     agreement dated 29 October 1998 between the parties thereof. Presently, Sukitronics (Penang) is pursuing the
     claim under arbitration with the President of Persatuan Arkitek Malaysia ("PAM") and hearings have been fixed 
     on 5 and 9  May 2003 and, 17 and 18 June 2003 .
b) Claim by EON Bank Berhad (formerly known as Oriental Bank Berhad) ("EON Bank") against PDX Computers 
     Sdn Bhd ("PDX Computers") and Industronics Berhad
     The Company and its associated company, PDX Computers Sdn Bhd has on 22 November 2002 been served 
     with a Writ of Summon and Statement of Claim by EON Bank Berhad under the Kuala Lumpur High Court Suit 
      No. D5-22-1757-2002. EON Bank is claiming for a sum of RM1,291,492.06 with interest due under an Overdraft 
      Facility granted by it to PDX Computers. The Company, being the corporate guarantor for the said facility, 
      stands as second defendant to the aforesaid suit. 
     The Company has on 2 December 2002 filed and served on the Plaintiff a Statement of Defence and a 
     Counterclaim. The solicitors of the Company are of the opinion that the Company has an arguable case.
c) Claim by Sukitronics (Penang) against Sukiada Engineering Sdn Bhd ("Sukiada")
     On 13 June 2001, Sukitronics (Penang) filed a claim against Sukiada for an amount of RM161,685.95 being the 
     amount owing on goods and services provided in relation to a contract known as the "Seberang Prai 
     Polytechnic, Fire Protection Services". The suit is set for a mention on 7 March 2003.
     The solicitors of Sukitronics (Penang) are of the view that the amount claimed is substantiated thereby, 
     claimable from Sukiada.
d) Claim by Sukitronics Sdn Bhd ("Sukitronics") against Transbay Ventures Sdn Bhd ("Transbay')
     A suit against Transbay has been filed by Sukitronics (Penang) on 22 October 2002 at the Shah Alam High Court
     (suit No : MT4-22-800-2002) claiming for a sum of RM294,798.41 for goods supplied and services rendered for
     installation of air-conditioning system and electrical works in respect of Lot 1, JB Waterfront City Project. 
     Transbay has entered appearance on 11 December 2002. The solicitors for Transbay has on 2 January 2003 
     served on Sukitronics a Statement of Defence and Counter Claim of RM878,428.68. The solicitors for 
     Sukitronics are currently preparing a reply to the said Statement of Defence as well as Defence to the said 
     Counter Claim.
     The solicitors of Sukitronics are of the opinion that its claim is likely to succeed whilst the counter claim by the
     solicitors of Transbay is unlikely to succeed.
e) Claim by Sukitronics against Pilecon Engineering Bhd ("Pilecon")
      A suit against Pilecon has been filed by Sukitronic on 22 October 2002 at the Shah alam Hign Court 
      (Suit No : MT4-22-799-2002) claiming for a sum of RM1,905,858.04 for works done at the JB Waterfront City 
      Project comprising electrical, telecommunication and security system services; fire protection services; and
      air condition, mechanical ventilation and BMS services. Pilecon has entered appearance on 5 December 2002. 
      The solicitors for Pilecon has on 2 January 2003 served Sukitronics a Statement of Defence and Counter
      Claim of RM3.6 million. The solicitors for Sukitronics are currently preparing a reply to the said Statement of 
      Defence as well as Defence to the said Counter claim.
      The solicitors of Sukitronics are of the opinion that its claim is likely to succeed whilst the counter claim by the
      solicitors of Pilecon is unlikely to succeed.
f)  Claim by Bank Utama (Malaysia) Berhad ("Bank Utama") against Industronics Berhad
     The Company as well as PDX Cablenet Sdn Bhd ("PDX Cablenet"), a wholly-owned subsidiary of PDX 
     Computers, have on 29 November 2002 been served with Letters of Demand for the sum of RM2,414,676.14 by 
     Bank Utama. Bank Utama has served the said letter for various credit facilities granted by it to PDX Cablenet.
     The Company, being the corporate guarantor for the said facilities, was granted a period of 14 days by Bank
     Utama to settle the said sum failing which Bank Utama's solicitors had instructions to commence legal
     proceedings.
    To-date, the said 14 days has lapsed and there has been no further action taken by Bank Utama nor Bank 
     Utama's solicitors. The Company is actively seeking to resolve the abovementioned matter. 
</a:t>
          </a:r>
        </a:p>
      </xdr:txBody>
    </xdr:sp>
    <xdr:clientData/>
  </xdr:twoCellAnchor>
  <xdr:twoCellAnchor>
    <xdr:from>
      <xdr:col>2</xdr:col>
      <xdr:colOff>0</xdr:colOff>
      <xdr:row>124</xdr:row>
      <xdr:rowOff>0</xdr:rowOff>
    </xdr:from>
    <xdr:to>
      <xdr:col>13</xdr:col>
      <xdr:colOff>1066800</xdr:colOff>
      <xdr:row>128</xdr:row>
      <xdr:rowOff>152400</xdr:rowOff>
    </xdr:to>
    <xdr:sp>
      <xdr:nvSpPr>
        <xdr:cNvPr id="40" name="TextBox 45"/>
        <xdr:cNvSpPr txBox="1">
          <a:spLocks noChangeArrowheads="1"/>
        </xdr:cNvSpPr>
      </xdr:nvSpPr>
      <xdr:spPr>
        <a:xfrm>
          <a:off x="695325" y="23164800"/>
          <a:ext cx="7915275" cy="9144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Reclassification
</a:t>
          </a:r>
          <a:r>
            <a:rPr lang="en-US" cap="none" sz="1200" b="0" i="0" u="none" baseline="0">
              <a:latin typeface="Arial"/>
              <a:ea typeface="Arial"/>
              <a:cs typeface="Arial"/>
            </a:rPr>
            <a:t>The dividends paid to minority shareholders of subsidiary companies have been excluded from net change in current liabilities and disclosed separately.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76"/>
  <sheetViews>
    <sheetView showGridLines="0" zoomScale="55" zoomScaleNormal="55" workbookViewId="0" topLeftCell="A1">
      <selection activeCell="A18" sqref="A18"/>
    </sheetView>
  </sheetViews>
  <sheetFormatPr defaultColWidth="8.88671875" defaultRowHeight="15"/>
  <cols>
    <col min="1" max="1" width="1.99609375" style="0" customWidth="1"/>
    <col min="2" max="2" width="4.99609375" style="0" customWidth="1"/>
    <col min="3" max="3" width="2.4453125" style="0" customWidth="1"/>
    <col min="4" max="4" width="6.21484375" style="0" customWidth="1"/>
    <col min="5" max="5" width="9.4453125" style="0" bestFit="1"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31" t="s">
        <v>10</v>
      </c>
      <c r="D3" s="3"/>
      <c r="E3" s="3"/>
      <c r="F3" s="3"/>
      <c r="G3" s="3"/>
      <c r="H3" s="3"/>
      <c r="I3" s="3"/>
      <c r="J3" s="3"/>
      <c r="K3" s="3"/>
      <c r="L3" s="3"/>
      <c r="M3" s="3"/>
      <c r="N3" s="3"/>
      <c r="O3" s="3"/>
      <c r="P3" s="3"/>
      <c r="Q3" s="3"/>
      <c r="R3" s="3"/>
    </row>
    <row r="4" spans="2:18" ht="15">
      <c r="B4" s="3"/>
      <c r="C4" s="32" t="s">
        <v>8</v>
      </c>
      <c r="D4" s="3"/>
      <c r="E4" s="3"/>
      <c r="F4" s="3"/>
      <c r="G4" s="3"/>
      <c r="H4" s="3"/>
      <c r="I4" s="3"/>
      <c r="J4" s="3"/>
      <c r="K4" s="3"/>
      <c r="L4" s="3"/>
      <c r="M4" s="3"/>
      <c r="N4" s="3"/>
      <c r="O4" s="3"/>
      <c r="P4" s="3"/>
      <c r="Q4" s="3"/>
      <c r="R4" s="3"/>
    </row>
    <row r="5" spans="2:18" ht="15">
      <c r="B5" s="3"/>
      <c r="C5" s="32"/>
      <c r="D5" s="3"/>
      <c r="E5" s="3"/>
      <c r="F5" s="3"/>
      <c r="G5" s="3"/>
      <c r="H5" s="3"/>
      <c r="I5" s="3"/>
      <c r="J5" s="3"/>
      <c r="K5" s="3"/>
      <c r="L5" s="3"/>
      <c r="M5" s="3"/>
      <c r="N5" s="3"/>
      <c r="O5" s="3"/>
      <c r="P5" s="3"/>
      <c r="Q5" s="3"/>
      <c r="R5" s="3"/>
    </row>
    <row r="6" spans="2:18" ht="15">
      <c r="B6" s="3"/>
      <c r="C6" s="23"/>
      <c r="D6" s="23"/>
      <c r="E6" s="23"/>
      <c r="F6" s="23"/>
      <c r="G6" s="23"/>
      <c r="H6" s="23"/>
      <c r="I6" s="23"/>
      <c r="J6" s="23"/>
      <c r="K6" s="23"/>
      <c r="L6" s="23"/>
      <c r="M6" s="23"/>
      <c r="N6" s="23"/>
      <c r="O6" s="23"/>
      <c r="P6" s="23"/>
      <c r="Q6" s="23"/>
      <c r="R6" s="23"/>
    </row>
    <row r="7" spans="2:18" ht="15.75">
      <c r="B7" s="3"/>
      <c r="C7" s="34" t="s">
        <v>128</v>
      </c>
      <c r="D7" s="23"/>
      <c r="E7" s="23"/>
      <c r="F7" s="23"/>
      <c r="G7" s="23"/>
      <c r="H7" s="23"/>
      <c r="I7" s="23"/>
      <c r="J7" s="23"/>
      <c r="K7" s="23"/>
      <c r="L7" s="23"/>
      <c r="M7" s="23"/>
      <c r="N7" s="23"/>
      <c r="O7" s="23"/>
      <c r="P7" s="23"/>
      <c r="Q7" s="23"/>
      <c r="R7" s="23"/>
    </row>
    <row r="8" spans="2:18" ht="15.75">
      <c r="B8" s="3"/>
      <c r="C8" s="34" t="s">
        <v>207</v>
      </c>
      <c r="D8" s="23"/>
      <c r="E8" s="23"/>
      <c r="F8" s="23"/>
      <c r="G8" s="23"/>
      <c r="H8" s="23"/>
      <c r="I8" s="23"/>
      <c r="J8" s="23"/>
      <c r="K8" s="23"/>
      <c r="L8" s="23"/>
      <c r="M8" s="23"/>
      <c r="N8" s="23"/>
      <c r="O8" s="23"/>
      <c r="P8" s="23"/>
      <c r="Q8" s="23"/>
      <c r="R8" s="23"/>
    </row>
    <row r="9" spans="2:18" ht="15">
      <c r="B9" s="3"/>
      <c r="C9" s="23"/>
      <c r="D9" s="23"/>
      <c r="E9" s="23"/>
      <c r="F9" s="23"/>
      <c r="G9" s="23"/>
      <c r="H9" s="23"/>
      <c r="I9" s="23"/>
      <c r="J9" s="23"/>
      <c r="K9" s="23"/>
      <c r="L9" s="23"/>
      <c r="M9" s="23"/>
      <c r="N9" s="23"/>
      <c r="O9" s="23"/>
      <c r="P9" s="23"/>
      <c r="Q9" s="23"/>
      <c r="R9" s="23"/>
    </row>
    <row r="10" spans="2:19" ht="15">
      <c r="B10" s="3"/>
      <c r="C10" s="23"/>
      <c r="D10" s="23"/>
      <c r="E10" s="23"/>
      <c r="F10" s="23"/>
      <c r="G10" s="23"/>
      <c r="H10" s="23"/>
      <c r="I10" s="3"/>
      <c r="J10" s="24" t="s">
        <v>11</v>
      </c>
      <c r="K10" s="30"/>
      <c r="L10" s="30"/>
      <c r="M10" s="23"/>
      <c r="N10" s="3"/>
      <c r="O10" s="24" t="s">
        <v>196</v>
      </c>
      <c r="P10" s="24"/>
      <c r="Q10" s="24"/>
      <c r="R10" s="30"/>
      <c r="S10" s="3"/>
    </row>
    <row r="11" spans="2:19" ht="15">
      <c r="B11" s="3"/>
      <c r="C11" s="23"/>
      <c r="D11" s="23"/>
      <c r="E11" s="23"/>
      <c r="F11" s="23"/>
      <c r="G11" s="23"/>
      <c r="H11" s="23"/>
      <c r="I11" s="24" t="s">
        <v>12</v>
      </c>
      <c r="J11" s="23"/>
      <c r="K11" s="100" t="s">
        <v>20</v>
      </c>
      <c r="L11" s="24"/>
      <c r="M11" s="23"/>
      <c r="N11" s="3"/>
      <c r="O11" s="24"/>
      <c r="P11" s="24"/>
      <c r="Q11" s="24"/>
      <c r="R11" s="23"/>
      <c r="S11" s="3"/>
    </row>
    <row r="12" spans="2:19" ht="15">
      <c r="B12" s="3"/>
      <c r="C12" s="23"/>
      <c r="D12" s="23"/>
      <c r="E12" s="23"/>
      <c r="F12" s="23"/>
      <c r="G12" s="23"/>
      <c r="H12" s="23"/>
      <c r="I12" s="24" t="s">
        <v>13</v>
      </c>
      <c r="J12" s="23"/>
      <c r="K12" s="100" t="s">
        <v>13</v>
      </c>
      <c r="L12" s="24"/>
      <c r="M12" s="23"/>
      <c r="N12" s="24" t="s">
        <v>12</v>
      </c>
      <c r="O12" s="24"/>
      <c r="P12" s="24" t="s">
        <v>20</v>
      </c>
      <c r="Q12" s="24"/>
      <c r="R12" s="23"/>
      <c r="S12" s="3"/>
    </row>
    <row r="13" spans="2:19" ht="15">
      <c r="B13" s="3"/>
      <c r="C13" s="23"/>
      <c r="D13" s="23"/>
      <c r="E13" s="23"/>
      <c r="F13" s="23"/>
      <c r="G13" s="23"/>
      <c r="H13" s="23"/>
      <c r="I13" s="24" t="s">
        <v>14</v>
      </c>
      <c r="J13" s="23"/>
      <c r="K13" s="100" t="s">
        <v>14</v>
      </c>
      <c r="L13" s="24"/>
      <c r="M13" s="23"/>
      <c r="N13" s="24" t="s">
        <v>13</v>
      </c>
      <c r="O13" s="24"/>
      <c r="P13" s="24" t="s">
        <v>13</v>
      </c>
      <c r="Q13" s="24"/>
      <c r="R13" s="23"/>
      <c r="S13" s="3"/>
    </row>
    <row r="14" spans="2:19" ht="15">
      <c r="B14" s="3"/>
      <c r="C14" s="23"/>
      <c r="D14" s="23"/>
      <c r="E14" s="23"/>
      <c r="F14" s="23"/>
      <c r="G14" s="23"/>
      <c r="H14" s="23"/>
      <c r="I14" s="25" t="s">
        <v>209</v>
      </c>
      <c r="J14" s="23"/>
      <c r="K14" s="101" t="s">
        <v>94</v>
      </c>
      <c r="L14" s="25"/>
      <c r="M14" s="23"/>
      <c r="N14" s="25" t="str">
        <f>I14</f>
        <v>31/12/2002</v>
      </c>
      <c r="O14" s="23"/>
      <c r="P14" s="25" t="str">
        <f>K14</f>
        <v>31/12/2001</v>
      </c>
      <c r="Q14" s="25"/>
      <c r="R14" s="23"/>
      <c r="S14" s="3"/>
    </row>
    <row r="15" spans="2:19" ht="15">
      <c r="B15" s="3"/>
      <c r="C15" s="23"/>
      <c r="D15" s="23"/>
      <c r="E15" s="23"/>
      <c r="F15" s="23"/>
      <c r="G15" s="23"/>
      <c r="H15" s="23"/>
      <c r="I15" s="25" t="s">
        <v>1</v>
      </c>
      <c r="J15" s="23"/>
      <c r="K15" s="101" t="s">
        <v>1</v>
      </c>
      <c r="L15" s="25"/>
      <c r="M15" s="23"/>
      <c r="N15" s="25" t="s">
        <v>1</v>
      </c>
      <c r="O15" s="25"/>
      <c r="P15" s="25" t="s">
        <v>1</v>
      </c>
      <c r="Q15" s="25"/>
      <c r="R15" s="23"/>
      <c r="S15" s="3"/>
    </row>
    <row r="16" spans="2:19" ht="15">
      <c r="B16" s="3"/>
      <c r="C16" s="23"/>
      <c r="D16" s="23"/>
      <c r="E16" s="23"/>
      <c r="F16" s="23"/>
      <c r="G16" s="23"/>
      <c r="H16" s="23"/>
      <c r="I16" s="23"/>
      <c r="J16" s="23"/>
      <c r="K16" s="102"/>
      <c r="L16" s="23"/>
      <c r="M16" s="23"/>
      <c r="N16" s="23"/>
      <c r="O16" s="23"/>
      <c r="P16" s="23"/>
      <c r="Q16" s="23"/>
      <c r="R16" s="23"/>
      <c r="S16" s="3"/>
    </row>
    <row r="17" spans="2:19" ht="15">
      <c r="B17" s="3"/>
      <c r="C17" s="23"/>
      <c r="D17" s="23" t="s">
        <v>97</v>
      </c>
      <c r="E17" s="23"/>
      <c r="F17" s="23"/>
      <c r="G17" s="23"/>
      <c r="H17" s="23"/>
      <c r="I17" s="7">
        <v>26584035</v>
      </c>
      <c r="J17" s="7"/>
      <c r="K17" s="103">
        <v>21402999</v>
      </c>
      <c r="L17" s="33"/>
      <c r="M17" s="7"/>
      <c r="N17" s="7">
        <v>92446609</v>
      </c>
      <c r="O17" s="7"/>
      <c r="P17" s="33">
        <v>79153881</v>
      </c>
      <c r="Q17" s="33"/>
      <c r="R17" s="7"/>
      <c r="S17" s="3"/>
    </row>
    <row r="18" spans="2:19" ht="15">
      <c r="B18" s="3"/>
      <c r="C18" s="23"/>
      <c r="D18" s="23"/>
      <c r="E18" s="23"/>
      <c r="F18" s="23"/>
      <c r="G18" s="23"/>
      <c r="H18" s="23"/>
      <c r="I18" s="7"/>
      <c r="J18" s="7"/>
      <c r="K18" s="57"/>
      <c r="L18" s="7"/>
      <c r="M18" s="7"/>
      <c r="N18" s="7"/>
      <c r="O18" s="7"/>
      <c r="P18" s="7"/>
      <c r="Q18" s="7"/>
      <c r="R18" s="7"/>
      <c r="S18" s="3"/>
    </row>
    <row r="19" spans="2:19" ht="15">
      <c r="B19" s="3"/>
      <c r="C19" s="23"/>
      <c r="D19" s="23" t="s">
        <v>76</v>
      </c>
      <c r="E19" s="23"/>
      <c r="F19" s="23"/>
      <c r="G19" s="23"/>
      <c r="H19" s="23"/>
      <c r="I19" s="6">
        <v>-16151744</v>
      </c>
      <c r="J19" s="7"/>
      <c r="K19" s="104">
        <v>-12245784</v>
      </c>
      <c r="L19" s="33"/>
      <c r="M19" s="7"/>
      <c r="N19" s="6">
        <v>-58844824</v>
      </c>
      <c r="O19" s="7"/>
      <c r="P19" s="52">
        <v>-48390616</v>
      </c>
      <c r="Q19" s="7"/>
      <c r="R19" s="7"/>
      <c r="S19" s="3"/>
    </row>
    <row r="20" spans="2:19" ht="15">
      <c r="B20" s="3"/>
      <c r="C20" s="23"/>
      <c r="D20" s="23"/>
      <c r="E20" s="23"/>
      <c r="F20" s="23"/>
      <c r="G20" s="23"/>
      <c r="H20" s="23"/>
      <c r="I20" s="7"/>
      <c r="J20" s="7"/>
      <c r="K20" s="103"/>
      <c r="L20" s="33"/>
      <c r="M20" s="7"/>
      <c r="N20" s="7"/>
      <c r="O20" s="7"/>
      <c r="P20" s="33"/>
      <c r="Q20" s="7"/>
      <c r="R20" s="7"/>
      <c r="S20" s="3"/>
    </row>
    <row r="21" spans="2:19" ht="15">
      <c r="B21" s="3"/>
      <c r="C21" s="23"/>
      <c r="D21" s="23" t="s">
        <v>77</v>
      </c>
      <c r="E21" s="23"/>
      <c r="F21" s="23"/>
      <c r="G21" s="23"/>
      <c r="H21" s="23"/>
      <c r="I21" s="7">
        <f>I17+I19</f>
        <v>10432291</v>
      </c>
      <c r="J21" s="7"/>
      <c r="K21" s="57">
        <f>K17+K19</f>
        <v>9157215</v>
      </c>
      <c r="L21" s="33"/>
      <c r="M21" s="7"/>
      <c r="N21" s="7">
        <f>N17+N19</f>
        <v>33601785</v>
      </c>
      <c r="O21" s="7"/>
      <c r="P21" s="7">
        <f>P17+P19</f>
        <v>30763265</v>
      </c>
      <c r="Q21" s="7"/>
      <c r="R21" s="7"/>
      <c r="S21" s="3"/>
    </row>
    <row r="22" spans="2:19" ht="15">
      <c r="B22" s="3"/>
      <c r="C22" s="23"/>
      <c r="D22" s="23"/>
      <c r="E22" s="23"/>
      <c r="F22" s="23"/>
      <c r="G22" s="23"/>
      <c r="H22" s="23"/>
      <c r="I22" s="7"/>
      <c r="J22" s="7"/>
      <c r="K22" s="57"/>
      <c r="L22" s="7"/>
      <c r="M22" s="7"/>
      <c r="N22" s="7"/>
      <c r="O22" s="7"/>
      <c r="P22" s="7"/>
      <c r="Q22" s="7"/>
      <c r="R22" s="7"/>
      <c r="S22" s="3"/>
    </row>
    <row r="23" spans="2:19" ht="15">
      <c r="B23" s="3"/>
      <c r="C23" s="23"/>
      <c r="D23" s="23" t="s">
        <v>121</v>
      </c>
      <c r="E23" s="23"/>
      <c r="F23" s="23"/>
      <c r="G23" s="23"/>
      <c r="H23" s="23"/>
      <c r="I23" s="7">
        <v>144101</v>
      </c>
      <c r="J23" s="7"/>
      <c r="K23" s="103">
        <f>592418-39350</f>
        <v>553068</v>
      </c>
      <c r="L23" s="33"/>
      <c r="M23" s="7"/>
      <c r="N23" s="7">
        <v>394447</v>
      </c>
      <c r="O23" s="7"/>
      <c r="P23" s="33">
        <v>1227626</v>
      </c>
      <c r="Q23" s="33"/>
      <c r="R23" s="7"/>
      <c r="S23" s="3"/>
    </row>
    <row r="24" spans="2:19" ht="15">
      <c r="B24" s="3"/>
      <c r="C24" s="23"/>
      <c r="D24" s="23"/>
      <c r="E24" s="23"/>
      <c r="F24" s="23"/>
      <c r="G24" s="23"/>
      <c r="H24" s="23"/>
      <c r="I24" s="7"/>
      <c r="J24" s="7"/>
      <c r="K24" s="103"/>
      <c r="L24" s="33"/>
      <c r="M24" s="7"/>
      <c r="N24" s="7"/>
      <c r="O24" s="7"/>
      <c r="P24" s="33"/>
      <c r="Q24" s="33"/>
      <c r="R24" s="7"/>
      <c r="S24" s="3"/>
    </row>
    <row r="25" spans="2:19" ht="15">
      <c r="B25" s="3"/>
      <c r="C25" s="23"/>
      <c r="D25" s="23" t="s">
        <v>2</v>
      </c>
      <c r="E25" s="23"/>
      <c r="F25" s="23"/>
      <c r="G25" s="23"/>
      <c r="H25" s="23"/>
      <c r="I25" s="6">
        <v>-6895730</v>
      </c>
      <c r="J25" s="7"/>
      <c r="K25" s="104">
        <v>-5480269</v>
      </c>
      <c r="L25" s="33"/>
      <c r="M25" s="7"/>
      <c r="N25" s="6">
        <v>-25208786</v>
      </c>
      <c r="O25" s="7"/>
      <c r="P25" s="52">
        <v>-22879183</v>
      </c>
      <c r="Q25" s="33"/>
      <c r="R25" s="7"/>
      <c r="S25" s="3"/>
    </row>
    <row r="26" spans="2:19" ht="15">
      <c r="B26" s="3"/>
      <c r="C26" s="23"/>
      <c r="D26" s="23"/>
      <c r="E26" s="23"/>
      <c r="F26" s="23"/>
      <c r="G26" s="23"/>
      <c r="H26" s="23"/>
      <c r="I26" s="7"/>
      <c r="J26" s="7"/>
      <c r="K26" s="57"/>
      <c r="L26" s="7"/>
      <c r="M26" s="7"/>
      <c r="N26" s="7"/>
      <c r="O26" s="7"/>
      <c r="P26" s="7"/>
      <c r="Q26" s="7"/>
      <c r="R26" s="7"/>
      <c r="S26" s="3"/>
    </row>
    <row r="27" spans="2:19" ht="15">
      <c r="B27" s="3"/>
      <c r="C27" s="23"/>
      <c r="D27" s="3" t="s">
        <v>122</v>
      </c>
      <c r="E27" s="23"/>
      <c r="F27" s="23"/>
      <c r="G27" s="23"/>
      <c r="H27" s="23"/>
      <c r="I27" s="7">
        <f>SUM(I21:I25)</f>
        <v>3680662</v>
      </c>
      <c r="J27" s="7"/>
      <c r="K27" s="57">
        <f>SUM(K21:K25)</f>
        <v>4230014</v>
      </c>
      <c r="L27" s="33"/>
      <c r="M27" s="7"/>
      <c r="N27" s="7">
        <f>SUM(N21:N25)</f>
        <v>8787446</v>
      </c>
      <c r="O27" s="7"/>
      <c r="P27" s="7">
        <f>SUM(P21:P25)</f>
        <v>9111708</v>
      </c>
      <c r="Q27" s="33"/>
      <c r="R27" s="7"/>
      <c r="S27" s="3"/>
    </row>
    <row r="28" spans="2:19" ht="15">
      <c r="B28" s="3"/>
      <c r="C28" s="23"/>
      <c r="D28" s="23"/>
      <c r="E28" s="23"/>
      <c r="F28" s="23"/>
      <c r="G28" s="23"/>
      <c r="H28" s="23"/>
      <c r="I28" s="7"/>
      <c r="J28" s="7"/>
      <c r="K28" s="57"/>
      <c r="L28" s="7"/>
      <c r="M28" s="7"/>
      <c r="N28" s="7"/>
      <c r="O28" s="7"/>
      <c r="P28" s="7"/>
      <c r="Q28" s="7"/>
      <c r="R28" s="7"/>
      <c r="S28" s="3"/>
    </row>
    <row r="29" spans="2:19" ht="15">
      <c r="B29" s="3"/>
      <c r="C29" s="23"/>
      <c r="D29" s="23" t="s">
        <v>129</v>
      </c>
      <c r="E29" s="23"/>
      <c r="F29" s="23"/>
      <c r="G29" s="23"/>
      <c r="H29" s="23"/>
      <c r="I29" s="7">
        <v>-361488</v>
      </c>
      <c r="J29" s="7"/>
      <c r="K29" s="57">
        <v>-186675</v>
      </c>
      <c r="L29" s="7"/>
      <c r="M29" s="7"/>
      <c r="N29" s="7">
        <v>-889717</v>
      </c>
      <c r="O29" s="7"/>
      <c r="P29" s="7">
        <v>-720479</v>
      </c>
      <c r="Q29" s="7"/>
      <c r="R29" s="7"/>
      <c r="S29" s="3"/>
    </row>
    <row r="30" spans="2:19" ht="15">
      <c r="B30" s="3"/>
      <c r="C30" s="23"/>
      <c r="D30" s="23"/>
      <c r="E30" s="23"/>
      <c r="F30" s="23"/>
      <c r="G30" s="23"/>
      <c r="H30" s="23"/>
      <c r="I30" s="7"/>
      <c r="J30" s="7"/>
      <c r="K30" s="57"/>
      <c r="L30" s="7"/>
      <c r="M30" s="7"/>
      <c r="N30" s="7"/>
      <c r="O30" s="7"/>
      <c r="P30" s="7"/>
      <c r="Q30" s="7"/>
      <c r="R30" s="7"/>
      <c r="S30" s="3"/>
    </row>
    <row r="31" spans="2:19" ht="15">
      <c r="B31" s="3"/>
      <c r="C31" s="23"/>
      <c r="D31" s="23" t="s">
        <v>243</v>
      </c>
      <c r="E31" s="23"/>
      <c r="F31" s="23"/>
      <c r="G31" s="23"/>
      <c r="H31" s="23"/>
      <c r="I31" s="7"/>
      <c r="J31" s="7"/>
      <c r="K31" s="57"/>
      <c r="L31" s="7"/>
      <c r="M31" s="7"/>
      <c r="N31" s="7"/>
      <c r="O31" s="7"/>
      <c r="P31" s="7"/>
      <c r="Q31" s="7"/>
      <c r="R31" s="7"/>
      <c r="S31" s="3"/>
    </row>
    <row r="32" spans="2:19" ht="15">
      <c r="B32" s="3"/>
      <c r="C32" s="23"/>
      <c r="D32" s="23" t="s">
        <v>253</v>
      </c>
      <c r="E32" s="23"/>
      <c r="F32" s="23"/>
      <c r="G32" s="23"/>
      <c r="H32" s="23"/>
      <c r="I32" s="7"/>
      <c r="J32" s="7"/>
      <c r="K32" s="57"/>
      <c r="L32" s="7"/>
      <c r="M32" s="7"/>
      <c r="N32" s="7"/>
      <c r="O32" s="7"/>
      <c r="P32" s="7"/>
      <c r="Q32" s="7"/>
      <c r="R32" s="7"/>
      <c r="S32" s="3"/>
    </row>
    <row r="33" spans="2:19" ht="15">
      <c r="B33" s="3"/>
      <c r="C33" s="23"/>
      <c r="D33" s="23" t="s">
        <v>244</v>
      </c>
      <c r="E33" s="23"/>
      <c r="F33" s="23"/>
      <c r="G33" s="23"/>
      <c r="H33" s="23"/>
      <c r="I33" s="7"/>
      <c r="J33" s="7"/>
      <c r="K33" s="57"/>
      <c r="L33" s="7"/>
      <c r="M33" s="7"/>
      <c r="N33" s="7"/>
      <c r="O33" s="7"/>
      <c r="P33" s="7"/>
      <c r="Q33" s="7"/>
      <c r="R33" s="7"/>
      <c r="S33" s="3"/>
    </row>
    <row r="34" spans="2:19" ht="15">
      <c r="B34" s="3"/>
      <c r="C34" s="23"/>
      <c r="D34" s="23" t="s">
        <v>245</v>
      </c>
      <c r="E34" s="23"/>
      <c r="F34" s="23"/>
      <c r="G34" s="23"/>
      <c r="H34" s="23"/>
      <c r="I34" s="7">
        <v>-7439169</v>
      </c>
      <c r="J34" s="7"/>
      <c r="K34" s="57">
        <v>0</v>
      </c>
      <c r="L34" s="7"/>
      <c r="M34" s="7"/>
      <c r="N34" s="7">
        <v>-10428225</v>
      </c>
      <c r="O34" s="7"/>
      <c r="P34" s="7">
        <v>0</v>
      </c>
      <c r="Q34" s="7"/>
      <c r="R34" s="7"/>
      <c r="S34" s="3"/>
    </row>
    <row r="35" spans="2:19" ht="15">
      <c r="B35" s="3"/>
      <c r="C35" s="23"/>
      <c r="D35" s="23"/>
      <c r="E35" s="23"/>
      <c r="F35" s="23"/>
      <c r="K35" s="56"/>
      <c r="S35" s="3"/>
    </row>
    <row r="36" spans="2:19" ht="15">
      <c r="B36" s="3"/>
      <c r="C36" s="23"/>
      <c r="D36" s="23" t="s">
        <v>123</v>
      </c>
      <c r="E36" s="23"/>
      <c r="F36" s="23"/>
      <c r="G36" s="23"/>
      <c r="H36" s="23"/>
      <c r="I36" s="6">
        <v>-72899</v>
      </c>
      <c r="J36" s="7"/>
      <c r="K36" s="105">
        <f>-1671879+39350</f>
        <v>-1632529</v>
      </c>
      <c r="L36" s="36"/>
      <c r="M36" s="7"/>
      <c r="N36" s="6">
        <v>-2986896</v>
      </c>
      <c r="O36" s="7"/>
      <c r="P36" s="86">
        <v>-2914355</v>
      </c>
      <c r="Q36" s="36"/>
      <c r="R36" s="7"/>
      <c r="S36" s="3"/>
    </row>
    <row r="37" spans="2:19" ht="15">
      <c r="B37" s="3"/>
      <c r="C37" s="23"/>
      <c r="D37" s="3"/>
      <c r="E37" s="23"/>
      <c r="F37" s="23"/>
      <c r="G37" s="23"/>
      <c r="H37" s="23"/>
      <c r="I37" s="7"/>
      <c r="J37" s="7"/>
      <c r="K37" s="57"/>
      <c r="L37" s="7"/>
      <c r="M37" s="7"/>
      <c r="N37" s="7"/>
      <c r="O37" s="7"/>
      <c r="P37" s="7"/>
      <c r="Q37" s="7"/>
      <c r="R37" s="7"/>
      <c r="S37" s="3"/>
    </row>
    <row r="38" spans="2:19" ht="15">
      <c r="B38" s="3"/>
      <c r="C38" s="23"/>
      <c r="D38" s="23" t="s">
        <v>200</v>
      </c>
      <c r="E38" s="23"/>
      <c r="F38" s="23"/>
      <c r="G38" s="23"/>
      <c r="H38" s="23"/>
      <c r="I38" s="7">
        <f>SUM(I27:I36)</f>
        <v>-4192894</v>
      </c>
      <c r="J38" s="7"/>
      <c r="K38" s="57">
        <f>SUM(K27:K36)</f>
        <v>2410810</v>
      </c>
      <c r="L38" s="7"/>
      <c r="M38" s="7"/>
      <c r="N38" s="7">
        <f>SUM(N27:N36)</f>
        <v>-5517392</v>
      </c>
      <c r="O38" s="7"/>
      <c r="P38" s="7">
        <f>SUM(P27:P36)</f>
        <v>5476874</v>
      </c>
      <c r="Q38" s="7"/>
      <c r="R38" s="7"/>
      <c r="S38" s="3"/>
    </row>
    <row r="39" spans="2:19" ht="15">
      <c r="B39" s="3"/>
      <c r="C39" s="23"/>
      <c r="D39" s="23"/>
      <c r="E39" s="23"/>
      <c r="F39" s="23"/>
      <c r="G39" s="23"/>
      <c r="H39" s="23"/>
      <c r="I39" s="7"/>
      <c r="J39" s="7"/>
      <c r="K39" s="57"/>
      <c r="L39" s="7"/>
      <c r="M39" s="7"/>
      <c r="N39" s="7"/>
      <c r="O39" s="7"/>
      <c r="P39" s="7"/>
      <c r="Q39" s="7"/>
      <c r="R39" s="7"/>
      <c r="S39" s="3"/>
    </row>
    <row r="40" spans="2:19" ht="15">
      <c r="B40" s="3"/>
      <c r="C40" s="23"/>
      <c r="D40" s="23" t="s">
        <v>6</v>
      </c>
      <c r="E40" s="23"/>
      <c r="F40" s="23"/>
      <c r="G40" s="23"/>
      <c r="H40" s="23"/>
      <c r="I40" s="6">
        <v>-605397</v>
      </c>
      <c r="J40" s="7"/>
      <c r="K40" s="104">
        <v>-1180569</v>
      </c>
      <c r="L40" s="33"/>
      <c r="M40" s="7"/>
      <c r="N40" s="6">
        <v>-2199300</v>
      </c>
      <c r="O40" s="7"/>
      <c r="P40" s="52">
        <v>-2899253</v>
      </c>
      <c r="Q40" s="33"/>
      <c r="R40" s="7"/>
      <c r="S40" s="3"/>
    </row>
    <row r="41" spans="2:19" ht="15">
      <c r="B41" s="3"/>
      <c r="C41" s="23"/>
      <c r="D41" s="23"/>
      <c r="E41" s="23"/>
      <c r="F41" s="23"/>
      <c r="G41" s="23"/>
      <c r="H41" s="23"/>
      <c r="I41" s="7"/>
      <c r="J41" s="7"/>
      <c r="K41" s="57"/>
      <c r="L41" s="7"/>
      <c r="M41" s="7"/>
      <c r="N41" s="7"/>
      <c r="O41" s="7"/>
      <c r="P41" s="7"/>
      <c r="Q41" s="7"/>
      <c r="R41" s="7"/>
      <c r="S41" s="3"/>
    </row>
    <row r="42" spans="2:19" ht="15">
      <c r="B42" s="3"/>
      <c r="C42" s="23"/>
      <c r="D42" s="3" t="s">
        <v>199</v>
      </c>
      <c r="E42" s="23"/>
      <c r="F42" s="23"/>
      <c r="G42" s="23"/>
      <c r="H42" s="23"/>
      <c r="I42" s="7">
        <f>I38+I40</f>
        <v>-4798291</v>
      </c>
      <c r="J42" s="7"/>
      <c r="K42" s="57">
        <f>K38+K40</f>
        <v>1230241</v>
      </c>
      <c r="L42" s="7"/>
      <c r="M42" s="7"/>
      <c r="N42" s="7">
        <f>N38+N40</f>
        <v>-7716692</v>
      </c>
      <c r="O42" s="7"/>
      <c r="P42" s="7">
        <f>P38+P40</f>
        <v>2577621</v>
      </c>
      <c r="Q42" s="7"/>
      <c r="R42" s="7"/>
      <c r="S42" s="3"/>
    </row>
    <row r="43" spans="2:19" ht="15">
      <c r="B43" s="3"/>
      <c r="C43" s="23"/>
      <c r="D43" s="23"/>
      <c r="E43" s="23"/>
      <c r="F43" s="23"/>
      <c r="G43" s="23"/>
      <c r="H43" s="23"/>
      <c r="I43" s="7"/>
      <c r="J43" s="7"/>
      <c r="K43" s="57"/>
      <c r="L43" s="7"/>
      <c r="M43" s="7"/>
      <c r="N43" s="7"/>
      <c r="O43" s="7"/>
      <c r="P43" s="7"/>
      <c r="Q43" s="7"/>
      <c r="R43" s="7"/>
      <c r="S43" s="3"/>
    </row>
    <row r="44" spans="2:19" ht="15">
      <c r="B44" s="3"/>
      <c r="C44" s="23"/>
      <c r="D44" s="23" t="s">
        <v>4</v>
      </c>
      <c r="E44" s="23"/>
      <c r="F44" s="23"/>
      <c r="G44" s="23"/>
      <c r="H44" s="23"/>
      <c r="I44" s="6">
        <v>74323</v>
      </c>
      <c r="J44" s="7"/>
      <c r="K44" s="104">
        <v>-311949</v>
      </c>
      <c r="L44" s="33"/>
      <c r="M44" s="7"/>
      <c r="N44" s="6">
        <v>254444</v>
      </c>
      <c r="O44" s="7"/>
      <c r="P44" s="52">
        <v>-882865</v>
      </c>
      <c r="Q44" s="33"/>
      <c r="R44" s="7"/>
      <c r="S44" s="3"/>
    </row>
    <row r="45" spans="2:19" ht="15">
      <c r="B45" s="3"/>
      <c r="C45" s="23"/>
      <c r="D45" s="23"/>
      <c r="E45" s="23"/>
      <c r="F45" s="23"/>
      <c r="G45" s="23"/>
      <c r="H45" s="23"/>
      <c r="I45" s="7"/>
      <c r="J45" s="7"/>
      <c r="K45" s="103"/>
      <c r="L45" s="33"/>
      <c r="M45" s="7"/>
      <c r="N45" s="7"/>
      <c r="O45" s="7"/>
      <c r="P45" s="33"/>
      <c r="Q45" s="33"/>
      <c r="R45" s="7"/>
      <c r="S45" s="3"/>
    </row>
    <row r="46" spans="2:19" ht="15.75" thickBot="1">
      <c r="B46" s="3"/>
      <c r="C46" s="23"/>
      <c r="D46" s="23" t="s">
        <v>198</v>
      </c>
      <c r="E46" s="23"/>
      <c r="F46" s="23"/>
      <c r="G46" s="23"/>
      <c r="H46" s="23"/>
      <c r="I46" s="4">
        <f>SUM(I42:I44)</f>
        <v>-4723968</v>
      </c>
      <c r="J46" s="7"/>
      <c r="K46" s="106">
        <f>SUM(K42:K44)</f>
        <v>918292</v>
      </c>
      <c r="L46" s="7"/>
      <c r="M46" s="7"/>
      <c r="N46" s="4">
        <f>SUM(N42:N44)</f>
        <v>-7462248</v>
      </c>
      <c r="O46" s="7"/>
      <c r="P46" s="4">
        <f>SUM(P42:P44)</f>
        <v>1694756</v>
      </c>
      <c r="Q46" s="7"/>
      <c r="R46" s="7"/>
      <c r="S46" s="3"/>
    </row>
    <row r="47" spans="2:19" ht="15.75" thickTop="1">
      <c r="B47" s="3"/>
      <c r="C47" s="23"/>
      <c r="D47" s="23"/>
      <c r="E47" s="23"/>
      <c r="F47" s="23"/>
      <c r="G47" s="23"/>
      <c r="H47" s="23"/>
      <c r="I47" s="7"/>
      <c r="J47" s="7"/>
      <c r="K47" s="57"/>
      <c r="L47" s="7"/>
      <c r="M47" s="7"/>
      <c r="N47" s="7"/>
      <c r="O47" s="7"/>
      <c r="P47" s="7"/>
      <c r="Q47" s="7"/>
      <c r="R47" s="7"/>
      <c r="S47" s="3"/>
    </row>
    <row r="48" spans="2:19" ht="15">
      <c r="B48" s="3"/>
      <c r="C48" s="23"/>
      <c r="D48" s="23"/>
      <c r="E48" s="23"/>
      <c r="F48" s="23"/>
      <c r="G48" s="23"/>
      <c r="H48" s="23"/>
      <c r="I48" s="7"/>
      <c r="J48" s="7"/>
      <c r="K48" s="57"/>
      <c r="L48" s="7"/>
      <c r="M48" s="7"/>
      <c r="N48" s="7"/>
      <c r="O48" s="7"/>
      <c r="P48" s="7"/>
      <c r="Q48" s="7"/>
      <c r="R48" s="7"/>
      <c r="S48" s="3"/>
    </row>
    <row r="49" spans="2:19" ht="15">
      <c r="B49" s="3"/>
      <c r="C49" s="23"/>
      <c r="D49" s="23" t="s">
        <v>74</v>
      </c>
      <c r="E49" s="26" t="s">
        <v>124</v>
      </c>
      <c r="F49" s="23"/>
      <c r="G49" s="23"/>
      <c r="H49" s="23"/>
      <c r="I49" s="28">
        <v>-10.5</v>
      </c>
      <c r="J49" s="7"/>
      <c r="K49" s="28">
        <v>2.04</v>
      </c>
      <c r="L49" s="28"/>
      <c r="M49" s="7"/>
      <c r="N49" s="28">
        <v>-16.58</v>
      </c>
      <c r="O49" s="28"/>
      <c r="P49" s="28">
        <v>3.77</v>
      </c>
      <c r="Q49" s="33"/>
      <c r="R49" s="7"/>
      <c r="S49" s="3"/>
    </row>
    <row r="50" spans="2:19" ht="15">
      <c r="B50" s="3"/>
      <c r="C50" s="23"/>
      <c r="D50" s="23"/>
      <c r="E50" s="23"/>
      <c r="F50" s="23"/>
      <c r="G50" s="23"/>
      <c r="H50" s="23"/>
      <c r="I50" s="7"/>
      <c r="J50" s="7"/>
      <c r="K50" s="7"/>
      <c r="L50" s="7"/>
      <c r="M50" s="7"/>
      <c r="N50" s="7"/>
      <c r="O50" s="7"/>
      <c r="P50" s="7"/>
      <c r="Q50" s="7"/>
      <c r="R50" s="7"/>
      <c r="S50" s="3"/>
    </row>
    <row r="51" spans="2:19" ht="15">
      <c r="B51" s="3"/>
      <c r="C51" s="23"/>
      <c r="D51" s="23"/>
      <c r="E51" s="26" t="s">
        <v>125</v>
      </c>
      <c r="F51" s="23"/>
      <c r="G51" s="23"/>
      <c r="H51" s="23"/>
      <c r="I51" s="41">
        <v>0</v>
      </c>
      <c r="J51" s="41"/>
      <c r="K51" s="41">
        <v>0</v>
      </c>
      <c r="L51" s="41"/>
      <c r="M51" s="41"/>
      <c r="N51" s="41">
        <v>0</v>
      </c>
      <c r="O51" s="41"/>
      <c r="P51" s="55">
        <v>0</v>
      </c>
      <c r="Q51" s="7"/>
      <c r="R51" s="7"/>
      <c r="S51" s="3"/>
    </row>
    <row r="52" spans="2:19" ht="15">
      <c r="B52" s="3"/>
      <c r="C52" s="23"/>
      <c r="D52" s="23"/>
      <c r="E52" s="23"/>
      <c r="F52" s="23"/>
      <c r="G52" s="23"/>
      <c r="H52" s="23"/>
      <c r="I52" s="7"/>
      <c r="J52" s="7"/>
      <c r="K52" s="7"/>
      <c r="L52" s="7"/>
      <c r="M52" s="7"/>
      <c r="N52" s="7"/>
      <c r="O52" s="7"/>
      <c r="P52" s="37"/>
      <c r="Q52" s="7"/>
      <c r="R52" s="7"/>
      <c r="S52" s="3"/>
    </row>
    <row r="53" spans="2:19" ht="15.75">
      <c r="B53" s="3"/>
      <c r="C53" s="38"/>
      <c r="D53" s="3"/>
      <c r="E53" s="23"/>
      <c r="F53" s="23"/>
      <c r="G53" s="23"/>
      <c r="H53" s="23"/>
      <c r="I53" s="7"/>
      <c r="J53" s="7"/>
      <c r="K53" s="7"/>
      <c r="L53" s="7"/>
      <c r="M53" s="7"/>
      <c r="N53" s="7"/>
      <c r="O53" s="7"/>
      <c r="P53" s="7"/>
      <c r="Q53" s="7"/>
      <c r="R53" s="7"/>
      <c r="S53" s="3"/>
    </row>
    <row r="54" spans="2:19" ht="15.75">
      <c r="B54" s="3"/>
      <c r="C54" s="38"/>
      <c r="D54" s="3" t="s">
        <v>126</v>
      </c>
      <c r="E54" s="23"/>
      <c r="F54" s="23"/>
      <c r="G54" s="23"/>
      <c r="H54" s="23"/>
      <c r="I54" s="7"/>
      <c r="J54" s="7"/>
      <c r="K54" s="7"/>
      <c r="L54" s="7"/>
      <c r="M54" s="7"/>
      <c r="N54" s="7"/>
      <c r="O54" s="7"/>
      <c r="P54" s="7"/>
      <c r="Q54" s="7"/>
      <c r="R54" s="7"/>
      <c r="S54" s="3"/>
    </row>
    <row r="55" spans="2:19" ht="15">
      <c r="B55" s="3"/>
      <c r="C55" s="3"/>
      <c r="D55" s="3" t="s">
        <v>190</v>
      </c>
      <c r="E55" s="23"/>
      <c r="F55" s="23"/>
      <c r="G55" s="23"/>
      <c r="H55" s="23"/>
      <c r="I55" s="7"/>
      <c r="J55" s="7"/>
      <c r="K55" s="7"/>
      <c r="L55" s="7"/>
      <c r="M55" s="7"/>
      <c r="N55" s="7"/>
      <c r="O55" s="7"/>
      <c r="P55" s="7"/>
      <c r="Q55" s="7"/>
      <c r="R55" s="7"/>
      <c r="S55" s="3"/>
    </row>
    <row r="56" spans="2:18" ht="15">
      <c r="B56" s="3"/>
      <c r="C56" s="3"/>
      <c r="D56" s="23"/>
      <c r="E56" s="23"/>
      <c r="F56" s="23"/>
      <c r="G56" s="23"/>
      <c r="H56" s="23"/>
      <c r="I56" s="7"/>
      <c r="J56" s="7"/>
      <c r="K56" s="7"/>
      <c r="L56" s="7"/>
      <c r="M56" s="7"/>
      <c r="N56" s="7"/>
      <c r="O56" s="7"/>
      <c r="P56" s="7"/>
      <c r="Q56" s="7"/>
      <c r="R56" s="7"/>
    </row>
    <row r="57" spans="3:18" ht="15">
      <c r="C57" s="18"/>
      <c r="D57" s="18"/>
      <c r="E57" s="18"/>
      <c r="F57" s="18"/>
      <c r="G57" s="18"/>
      <c r="H57" s="18"/>
      <c r="I57" s="5"/>
      <c r="J57" s="5"/>
      <c r="K57" s="5"/>
      <c r="L57" s="5"/>
      <c r="M57" s="5"/>
      <c r="N57" s="5"/>
      <c r="O57" s="5"/>
      <c r="P57" s="5"/>
      <c r="Q57" s="5"/>
      <c r="R57" s="5"/>
    </row>
    <row r="58" spans="3:18" ht="15">
      <c r="C58" s="18"/>
      <c r="D58" s="18"/>
      <c r="E58" s="18"/>
      <c r="F58" s="18"/>
      <c r="G58" s="18"/>
      <c r="H58" s="18"/>
      <c r="I58" s="5"/>
      <c r="J58" s="5"/>
      <c r="K58" s="5"/>
      <c r="L58" s="5"/>
      <c r="M58" s="5"/>
      <c r="N58" s="5"/>
      <c r="O58" s="5"/>
      <c r="P58" s="5"/>
      <c r="Q58" s="5"/>
      <c r="R58" s="5"/>
    </row>
    <row r="59" spans="3:18" ht="15.75">
      <c r="C59" s="38"/>
      <c r="D59" s="42"/>
      <c r="I59" s="5"/>
      <c r="J59" s="5"/>
      <c r="K59" s="5"/>
      <c r="L59" s="5"/>
      <c r="M59" s="5"/>
      <c r="N59" s="5"/>
      <c r="O59" s="5"/>
      <c r="P59" s="5"/>
      <c r="Q59" s="5"/>
      <c r="R59" s="5"/>
    </row>
    <row r="60" spans="3:18" ht="15.75">
      <c r="C60" s="34"/>
      <c r="D60" s="42"/>
      <c r="I60" s="5"/>
      <c r="J60" s="5"/>
      <c r="K60" s="5"/>
      <c r="L60" s="5"/>
      <c r="M60" s="5"/>
      <c r="N60" s="5"/>
      <c r="O60" s="5"/>
      <c r="P60" s="5"/>
      <c r="Q60" s="5"/>
      <c r="R60" s="5"/>
    </row>
    <row r="61" ht="15">
      <c r="D61" s="42"/>
    </row>
    <row r="62" ht="15">
      <c r="D62" s="42"/>
    </row>
    <row r="64" ht="15">
      <c r="D64" s="43"/>
    </row>
    <row r="65" spans="4:9" ht="15.75">
      <c r="D65" s="43"/>
      <c r="I65" s="46"/>
    </row>
    <row r="66" ht="15.75">
      <c r="I66" s="46"/>
    </row>
    <row r="67" ht="15.75">
      <c r="D67" s="44"/>
    </row>
    <row r="68" ht="15.75">
      <c r="D68" s="45"/>
    </row>
    <row r="69" ht="15.75">
      <c r="D69" s="45"/>
    </row>
    <row r="70" ht="15.75">
      <c r="D70" s="45"/>
    </row>
    <row r="71" ht="15.75">
      <c r="D71" s="45"/>
    </row>
    <row r="72" ht="15.75">
      <c r="D72" s="45"/>
    </row>
    <row r="73" ht="15.75">
      <c r="D73" s="45"/>
    </row>
    <row r="74" ht="15.75">
      <c r="D74" s="45"/>
    </row>
    <row r="75" ht="15.75">
      <c r="D75" s="45"/>
    </row>
    <row r="76" ht="15.75">
      <c r="D76" s="44"/>
    </row>
  </sheetData>
  <printOptions/>
  <pageMargins left="0.57" right="0.45" top="0.74" bottom="0.24" header="0.38" footer="0.52"/>
  <pageSetup horizontalDpi="300" verticalDpi="300" orientation="portrait" paperSize="9" scale="65"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C3:O61"/>
  <sheetViews>
    <sheetView showGridLines="0" zoomScale="55" zoomScaleNormal="55" workbookViewId="0" topLeftCell="A1">
      <selection activeCell="D15" sqref="D15"/>
    </sheetView>
  </sheetViews>
  <sheetFormatPr defaultColWidth="8.88671875" defaultRowHeight="15"/>
  <cols>
    <col min="2" max="2" width="4.3359375" style="0" customWidth="1"/>
    <col min="3" max="3" width="3.21484375" style="0" customWidth="1"/>
    <col min="4" max="4" width="1.88671875" style="0" customWidth="1"/>
    <col min="5" max="5" width="7.88671875" style="0" customWidth="1"/>
    <col min="6" max="6" width="13.88671875" style="0" customWidth="1"/>
    <col min="7" max="7" width="12.10546875" style="0" customWidth="1"/>
    <col min="8" max="8" width="10.88671875" style="0" customWidth="1"/>
    <col min="9" max="11" width="11.6640625" style="0" customWidth="1"/>
    <col min="14" max="14" width="10.10546875" style="0" customWidth="1"/>
    <col min="15" max="15" width="11.6640625" style="0" customWidth="1"/>
  </cols>
  <sheetData>
    <row r="3" ht="15.75">
      <c r="C3" s="2" t="s">
        <v>10</v>
      </c>
    </row>
    <row r="4" ht="15">
      <c r="C4" s="10" t="s">
        <v>8</v>
      </c>
    </row>
    <row r="5" ht="15">
      <c r="C5" s="10"/>
    </row>
    <row r="7" ht="15.75">
      <c r="C7" s="2" t="s">
        <v>127</v>
      </c>
    </row>
    <row r="8" ht="15.75">
      <c r="C8" s="2" t="s">
        <v>208</v>
      </c>
    </row>
    <row r="10" spans="9:11" ht="15">
      <c r="I10" s="1" t="s">
        <v>68</v>
      </c>
      <c r="K10" s="1" t="s">
        <v>19</v>
      </c>
    </row>
    <row r="11" spans="9:11" ht="15">
      <c r="I11" s="1" t="s">
        <v>12</v>
      </c>
      <c r="K11" s="1" t="s">
        <v>20</v>
      </c>
    </row>
    <row r="12" spans="9:11" ht="15">
      <c r="I12" s="1" t="s">
        <v>21</v>
      </c>
      <c r="K12" s="1" t="s">
        <v>21</v>
      </c>
    </row>
    <row r="13" spans="9:11" ht="15">
      <c r="I13" s="1" t="s">
        <v>67</v>
      </c>
      <c r="K13" s="1" t="s">
        <v>67</v>
      </c>
    </row>
    <row r="14" spans="9:11" ht="15">
      <c r="I14" s="9" t="s">
        <v>209</v>
      </c>
      <c r="K14" s="9" t="s">
        <v>94</v>
      </c>
    </row>
    <row r="15" spans="9:11" ht="15">
      <c r="I15" s="9" t="s">
        <v>1</v>
      </c>
      <c r="K15" s="9" t="s">
        <v>1</v>
      </c>
    </row>
    <row r="16" spans="9:11" ht="15">
      <c r="I16" s="1" t="s">
        <v>72</v>
      </c>
      <c r="K16" s="1" t="s">
        <v>71</v>
      </c>
    </row>
    <row r="18" spans="4:11" ht="15">
      <c r="D18" t="s">
        <v>90</v>
      </c>
      <c r="I18" s="5">
        <v>23300974</v>
      </c>
      <c r="J18" s="12"/>
      <c r="K18" s="14">
        <v>27102825</v>
      </c>
    </row>
    <row r="19" spans="4:11" ht="15">
      <c r="D19" t="s">
        <v>168</v>
      </c>
      <c r="I19" s="5">
        <v>1520191</v>
      </c>
      <c r="J19" s="12"/>
      <c r="K19" s="14">
        <v>1558811</v>
      </c>
    </row>
    <row r="20" ht="15">
      <c r="D20" t="s">
        <v>95</v>
      </c>
    </row>
    <row r="21" spans="4:11" ht="15">
      <c r="D21" t="s">
        <v>167</v>
      </c>
      <c r="I21" s="5">
        <v>320287</v>
      </c>
      <c r="J21" s="12"/>
      <c r="K21" s="14">
        <v>3471280</v>
      </c>
    </row>
    <row r="22" spans="4:11" ht="15">
      <c r="D22" t="s">
        <v>179</v>
      </c>
      <c r="I22" s="5">
        <v>3768522</v>
      </c>
      <c r="J22" s="12"/>
      <c r="K22" s="14">
        <f>4445572+1946222</f>
        <v>6391794</v>
      </c>
    </row>
    <row r="23" spans="9:11" ht="15">
      <c r="I23" s="5"/>
      <c r="J23" s="12"/>
      <c r="K23" s="5"/>
    </row>
    <row r="24" spans="4:11" ht="15">
      <c r="D24" t="s">
        <v>22</v>
      </c>
      <c r="I24" s="5"/>
      <c r="J24" s="12"/>
      <c r="K24" s="5"/>
    </row>
    <row r="25" spans="5:11" ht="15">
      <c r="E25" t="s">
        <v>96</v>
      </c>
      <c r="I25" s="50">
        <v>31860609</v>
      </c>
      <c r="J25" s="12"/>
      <c r="K25" s="53">
        <v>30513709</v>
      </c>
    </row>
    <row r="26" spans="5:11" ht="15">
      <c r="E26" t="s">
        <v>70</v>
      </c>
      <c r="I26" s="17">
        <v>932882</v>
      </c>
      <c r="J26" s="12"/>
      <c r="K26" s="54">
        <v>851255</v>
      </c>
    </row>
    <row r="27" spans="5:11" ht="15">
      <c r="E27" t="s">
        <v>177</v>
      </c>
      <c r="I27" s="17">
        <v>44418601</v>
      </c>
      <c r="J27" s="12"/>
      <c r="K27" s="54">
        <f>38898819+2624802</f>
        <v>41523621</v>
      </c>
    </row>
    <row r="28" spans="5:11" ht="15">
      <c r="E28" t="s">
        <v>107</v>
      </c>
      <c r="I28" s="17">
        <v>0</v>
      </c>
      <c r="J28" s="12"/>
      <c r="K28" s="17">
        <v>3033491</v>
      </c>
    </row>
    <row r="29" spans="5:11" ht="15">
      <c r="E29" t="s">
        <v>106</v>
      </c>
      <c r="I29" s="17">
        <v>149500</v>
      </c>
      <c r="J29" s="12"/>
      <c r="K29" s="17">
        <v>149500</v>
      </c>
    </row>
    <row r="30" spans="5:11" ht="15">
      <c r="E30" t="s">
        <v>180</v>
      </c>
      <c r="I30" s="17">
        <v>2843240</v>
      </c>
      <c r="J30" s="12"/>
      <c r="K30" s="54">
        <f>1550117+4500000</f>
        <v>6050117</v>
      </c>
    </row>
    <row r="31" spans="9:15" ht="15">
      <c r="I31" s="51">
        <f>SUM(I25:I30)</f>
        <v>80204832</v>
      </c>
      <c r="J31" s="12"/>
      <c r="K31" s="51">
        <f>SUM(K25:K30)</f>
        <v>82121693</v>
      </c>
      <c r="O31" s="12"/>
    </row>
    <row r="32" spans="9:11" ht="15">
      <c r="I32" s="5"/>
      <c r="J32" s="12"/>
      <c r="K32" s="5"/>
    </row>
    <row r="33" spans="4:11" ht="15">
      <c r="D33" t="s">
        <v>23</v>
      </c>
      <c r="I33" s="6"/>
      <c r="J33" s="12"/>
      <c r="K33" s="6"/>
    </row>
    <row r="34" spans="5:11" ht="15">
      <c r="E34" t="s">
        <v>178</v>
      </c>
      <c r="I34" s="17">
        <v>23387251</v>
      </c>
      <c r="J34" s="12"/>
      <c r="K34" s="17">
        <f>17053336+12563058</f>
        <v>29616394</v>
      </c>
    </row>
    <row r="35" spans="5:11" ht="15">
      <c r="E35" s="3" t="s">
        <v>24</v>
      </c>
      <c r="F35" s="3"/>
      <c r="G35" s="3"/>
      <c r="H35" s="3"/>
      <c r="I35" s="17">
        <v>11892205</v>
      </c>
      <c r="J35" s="16"/>
      <c r="K35" s="17">
        <f>3987538+234887</f>
        <v>4222425</v>
      </c>
    </row>
    <row r="36" spans="5:11" ht="15">
      <c r="E36" t="s">
        <v>105</v>
      </c>
      <c r="F36" s="3"/>
      <c r="G36" s="3"/>
      <c r="H36" s="3"/>
      <c r="I36" s="17">
        <v>0</v>
      </c>
      <c r="J36" s="16"/>
      <c r="K36" s="17">
        <v>99851</v>
      </c>
    </row>
    <row r="37" spans="5:11" ht="15">
      <c r="E37" t="s">
        <v>25</v>
      </c>
      <c r="I37" s="17">
        <v>800942</v>
      </c>
      <c r="J37" s="12"/>
      <c r="K37" s="17">
        <v>2232977</v>
      </c>
    </row>
    <row r="38" spans="5:11" ht="15">
      <c r="E38" t="s">
        <v>26</v>
      </c>
      <c r="I38" s="17">
        <v>2191056</v>
      </c>
      <c r="J38" s="12"/>
      <c r="K38" s="17">
        <v>6165499</v>
      </c>
    </row>
    <row r="39" spans="9:11" ht="15">
      <c r="I39" s="51">
        <f>SUM(I34:I38)</f>
        <v>38271454</v>
      </c>
      <c r="J39" s="12"/>
      <c r="K39" s="51">
        <f>SUM(K34:K38)</f>
        <v>42337146</v>
      </c>
    </row>
    <row r="40" spans="9:11" ht="15">
      <c r="I40" s="5"/>
      <c r="J40" s="12"/>
      <c r="K40" s="5"/>
    </row>
    <row r="41" spans="4:11" ht="15">
      <c r="D41" t="s">
        <v>27</v>
      </c>
      <c r="I41" s="5">
        <f>I31-I39</f>
        <v>41933378</v>
      </c>
      <c r="J41" s="12"/>
      <c r="K41" s="5">
        <f>K31-K39</f>
        <v>39784547</v>
      </c>
    </row>
    <row r="42" spans="9:11" ht="15.75" thickBot="1">
      <c r="I42" s="22">
        <f>I41+I19+I22+I21+I18</f>
        <v>70843352</v>
      </c>
      <c r="J42" s="12"/>
      <c r="K42" s="22">
        <f>K41+K19+K22+K21+K18</f>
        <v>78309257</v>
      </c>
    </row>
    <row r="43" spans="9:11" ht="15.75" thickTop="1">
      <c r="I43" s="5"/>
      <c r="J43" s="12"/>
      <c r="K43" s="5"/>
    </row>
    <row r="44" spans="4:11" ht="15">
      <c r="D44" t="s">
        <v>3</v>
      </c>
      <c r="I44" s="5">
        <v>45000000</v>
      </c>
      <c r="J44" s="12"/>
      <c r="K44" s="5">
        <v>36000000</v>
      </c>
    </row>
    <row r="45" spans="4:11" ht="15">
      <c r="D45" t="s">
        <v>28</v>
      </c>
      <c r="I45" s="6">
        <v>10053898</v>
      </c>
      <c r="J45" s="12"/>
      <c r="K45" s="6">
        <v>28808197</v>
      </c>
    </row>
    <row r="46" spans="4:11" ht="15">
      <c r="D46" t="s">
        <v>29</v>
      </c>
      <c r="I46" s="5">
        <f>SUM(I44:I45)</f>
        <v>55053898</v>
      </c>
      <c r="J46" s="12"/>
      <c r="K46" s="5">
        <f>SUM(K44:K45)</f>
        <v>64808197</v>
      </c>
    </row>
    <row r="47" spans="9:11" ht="15">
      <c r="I47" s="5"/>
      <c r="J47" s="12"/>
      <c r="K47" s="5"/>
    </row>
    <row r="48" spans="4:11" ht="15">
      <c r="D48" t="s">
        <v>30</v>
      </c>
      <c r="I48" s="5">
        <v>10008082</v>
      </c>
      <c r="J48" s="12"/>
      <c r="K48" s="5">
        <v>12360678</v>
      </c>
    </row>
    <row r="49" spans="4:11" ht="15">
      <c r="D49" t="s">
        <v>31</v>
      </c>
      <c r="I49" s="5">
        <v>711128</v>
      </c>
      <c r="J49" s="12"/>
      <c r="K49" s="5">
        <f>725857+187927</f>
        <v>913784</v>
      </c>
    </row>
    <row r="50" spans="4:11" ht="15">
      <c r="D50" t="s">
        <v>246</v>
      </c>
      <c r="I50" s="7">
        <v>4800000</v>
      </c>
      <c r="J50" s="12"/>
      <c r="K50" s="5">
        <v>0</v>
      </c>
    </row>
    <row r="51" spans="4:11" ht="15">
      <c r="D51" t="s">
        <v>32</v>
      </c>
      <c r="I51" s="5">
        <v>270244</v>
      </c>
      <c r="J51" s="12"/>
      <c r="K51" s="7">
        <v>226598</v>
      </c>
    </row>
    <row r="52" spans="9:11" ht="15.75" thickBot="1">
      <c r="I52" s="22">
        <f>SUM(I46:I51)</f>
        <v>70843352</v>
      </c>
      <c r="J52" s="12"/>
      <c r="K52" s="19">
        <f>SUM(K46:K51)</f>
        <v>78309257</v>
      </c>
    </row>
    <row r="53" spans="9:11" ht="15.75" thickTop="1">
      <c r="I53" s="16"/>
      <c r="J53" s="12"/>
      <c r="K53" s="16"/>
    </row>
    <row r="55" spans="4:11" ht="15">
      <c r="D55" t="s">
        <v>33</v>
      </c>
      <c r="I55" s="27">
        <f>(I46-I19)*100/I44</f>
        <v>118.96379333333333</v>
      </c>
      <c r="K55" s="27">
        <f>(K46-K19)*100/K44</f>
        <v>175.6927388888889</v>
      </c>
    </row>
    <row r="58" ht="15">
      <c r="C58" s="3" t="s">
        <v>130</v>
      </c>
    </row>
    <row r="59" ht="15">
      <c r="C59" s="3" t="s">
        <v>190</v>
      </c>
    </row>
    <row r="61" spans="9:11" ht="15">
      <c r="I61" s="5">
        <f>I42-I52</f>
        <v>0</v>
      </c>
      <c r="K61" s="5">
        <f>K42-K52</f>
        <v>0</v>
      </c>
    </row>
  </sheetData>
  <printOptions/>
  <pageMargins left="0.75" right="0.75" top="1" bottom="1" header="0.5" footer="0.5"/>
  <pageSetup horizontalDpi="300" verticalDpi="300" orientation="portrait" paperSize="9" scale="70"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C2:M69"/>
  <sheetViews>
    <sheetView showGridLines="0" zoomScale="60" zoomScaleNormal="60" workbookViewId="0" topLeftCell="A1">
      <selection activeCell="A1" sqref="A1"/>
    </sheetView>
  </sheetViews>
  <sheetFormatPr defaultColWidth="8.88671875" defaultRowHeight="15"/>
  <cols>
    <col min="1" max="1" width="8.88671875" style="76" customWidth="1"/>
    <col min="2" max="2" width="4.10546875" style="76" customWidth="1"/>
    <col min="3" max="3" width="1.88671875" style="76" customWidth="1"/>
    <col min="4" max="4" width="2.10546875" style="76" customWidth="1"/>
    <col min="5" max="8" width="7.10546875" style="76" customWidth="1"/>
    <col min="9" max="9" width="28.88671875" style="76" customWidth="1"/>
    <col min="10" max="10" width="14.5546875" style="76" customWidth="1"/>
    <col min="11" max="11" width="3.6640625" style="76" customWidth="1"/>
    <col min="12" max="12" width="2.6640625" style="76" customWidth="1"/>
    <col min="13" max="13" width="14.77734375" style="76" customWidth="1"/>
    <col min="14" max="14" width="5.4453125" style="76" customWidth="1"/>
    <col min="15" max="16384" width="7.10546875" style="76" customWidth="1"/>
  </cols>
  <sheetData>
    <row r="2" ht="15.75">
      <c r="C2" s="2" t="s">
        <v>10</v>
      </c>
    </row>
    <row r="3" ht="15">
      <c r="C3" s="10" t="s">
        <v>8</v>
      </c>
    </row>
    <row r="4" ht="15">
      <c r="C4" s="10"/>
    </row>
    <row r="6" spans="3:13" ht="13.5" customHeight="1">
      <c r="C6" s="77" t="s">
        <v>169</v>
      </c>
      <c r="D6" s="78"/>
      <c r="E6" s="78"/>
      <c r="F6" s="78"/>
      <c r="G6" s="78"/>
      <c r="H6" s="78"/>
      <c r="I6" s="78"/>
      <c r="J6" s="78"/>
      <c r="K6" s="78"/>
      <c r="L6" s="78"/>
      <c r="M6" s="78"/>
    </row>
    <row r="7" spans="3:13" ht="14.25" customHeight="1">
      <c r="C7" s="77" t="s">
        <v>210</v>
      </c>
      <c r="D7" s="78"/>
      <c r="E7" s="78"/>
      <c r="F7" s="78"/>
      <c r="G7" s="78"/>
      <c r="H7" s="78"/>
      <c r="I7" s="78"/>
      <c r="J7" s="78"/>
      <c r="K7" s="78"/>
      <c r="L7" s="78"/>
      <c r="M7" s="78"/>
    </row>
    <row r="8" spans="3:13" ht="17.25" customHeight="1">
      <c r="C8" s="77"/>
      <c r="D8" s="78"/>
      <c r="E8" s="78"/>
      <c r="F8" s="78"/>
      <c r="G8" s="78"/>
      <c r="H8" s="78"/>
      <c r="I8" s="78"/>
      <c r="J8" s="88" t="s">
        <v>170</v>
      </c>
      <c r="K8" s="78"/>
      <c r="L8" s="78"/>
      <c r="M8" s="88" t="s">
        <v>170</v>
      </c>
    </row>
    <row r="9" spans="3:13" ht="15.75">
      <c r="C9" s="77"/>
      <c r="D9" s="78"/>
      <c r="E9" s="78"/>
      <c r="F9" s="78"/>
      <c r="G9" s="78"/>
      <c r="H9" s="78"/>
      <c r="I9" s="78"/>
      <c r="J9" s="88" t="s">
        <v>171</v>
      </c>
      <c r="K9" s="78"/>
      <c r="L9" s="78"/>
      <c r="M9" s="88" t="s">
        <v>171</v>
      </c>
    </row>
    <row r="10" spans="3:13" ht="15">
      <c r="C10" s="78"/>
      <c r="D10" s="78"/>
      <c r="E10" s="78"/>
      <c r="F10" s="78"/>
      <c r="G10" s="78"/>
      <c r="H10" s="78"/>
      <c r="I10" s="78"/>
      <c r="J10" s="89" t="s">
        <v>211</v>
      </c>
      <c r="K10" s="78"/>
      <c r="L10" s="78"/>
      <c r="M10" s="89" t="s">
        <v>89</v>
      </c>
    </row>
    <row r="11" spans="3:13" ht="15">
      <c r="C11" s="78"/>
      <c r="D11" s="78"/>
      <c r="E11" s="78"/>
      <c r="F11" s="78"/>
      <c r="G11" s="78"/>
      <c r="H11" s="78"/>
      <c r="I11" s="78"/>
      <c r="J11" s="1" t="s">
        <v>72</v>
      </c>
      <c r="K11" s="78"/>
      <c r="L11" s="78"/>
      <c r="M11" s="1" t="s">
        <v>71</v>
      </c>
    </row>
    <row r="12" spans="3:13" ht="15.75">
      <c r="C12" s="77" t="s">
        <v>113</v>
      </c>
      <c r="D12" s="78"/>
      <c r="E12" s="78"/>
      <c r="F12" s="78"/>
      <c r="G12" s="78"/>
      <c r="H12" s="78"/>
      <c r="I12" s="78"/>
      <c r="J12" s="78"/>
      <c r="K12" s="78"/>
      <c r="L12" s="78"/>
      <c r="M12" s="78"/>
    </row>
    <row r="13" spans="3:13" ht="15">
      <c r="C13" s="78"/>
      <c r="D13" s="78"/>
      <c r="E13" s="78"/>
      <c r="F13" s="78"/>
      <c r="G13" s="78"/>
      <c r="H13" s="78"/>
      <c r="I13" s="78"/>
      <c r="J13" s="78"/>
      <c r="K13" s="78"/>
      <c r="L13" s="78"/>
      <c r="M13" s="78"/>
    </row>
    <row r="14" spans="3:13" ht="15">
      <c r="C14" s="81" t="s">
        <v>204</v>
      </c>
      <c r="D14" s="78"/>
      <c r="E14" s="78"/>
      <c r="F14" s="78"/>
      <c r="G14" s="78"/>
      <c r="H14" s="78"/>
      <c r="I14" s="78"/>
      <c r="J14" s="79">
        <v>-5517392</v>
      </c>
      <c r="K14" s="78"/>
      <c r="L14" s="78"/>
      <c r="M14" s="79">
        <v>5476874</v>
      </c>
    </row>
    <row r="15" spans="3:13" ht="15">
      <c r="C15" s="78"/>
      <c r="D15" s="78"/>
      <c r="E15" s="78"/>
      <c r="F15" s="78"/>
      <c r="G15" s="78"/>
      <c r="H15" s="78"/>
      <c r="I15" s="78"/>
      <c r="J15" s="79"/>
      <c r="K15" s="78"/>
      <c r="L15" s="78"/>
      <c r="M15" s="79"/>
    </row>
    <row r="16" spans="3:13" ht="15">
      <c r="C16" s="81" t="s">
        <v>185</v>
      </c>
      <c r="D16" s="78"/>
      <c r="E16" s="78"/>
      <c r="F16" s="78"/>
      <c r="G16" s="78"/>
      <c r="H16" s="78"/>
      <c r="I16" s="78"/>
      <c r="J16" s="79"/>
      <c r="K16" s="78"/>
      <c r="L16" s="78"/>
      <c r="M16" s="79"/>
    </row>
    <row r="17" spans="3:13" ht="15">
      <c r="C17" s="78"/>
      <c r="D17" s="81" t="s">
        <v>172</v>
      </c>
      <c r="E17" s="78"/>
      <c r="F17" s="78"/>
      <c r="G17" s="78"/>
      <c r="H17" s="78"/>
      <c r="I17" s="78"/>
      <c r="J17" s="90">
        <v>3187328</v>
      </c>
      <c r="K17" s="78"/>
      <c r="L17" s="78"/>
      <c r="M17" s="90">
        <v>3077428</v>
      </c>
    </row>
    <row r="18" spans="3:13" ht="15">
      <c r="C18" s="78"/>
      <c r="D18" s="81" t="s">
        <v>173</v>
      </c>
      <c r="E18" s="78"/>
      <c r="F18" s="78"/>
      <c r="G18" s="78"/>
      <c r="H18" s="78"/>
      <c r="I18" s="78"/>
      <c r="J18" s="117">
        <v>19124765</v>
      </c>
      <c r="K18" s="78"/>
      <c r="L18" s="78"/>
      <c r="M18" s="117">
        <v>3206726</v>
      </c>
    </row>
    <row r="19" spans="3:13" ht="15">
      <c r="C19" s="78"/>
      <c r="D19" s="78"/>
      <c r="E19" s="78"/>
      <c r="F19" s="78"/>
      <c r="G19" s="78"/>
      <c r="H19" s="78"/>
      <c r="I19" s="78"/>
      <c r="J19" s="79"/>
      <c r="K19" s="78"/>
      <c r="L19" s="78"/>
      <c r="M19" s="79"/>
    </row>
    <row r="20" spans="3:13" ht="15">
      <c r="C20" s="81" t="s">
        <v>186</v>
      </c>
      <c r="D20" s="78"/>
      <c r="E20" s="78"/>
      <c r="F20" s="78"/>
      <c r="G20" s="78"/>
      <c r="H20" s="78"/>
      <c r="I20" s="78"/>
      <c r="J20" s="79">
        <f>SUM(J14:J18)</f>
        <v>16794701</v>
      </c>
      <c r="K20" s="78"/>
      <c r="L20" s="78"/>
      <c r="M20" s="79">
        <f>SUM(M14:M18)</f>
        <v>11761028</v>
      </c>
    </row>
    <row r="21" spans="3:13" ht="15">
      <c r="C21" s="78"/>
      <c r="D21" s="78"/>
      <c r="E21" s="78"/>
      <c r="F21" s="78"/>
      <c r="G21" s="78"/>
      <c r="H21" s="78"/>
      <c r="I21" s="78"/>
      <c r="J21" s="79"/>
      <c r="K21" s="78"/>
      <c r="L21" s="78"/>
      <c r="M21" s="79"/>
    </row>
    <row r="22" spans="3:13" ht="15">
      <c r="C22" s="78"/>
      <c r="D22" s="81" t="s">
        <v>174</v>
      </c>
      <c r="E22" s="78"/>
      <c r="F22" s="78"/>
      <c r="G22" s="78"/>
      <c r="H22" s="78"/>
      <c r="I22" s="78"/>
      <c r="J22" s="79">
        <v>-6899310</v>
      </c>
      <c r="K22" s="78"/>
      <c r="L22" s="78"/>
      <c r="M22" s="79">
        <v>-357285</v>
      </c>
    </row>
    <row r="23" spans="3:13" ht="15">
      <c r="C23" s="78"/>
      <c r="D23" s="81" t="s">
        <v>175</v>
      </c>
      <c r="E23" s="78"/>
      <c r="F23" s="78"/>
      <c r="G23" s="78"/>
      <c r="H23" s="78"/>
      <c r="I23" s="78"/>
      <c r="J23" s="80">
        <v>-11099106</v>
      </c>
      <c r="K23" s="82"/>
      <c r="L23" s="82"/>
      <c r="M23" s="80">
        <v>6474757</v>
      </c>
    </row>
    <row r="24" spans="3:13" ht="15">
      <c r="C24" s="78"/>
      <c r="D24" s="81"/>
      <c r="E24" s="78"/>
      <c r="F24" s="78"/>
      <c r="G24" s="78"/>
      <c r="H24" s="78"/>
      <c r="I24" s="78"/>
      <c r="J24" s="83"/>
      <c r="K24" s="82"/>
      <c r="L24" s="82"/>
      <c r="M24" s="83"/>
    </row>
    <row r="25" spans="3:13" ht="15">
      <c r="C25" s="81" t="s">
        <v>254</v>
      </c>
      <c r="D25" s="81"/>
      <c r="E25" s="78"/>
      <c r="F25" s="78"/>
      <c r="G25" s="78"/>
      <c r="H25" s="78"/>
      <c r="I25" s="78"/>
      <c r="J25" s="83">
        <f>SUM(J20:J23)</f>
        <v>-1203715</v>
      </c>
      <c r="K25" s="82"/>
      <c r="L25" s="82"/>
      <c r="M25" s="83">
        <f>SUM(M20:M23)</f>
        <v>17878500</v>
      </c>
    </row>
    <row r="26" spans="3:13" ht="15">
      <c r="C26" s="81"/>
      <c r="D26" s="81"/>
      <c r="E26" s="78"/>
      <c r="F26" s="78"/>
      <c r="G26" s="78"/>
      <c r="H26" s="78"/>
      <c r="I26" s="78"/>
      <c r="J26" s="83"/>
      <c r="K26" s="82"/>
      <c r="L26" s="82"/>
      <c r="M26" s="83"/>
    </row>
    <row r="27" spans="3:13" ht="15">
      <c r="C27" s="78"/>
      <c r="D27" s="81" t="s">
        <v>249</v>
      </c>
      <c r="E27" s="78"/>
      <c r="F27" s="78"/>
      <c r="G27" s="78"/>
      <c r="H27" s="78"/>
      <c r="I27" s="78"/>
      <c r="J27" s="83"/>
      <c r="K27" s="82"/>
      <c r="L27" s="82"/>
      <c r="M27" s="83"/>
    </row>
    <row r="28" spans="3:13" ht="15">
      <c r="C28" s="78"/>
      <c r="D28" s="81"/>
      <c r="E28" s="81" t="s">
        <v>242</v>
      </c>
      <c r="F28" s="78"/>
      <c r="G28" s="78"/>
      <c r="H28" s="78"/>
      <c r="I28" s="78"/>
      <c r="J28" s="83">
        <v>-2098152</v>
      </c>
      <c r="K28" s="82"/>
      <c r="L28" s="82"/>
      <c r="M28" s="83">
        <v>-665100</v>
      </c>
    </row>
    <row r="29" spans="3:13" ht="15">
      <c r="C29" s="78"/>
      <c r="D29" s="81" t="s">
        <v>238</v>
      </c>
      <c r="E29" s="78"/>
      <c r="F29" s="78"/>
      <c r="G29" s="78"/>
      <c r="H29" s="78"/>
      <c r="I29" s="78"/>
      <c r="J29" s="80">
        <v>-3587689</v>
      </c>
      <c r="K29" s="78"/>
      <c r="L29" s="78"/>
      <c r="M29" s="80">
        <v>-2963400</v>
      </c>
    </row>
    <row r="30" spans="3:13" ht="15">
      <c r="C30" s="78"/>
      <c r="D30" s="78"/>
      <c r="E30" s="78"/>
      <c r="F30" s="78"/>
      <c r="G30" s="78"/>
      <c r="H30" s="78"/>
      <c r="I30" s="78"/>
      <c r="J30" s="78"/>
      <c r="K30" s="78"/>
      <c r="L30" s="78"/>
      <c r="M30" s="78"/>
    </row>
    <row r="31" spans="3:13" ht="15">
      <c r="C31" s="81" t="s">
        <v>251</v>
      </c>
      <c r="D31" s="78"/>
      <c r="E31" s="78"/>
      <c r="F31" s="78"/>
      <c r="G31" s="78"/>
      <c r="H31" s="78"/>
      <c r="I31" s="78"/>
      <c r="J31" s="80">
        <f>SUM(J25:J29)</f>
        <v>-6889556</v>
      </c>
      <c r="K31" s="78"/>
      <c r="L31" s="78"/>
      <c r="M31" s="80">
        <f>SUM(M25:M29)</f>
        <v>14250000</v>
      </c>
    </row>
    <row r="32" spans="3:13" ht="15">
      <c r="C32" s="78"/>
      <c r="D32" s="78"/>
      <c r="E32" s="78"/>
      <c r="F32" s="78"/>
      <c r="G32" s="78"/>
      <c r="H32" s="78"/>
      <c r="I32" s="78"/>
      <c r="J32" s="79"/>
      <c r="K32" s="78"/>
      <c r="L32" s="78"/>
      <c r="M32" s="79"/>
    </row>
    <row r="33" spans="3:13" ht="15.75">
      <c r="C33" s="77" t="s">
        <v>115</v>
      </c>
      <c r="D33" s="78"/>
      <c r="E33" s="78"/>
      <c r="F33" s="78"/>
      <c r="G33" s="78"/>
      <c r="H33" s="78"/>
      <c r="I33" s="78"/>
      <c r="J33" s="79"/>
      <c r="K33" s="78"/>
      <c r="L33" s="78"/>
      <c r="M33" s="79"/>
    </row>
    <row r="34" spans="3:13" ht="15">
      <c r="C34" s="78"/>
      <c r="D34" s="78"/>
      <c r="E34" s="78"/>
      <c r="F34" s="78"/>
      <c r="G34" s="78"/>
      <c r="H34" s="78"/>
      <c r="I34" s="78"/>
      <c r="J34" s="79"/>
      <c r="K34" s="78"/>
      <c r="L34" s="78"/>
      <c r="M34" s="79"/>
    </row>
    <row r="35" spans="3:13" ht="15">
      <c r="C35" s="78"/>
      <c r="D35" s="81" t="s">
        <v>195</v>
      </c>
      <c r="E35" s="78"/>
      <c r="F35" s="78"/>
      <c r="G35" s="78"/>
      <c r="H35" s="78"/>
      <c r="I35" s="78"/>
      <c r="J35" s="79">
        <v>-1476702</v>
      </c>
      <c r="K35" s="78"/>
      <c r="L35" s="78"/>
      <c r="M35" s="79">
        <v>-5157413</v>
      </c>
    </row>
    <row r="36" spans="3:13" ht="15">
      <c r="C36" s="78"/>
      <c r="D36" s="81" t="s">
        <v>236</v>
      </c>
      <c r="E36" s="78"/>
      <c r="F36" s="78"/>
      <c r="G36" s="78"/>
      <c r="H36" s="78"/>
      <c r="I36" s="78"/>
      <c r="J36" s="79">
        <v>322300</v>
      </c>
      <c r="K36" s="78"/>
      <c r="L36" s="78"/>
      <c r="M36" s="79">
        <v>74981</v>
      </c>
    </row>
    <row r="37" spans="3:13" ht="15">
      <c r="C37" s="78"/>
      <c r="D37" s="81" t="s">
        <v>182</v>
      </c>
      <c r="E37" s="78"/>
      <c r="F37" s="78"/>
      <c r="G37" s="78"/>
      <c r="H37" s="78"/>
      <c r="I37" s="78"/>
      <c r="J37" s="80">
        <v>-379864</v>
      </c>
      <c r="K37" s="78"/>
      <c r="L37" s="78"/>
      <c r="M37" s="80">
        <v>-2578909</v>
      </c>
    </row>
    <row r="38" spans="3:13" ht="15">
      <c r="C38" s="78"/>
      <c r="D38" s="78"/>
      <c r="E38" s="78"/>
      <c r="F38" s="78"/>
      <c r="G38" s="78"/>
      <c r="H38" s="78"/>
      <c r="I38" s="78"/>
      <c r="J38" s="79"/>
      <c r="K38" s="78"/>
      <c r="L38" s="78"/>
      <c r="M38" s="79"/>
    </row>
    <row r="39" spans="3:13" ht="15">
      <c r="C39" s="81" t="s">
        <v>205</v>
      </c>
      <c r="D39" s="78"/>
      <c r="E39" s="78"/>
      <c r="F39" s="78"/>
      <c r="G39" s="78"/>
      <c r="H39" s="78"/>
      <c r="I39" s="78"/>
      <c r="J39" s="80">
        <f>SUM(J35:J38)</f>
        <v>-1534266</v>
      </c>
      <c r="K39" s="78"/>
      <c r="L39" s="78"/>
      <c r="M39" s="80">
        <f>SUM(M35:M38)</f>
        <v>-7661341</v>
      </c>
    </row>
    <row r="40" spans="3:13" ht="15">
      <c r="C40" s="78"/>
      <c r="D40" s="78"/>
      <c r="E40" s="78"/>
      <c r="F40" s="78"/>
      <c r="G40" s="78"/>
      <c r="H40" s="78"/>
      <c r="I40" s="78"/>
      <c r="J40" s="79"/>
      <c r="K40" s="78"/>
      <c r="L40" s="78"/>
      <c r="M40" s="79"/>
    </row>
    <row r="41" spans="3:13" ht="15.75">
      <c r="C41" s="77" t="s">
        <v>116</v>
      </c>
      <c r="D41" s="78"/>
      <c r="E41" s="78"/>
      <c r="F41" s="78"/>
      <c r="G41" s="78"/>
      <c r="H41" s="78"/>
      <c r="I41" s="78"/>
      <c r="J41" s="79"/>
      <c r="K41" s="78"/>
      <c r="L41" s="78"/>
      <c r="M41" s="79"/>
    </row>
    <row r="42" spans="3:13" ht="15.75">
      <c r="C42" s="77"/>
      <c r="D42" s="78"/>
      <c r="E42" s="78"/>
      <c r="F42" s="78"/>
      <c r="G42" s="78"/>
      <c r="H42" s="78"/>
      <c r="I42" s="78"/>
      <c r="J42" s="79"/>
      <c r="K42" s="78"/>
      <c r="L42" s="78"/>
      <c r="M42" s="79"/>
    </row>
    <row r="43" spans="3:13" ht="15">
      <c r="C43" s="78"/>
      <c r="D43" s="81" t="s">
        <v>114</v>
      </c>
      <c r="E43" s="78"/>
      <c r="F43" s="78"/>
      <c r="G43" s="78"/>
      <c r="H43" s="78"/>
      <c r="I43" s="78"/>
      <c r="J43" s="79">
        <v>-2250000</v>
      </c>
      <c r="K43" s="78"/>
      <c r="L43" s="78"/>
      <c r="M43" s="79">
        <v>-1800000</v>
      </c>
    </row>
    <row r="44" spans="3:13" ht="15" hidden="1">
      <c r="C44" s="78"/>
      <c r="D44" s="81" t="s">
        <v>183</v>
      </c>
      <c r="E44" s="78"/>
      <c r="F44" s="78"/>
      <c r="G44" s="78"/>
      <c r="H44" s="78"/>
      <c r="I44" s="78"/>
      <c r="J44" s="79">
        <v>0</v>
      </c>
      <c r="K44" s="78"/>
      <c r="L44" s="78"/>
      <c r="M44" s="79">
        <v>0</v>
      </c>
    </row>
    <row r="45" spans="3:13" ht="15">
      <c r="C45" s="78"/>
      <c r="D45" s="81" t="s">
        <v>181</v>
      </c>
      <c r="E45" s="78"/>
      <c r="F45" s="78"/>
      <c r="G45" s="78"/>
      <c r="H45" s="78"/>
      <c r="I45" s="78"/>
      <c r="J45" s="83">
        <v>4009814</v>
      </c>
      <c r="K45" s="82"/>
      <c r="L45" s="82"/>
      <c r="M45" s="83">
        <v>-4313809</v>
      </c>
    </row>
    <row r="46" spans="3:13" ht="15">
      <c r="C46" s="78"/>
      <c r="D46" s="81" t="s">
        <v>237</v>
      </c>
      <c r="E46" s="78"/>
      <c r="F46" s="78"/>
      <c r="G46" s="78"/>
      <c r="H46" s="78"/>
      <c r="I46" s="78"/>
      <c r="J46" s="80">
        <v>0</v>
      </c>
      <c r="K46" s="78"/>
      <c r="L46" s="78"/>
      <c r="M46" s="80">
        <v>171000</v>
      </c>
    </row>
    <row r="47" spans="3:13" ht="15">
      <c r="C47" s="78"/>
      <c r="D47" s="78"/>
      <c r="E47" s="78"/>
      <c r="F47" s="78"/>
      <c r="G47" s="78"/>
      <c r="H47" s="78"/>
      <c r="I47" s="78"/>
      <c r="J47" s="79"/>
      <c r="K47" s="78"/>
      <c r="L47" s="78"/>
      <c r="M47" s="79"/>
    </row>
    <row r="48" spans="3:13" ht="15">
      <c r="C48" s="81" t="s">
        <v>250</v>
      </c>
      <c r="D48" s="78"/>
      <c r="E48" s="78"/>
      <c r="F48" s="78"/>
      <c r="G48" s="78"/>
      <c r="H48" s="78"/>
      <c r="I48" s="78"/>
      <c r="J48" s="80">
        <f>SUM(J43:J47)</f>
        <v>1759814</v>
      </c>
      <c r="K48" s="78"/>
      <c r="L48" s="78"/>
      <c r="M48" s="80">
        <f>SUM(M43:M47)</f>
        <v>-5942809</v>
      </c>
    </row>
    <row r="49" spans="3:13" ht="15">
      <c r="C49" s="78"/>
      <c r="D49" s="78"/>
      <c r="E49" s="78"/>
      <c r="F49" s="78"/>
      <c r="G49" s="78"/>
      <c r="H49" s="78"/>
      <c r="I49" s="78"/>
      <c r="J49" s="79"/>
      <c r="K49" s="78"/>
      <c r="L49" s="78"/>
      <c r="M49" s="79"/>
    </row>
    <row r="50" spans="3:13" ht="15">
      <c r="C50" s="78" t="s">
        <v>117</v>
      </c>
      <c r="D50" s="78"/>
      <c r="E50" s="78"/>
      <c r="F50" s="78"/>
      <c r="G50" s="78"/>
      <c r="H50" s="78"/>
      <c r="I50" s="78"/>
      <c r="J50" s="79">
        <f>J48+J39+J31</f>
        <v>-6664008</v>
      </c>
      <c r="K50" s="78"/>
      <c r="L50" s="78"/>
      <c r="M50" s="79">
        <f>M48+M39+M31</f>
        <v>645850</v>
      </c>
    </row>
    <row r="51" spans="3:13" ht="15">
      <c r="C51" s="78"/>
      <c r="D51" s="78"/>
      <c r="E51" s="78"/>
      <c r="F51" s="78"/>
      <c r="G51" s="78"/>
      <c r="H51" s="78"/>
      <c r="I51" s="78"/>
      <c r="J51" s="79"/>
      <c r="K51" s="78"/>
      <c r="L51" s="78"/>
      <c r="M51" s="79"/>
    </row>
    <row r="52" spans="3:13" ht="15">
      <c r="C52" s="78" t="s">
        <v>118</v>
      </c>
      <c r="D52" s="78"/>
      <c r="E52" s="78"/>
      <c r="F52" s="78"/>
      <c r="G52" s="78"/>
      <c r="H52" s="78"/>
      <c r="I52" s="78"/>
      <c r="J52" s="79"/>
      <c r="K52" s="78"/>
      <c r="L52" s="78"/>
      <c r="M52" s="79"/>
    </row>
    <row r="53" spans="3:13" ht="15">
      <c r="C53" s="78"/>
      <c r="D53" s="81" t="s">
        <v>212</v>
      </c>
      <c r="E53" s="78"/>
      <c r="F53" s="78"/>
      <c r="G53" s="78"/>
      <c r="H53" s="78"/>
      <c r="I53" s="78"/>
      <c r="J53" s="79">
        <v>1861813</v>
      </c>
      <c r="K53" s="78"/>
      <c r="L53" s="78"/>
      <c r="M53" s="79">
        <v>1213367</v>
      </c>
    </row>
    <row r="54" spans="3:13" ht="15">
      <c r="C54" s="78"/>
      <c r="D54" s="81" t="s">
        <v>213</v>
      </c>
      <c r="E54" s="78"/>
      <c r="F54" s="78"/>
      <c r="G54" s="78"/>
      <c r="H54" s="78"/>
      <c r="I54" s="78"/>
      <c r="J54" s="79">
        <v>1920</v>
      </c>
      <c r="K54" s="78"/>
      <c r="L54" s="78"/>
      <c r="M54" s="79">
        <v>2596</v>
      </c>
    </row>
    <row r="55" spans="3:13" ht="15">
      <c r="C55" s="78"/>
      <c r="D55" s="78"/>
      <c r="E55" s="78"/>
      <c r="F55" s="78"/>
      <c r="G55" s="78"/>
      <c r="H55" s="78"/>
      <c r="I55" s="78"/>
      <c r="J55" s="79"/>
      <c r="K55" s="78"/>
      <c r="L55" s="78"/>
      <c r="M55" s="79"/>
    </row>
    <row r="56" spans="3:13" ht="15.75" thickBot="1">
      <c r="C56" s="78" t="s">
        <v>119</v>
      </c>
      <c r="D56" s="78"/>
      <c r="E56" s="78"/>
      <c r="F56" s="78"/>
      <c r="G56" s="78"/>
      <c r="H56" s="78"/>
      <c r="I56" s="78"/>
      <c r="J56" s="84">
        <f>SUM(J50:J55)</f>
        <v>-4800275</v>
      </c>
      <c r="K56" s="78"/>
      <c r="L56" s="78"/>
      <c r="M56" s="84">
        <f>SUM(M50:M55)</f>
        <v>1861813</v>
      </c>
    </row>
    <row r="57" spans="3:13" ht="13.5" thickTop="1">
      <c r="C57" s="75"/>
      <c r="D57" s="75"/>
      <c r="E57" s="75"/>
      <c r="F57" s="75"/>
      <c r="G57" s="75"/>
      <c r="H57" s="75"/>
      <c r="I57" s="75"/>
      <c r="J57" s="75"/>
      <c r="K57" s="75"/>
      <c r="L57" s="75"/>
      <c r="M57" s="75"/>
    </row>
    <row r="58" spans="3:13" ht="12.75">
      <c r="C58" s="75"/>
      <c r="D58" s="75"/>
      <c r="E58" s="75"/>
      <c r="F58" s="75"/>
      <c r="G58" s="75"/>
      <c r="H58" s="75"/>
      <c r="I58" s="75"/>
      <c r="J58" s="75"/>
      <c r="K58" s="75"/>
      <c r="L58" s="75"/>
      <c r="M58" s="75"/>
    </row>
    <row r="59" spans="3:13" ht="12.75">
      <c r="C59" s="75"/>
      <c r="D59" s="75"/>
      <c r="E59" s="75"/>
      <c r="F59" s="75"/>
      <c r="G59" s="75"/>
      <c r="H59" s="75"/>
      <c r="I59" s="75"/>
      <c r="J59" s="75"/>
      <c r="K59" s="75"/>
      <c r="L59" s="75"/>
      <c r="M59" s="75"/>
    </row>
    <row r="60" spans="3:13" ht="15">
      <c r="C60" s="94" t="s">
        <v>194</v>
      </c>
      <c r="D60" s="95"/>
      <c r="E60" s="96"/>
      <c r="F60" s="75"/>
      <c r="G60" s="75"/>
      <c r="H60" s="75"/>
      <c r="I60" s="75"/>
      <c r="J60" s="75"/>
      <c r="K60" s="75"/>
      <c r="L60" s="75"/>
      <c r="M60" s="75"/>
    </row>
    <row r="61" spans="3:12" ht="15">
      <c r="C61" s="95" t="s">
        <v>192</v>
      </c>
      <c r="E61" s="96"/>
      <c r="F61" s="75"/>
      <c r="G61" s="75"/>
      <c r="H61" s="75"/>
      <c r="I61" s="75"/>
      <c r="K61" s="75"/>
      <c r="L61" s="75"/>
    </row>
    <row r="62" spans="3:13" ht="15">
      <c r="C62" s="94"/>
      <c r="D62" s="95" t="s">
        <v>193</v>
      </c>
      <c r="E62" s="96"/>
      <c r="F62" s="75"/>
      <c r="G62" s="75"/>
      <c r="H62" s="75"/>
      <c r="I62" s="75"/>
      <c r="J62" s="85">
        <v>2209833</v>
      </c>
      <c r="K62" s="75"/>
      <c r="L62" s="75"/>
      <c r="M62" s="85">
        <v>5416710</v>
      </c>
    </row>
    <row r="63" spans="3:13" ht="15">
      <c r="C63" s="95" t="s">
        <v>191</v>
      </c>
      <c r="E63" s="96"/>
      <c r="F63" s="75"/>
      <c r="G63" s="75"/>
      <c r="H63" s="75"/>
      <c r="I63" s="75"/>
      <c r="J63" s="92">
        <v>-7010108</v>
      </c>
      <c r="K63" s="75"/>
      <c r="L63" s="75"/>
      <c r="M63" s="85">
        <v>-3554897</v>
      </c>
    </row>
    <row r="64" spans="3:13" ht="15.75" thickBot="1">
      <c r="C64" s="94"/>
      <c r="D64" s="95"/>
      <c r="E64" s="96"/>
      <c r="F64" s="75"/>
      <c r="G64" s="75"/>
      <c r="H64" s="75"/>
      <c r="I64" s="75"/>
      <c r="J64" s="93">
        <f>SUM(J62:J63)</f>
        <v>-4800275</v>
      </c>
      <c r="K64" s="75"/>
      <c r="L64" s="75"/>
      <c r="M64" s="93">
        <f>SUM(M62:M63)</f>
        <v>1861813</v>
      </c>
    </row>
    <row r="65" spans="3:13" ht="15.75" thickTop="1">
      <c r="C65" s="94"/>
      <c r="D65" s="95"/>
      <c r="E65" s="96"/>
      <c r="F65" s="75"/>
      <c r="G65" s="75"/>
      <c r="H65" s="75"/>
      <c r="I65" s="75"/>
      <c r="J65" s="91"/>
      <c r="K65" s="75"/>
      <c r="L65" s="75"/>
      <c r="M65" s="91"/>
    </row>
    <row r="66" spans="3:13" ht="12.75">
      <c r="C66" s="75"/>
      <c r="D66" s="75"/>
      <c r="E66" s="75"/>
      <c r="F66" s="75"/>
      <c r="G66" s="75"/>
      <c r="H66" s="75"/>
      <c r="I66" s="75"/>
      <c r="J66" s="75"/>
      <c r="K66" s="75"/>
      <c r="L66" s="75"/>
      <c r="M66" s="75"/>
    </row>
    <row r="67" spans="3:13" ht="15">
      <c r="C67" s="3" t="s">
        <v>176</v>
      </c>
      <c r="D67" s="75"/>
      <c r="E67" s="75"/>
      <c r="F67" s="75"/>
      <c r="G67" s="75"/>
      <c r="H67" s="75"/>
      <c r="I67" s="75"/>
      <c r="J67" s="75"/>
      <c r="K67" s="75"/>
      <c r="L67" s="75"/>
      <c r="M67" s="75"/>
    </row>
    <row r="68" spans="3:13" ht="15">
      <c r="C68" s="3" t="s">
        <v>190</v>
      </c>
      <c r="D68" s="75"/>
      <c r="E68" s="75"/>
      <c r="F68" s="75"/>
      <c r="G68" s="75"/>
      <c r="H68" s="75"/>
      <c r="I68" s="75"/>
      <c r="J68" s="75"/>
      <c r="K68" s="75"/>
      <c r="L68" s="75"/>
      <c r="M68" s="75"/>
    </row>
    <row r="69" spans="3:13" ht="12.75">
      <c r="C69" s="75"/>
      <c r="D69" s="75"/>
      <c r="E69" s="75"/>
      <c r="F69" s="75"/>
      <c r="G69" s="75"/>
      <c r="H69" s="75"/>
      <c r="I69" s="75"/>
      <c r="J69" s="75"/>
      <c r="K69" s="75"/>
      <c r="L69" s="75"/>
      <c r="M69" s="75"/>
    </row>
  </sheetData>
  <printOptions/>
  <pageMargins left="0.75" right="0.75" top="0.54" bottom="0.49" header="0.5" footer="0.5"/>
  <pageSetup horizontalDpi="300" verticalDpi="300" orientation="portrait" scale="70"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B2:R69"/>
  <sheetViews>
    <sheetView showGridLines="0" zoomScale="65" zoomScaleNormal="65" workbookViewId="0" topLeftCell="A1">
      <selection activeCell="A1" sqref="A1"/>
    </sheetView>
  </sheetViews>
  <sheetFormatPr defaultColWidth="8.88671875" defaultRowHeight="15"/>
  <cols>
    <col min="1" max="1" width="2.5546875" style="61" customWidth="1"/>
    <col min="2" max="2" width="1.5625" style="61" customWidth="1"/>
    <col min="3" max="3" width="7.10546875" style="61" customWidth="1"/>
    <col min="4" max="4" width="18.10546875" style="61" customWidth="1"/>
    <col min="5" max="5" width="9.88671875" style="61" customWidth="1"/>
    <col min="6" max="6" width="1.4375" style="61" customWidth="1"/>
    <col min="7" max="7" width="9.88671875" style="61" customWidth="1"/>
    <col min="8" max="8" width="1.5625" style="61" customWidth="1"/>
    <col min="9" max="9" width="9.88671875" style="61" customWidth="1"/>
    <col min="10" max="10" width="1.5625" style="61" customWidth="1"/>
    <col min="11" max="11" width="9.88671875" style="61" customWidth="1"/>
    <col min="12" max="12" width="1.5625" style="61" customWidth="1"/>
    <col min="13" max="13" width="9.88671875" style="61" customWidth="1"/>
    <col min="14" max="14" width="1.5625" style="61" customWidth="1"/>
    <col min="15" max="15" width="9.99609375" style="61" customWidth="1"/>
    <col min="16" max="16" width="1.5625" style="61" customWidth="1"/>
    <col min="17" max="17" width="9.3359375" style="61" customWidth="1"/>
    <col min="18" max="18" width="2.10546875" style="61" customWidth="1"/>
    <col min="19" max="16384" width="7.10546875" style="61" customWidth="1"/>
  </cols>
  <sheetData>
    <row r="2" spans="2:3" ht="15.75">
      <c r="B2" s="2" t="s">
        <v>10</v>
      </c>
      <c r="C2" s="2"/>
    </row>
    <row r="3" spans="2:3" ht="15">
      <c r="B3" s="10" t="s">
        <v>8</v>
      </c>
      <c r="C3" s="10"/>
    </row>
    <row r="4" spans="2:3" ht="15">
      <c r="B4" s="10"/>
      <c r="C4" s="10"/>
    </row>
    <row r="6" spans="2:3" ht="15.75">
      <c r="B6" s="62" t="s">
        <v>80</v>
      </c>
      <c r="C6" s="62"/>
    </row>
    <row r="7" spans="2:11" ht="13.5" customHeight="1">
      <c r="B7" s="62" t="s">
        <v>210</v>
      </c>
      <c r="C7" s="62"/>
      <c r="D7" s="97"/>
      <c r="E7" s="97"/>
      <c r="F7" s="97"/>
      <c r="G7" s="97"/>
      <c r="H7" s="97"/>
      <c r="I7" s="97"/>
      <c r="J7" s="97"/>
      <c r="K7" s="97"/>
    </row>
    <row r="10" spans="2:3" ht="15.75">
      <c r="B10" s="62" t="s">
        <v>131</v>
      </c>
      <c r="C10" s="62"/>
    </row>
    <row r="11" spans="2:3" ht="15.75">
      <c r="B11" s="62"/>
      <c r="C11" s="62"/>
    </row>
    <row r="12" spans="2:17" ht="12.75">
      <c r="B12" s="63" t="s">
        <v>0</v>
      </c>
      <c r="C12" s="63"/>
      <c r="E12" s="99"/>
      <c r="F12" s="99"/>
      <c r="G12" s="99"/>
      <c r="H12" s="99"/>
      <c r="I12" s="99"/>
      <c r="J12" s="99"/>
      <c r="K12" s="99" t="s">
        <v>98</v>
      </c>
      <c r="L12" s="99"/>
      <c r="M12" s="99"/>
      <c r="N12" s="99"/>
      <c r="O12" s="99"/>
      <c r="P12" s="99"/>
      <c r="Q12" s="99"/>
    </row>
    <row r="13" spans="5:18" ht="12.75">
      <c r="E13" s="99" t="s">
        <v>81</v>
      </c>
      <c r="F13" s="99"/>
      <c r="G13" s="99" t="s">
        <v>81</v>
      </c>
      <c r="H13" s="99"/>
      <c r="I13" s="99" t="s">
        <v>99</v>
      </c>
      <c r="J13" s="99"/>
      <c r="K13" s="99" t="s">
        <v>100</v>
      </c>
      <c r="L13" s="99"/>
      <c r="M13" s="99" t="s">
        <v>82</v>
      </c>
      <c r="N13" s="99"/>
      <c r="O13" s="99" t="s">
        <v>83</v>
      </c>
      <c r="P13" s="99"/>
      <c r="Q13" s="99"/>
      <c r="R13" s="64"/>
    </row>
    <row r="14" spans="5:18" ht="12.75">
      <c r="E14" s="99" t="s">
        <v>84</v>
      </c>
      <c r="F14" s="99"/>
      <c r="G14" s="99" t="s">
        <v>85</v>
      </c>
      <c r="H14" s="99"/>
      <c r="I14" s="99" t="s">
        <v>101</v>
      </c>
      <c r="J14" s="99"/>
      <c r="K14" s="99" t="s">
        <v>102</v>
      </c>
      <c r="L14" s="99"/>
      <c r="M14" s="99" t="s">
        <v>102</v>
      </c>
      <c r="N14" s="99"/>
      <c r="O14" s="99" t="s">
        <v>86</v>
      </c>
      <c r="P14" s="99"/>
      <c r="Q14" s="99" t="s">
        <v>5</v>
      </c>
      <c r="R14" s="64"/>
    </row>
    <row r="15" spans="5:18" ht="12.75">
      <c r="E15" s="65"/>
      <c r="F15" s="65"/>
      <c r="G15" s="65"/>
      <c r="I15" s="65"/>
      <c r="J15" s="65"/>
      <c r="K15" s="65"/>
      <c r="L15" s="65"/>
      <c r="M15" s="65"/>
      <c r="N15" s="65"/>
      <c r="O15" s="65"/>
      <c r="P15" s="65"/>
      <c r="Q15" s="65"/>
      <c r="R15" s="65"/>
    </row>
    <row r="16" spans="5:18" ht="12.75">
      <c r="E16" s="99" t="s">
        <v>1</v>
      </c>
      <c r="F16" s="99"/>
      <c r="G16" s="99" t="s">
        <v>1</v>
      </c>
      <c r="H16" s="99"/>
      <c r="I16" s="99" t="s">
        <v>1</v>
      </c>
      <c r="J16" s="99"/>
      <c r="K16" s="99" t="s">
        <v>1</v>
      </c>
      <c r="L16" s="99"/>
      <c r="M16" s="99" t="s">
        <v>1</v>
      </c>
      <c r="N16" s="99"/>
      <c r="O16" s="99" t="s">
        <v>1</v>
      </c>
      <c r="P16" s="99"/>
      <c r="Q16" s="99" t="s">
        <v>1</v>
      </c>
      <c r="R16" s="64"/>
    </row>
    <row r="18" spans="2:3" ht="12.75">
      <c r="B18" s="69" t="s">
        <v>132</v>
      </c>
      <c r="C18" s="69"/>
    </row>
    <row r="19" spans="2:17" ht="12.75">
      <c r="B19" s="69"/>
      <c r="C19" s="69" t="s">
        <v>212</v>
      </c>
      <c r="E19" s="67">
        <v>36000000</v>
      </c>
      <c r="F19" s="67"/>
      <c r="G19" s="67">
        <v>5025401</v>
      </c>
      <c r="I19" s="67">
        <v>220543</v>
      </c>
      <c r="J19" s="67"/>
      <c r="K19" s="67">
        <v>116772</v>
      </c>
      <c r="L19" s="67"/>
      <c r="M19" s="67">
        <v>3222143</v>
      </c>
      <c r="N19" s="67"/>
      <c r="O19" s="67">
        <v>17973338</v>
      </c>
      <c r="P19" s="67"/>
      <c r="Q19" s="67">
        <f>SUM(E19:O19)</f>
        <v>62558197</v>
      </c>
    </row>
    <row r="20" spans="2:17" ht="12.75">
      <c r="B20" s="69"/>
      <c r="C20" s="69" t="s">
        <v>78</v>
      </c>
      <c r="E20" s="68">
        <v>0</v>
      </c>
      <c r="F20" s="67"/>
      <c r="G20" s="68">
        <v>0</v>
      </c>
      <c r="I20" s="68">
        <v>0</v>
      </c>
      <c r="J20" s="67"/>
      <c r="K20" s="68">
        <v>0</v>
      </c>
      <c r="L20" s="67"/>
      <c r="M20" s="68">
        <v>0</v>
      </c>
      <c r="N20" s="67"/>
      <c r="O20" s="68">
        <v>2250000</v>
      </c>
      <c r="P20" s="67"/>
      <c r="Q20" s="68">
        <f>SUM(E20:O20)</f>
        <v>2250000</v>
      </c>
    </row>
    <row r="21" spans="2:17" ht="12.75">
      <c r="B21" s="69"/>
      <c r="C21" s="69"/>
      <c r="E21" s="67"/>
      <c r="F21" s="67"/>
      <c r="G21" s="67"/>
      <c r="I21" s="67"/>
      <c r="J21" s="67"/>
      <c r="K21" s="67"/>
      <c r="L21" s="67"/>
      <c r="M21" s="67"/>
      <c r="N21" s="67"/>
      <c r="O21" s="67"/>
      <c r="P21" s="67"/>
      <c r="Q21" s="67"/>
    </row>
    <row r="22" spans="2:17" ht="12.75">
      <c r="B22" s="69"/>
      <c r="C22" s="69" t="s">
        <v>79</v>
      </c>
      <c r="E22" s="67">
        <f>SUM(E19:E20)</f>
        <v>36000000</v>
      </c>
      <c r="F22" s="67"/>
      <c r="G22" s="67">
        <f>SUM(G19:G20)</f>
        <v>5025401</v>
      </c>
      <c r="I22" s="67">
        <f>SUM(I19:I20)</f>
        <v>220543</v>
      </c>
      <c r="J22" s="67"/>
      <c r="K22" s="67">
        <f>SUM(K19:K20)</f>
        <v>116772</v>
      </c>
      <c r="L22" s="67"/>
      <c r="M22" s="67">
        <f>SUM(M19:M20)</f>
        <v>3222143</v>
      </c>
      <c r="N22" s="67"/>
      <c r="O22" s="67">
        <f>SUM(O19:O20)</f>
        <v>20223338</v>
      </c>
      <c r="P22" s="67"/>
      <c r="Q22" s="67">
        <f>SUM(Q19:Q20)</f>
        <v>64808197</v>
      </c>
    </row>
    <row r="23" spans="2:17" ht="12.75">
      <c r="B23" s="69"/>
      <c r="C23" s="69"/>
      <c r="E23" s="67"/>
      <c r="F23" s="67"/>
      <c r="G23" s="67"/>
      <c r="I23" s="67"/>
      <c r="J23" s="67"/>
      <c r="K23" s="67"/>
      <c r="L23" s="67"/>
      <c r="M23" s="67"/>
      <c r="N23" s="67"/>
      <c r="O23" s="67"/>
      <c r="P23" s="67"/>
      <c r="Q23" s="67"/>
    </row>
    <row r="24" spans="2:17" ht="12.75">
      <c r="B24" s="69" t="s">
        <v>75</v>
      </c>
      <c r="C24" s="69"/>
      <c r="E24" s="109"/>
      <c r="F24" s="110"/>
      <c r="G24" s="110"/>
      <c r="H24" s="111"/>
      <c r="I24" s="110"/>
      <c r="J24" s="110"/>
      <c r="K24" s="110"/>
      <c r="L24" s="110"/>
      <c r="M24" s="110"/>
      <c r="N24" s="110"/>
      <c r="O24" s="110"/>
      <c r="P24" s="110"/>
      <c r="Q24" s="72"/>
    </row>
    <row r="25" spans="2:17" ht="12.75">
      <c r="B25" s="69"/>
      <c r="C25" s="69" t="s">
        <v>234</v>
      </c>
      <c r="E25" s="114"/>
      <c r="F25" s="74"/>
      <c r="G25" s="74"/>
      <c r="H25" s="74"/>
      <c r="I25" s="74"/>
      <c r="J25" s="74"/>
      <c r="K25" s="74"/>
      <c r="L25" s="74"/>
      <c r="M25" s="74"/>
      <c r="N25" s="74"/>
      <c r="O25" s="74"/>
      <c r="P25" s="74"/>
      <c r="Q25" s="115"/>
    </row>
    <row r="26" spans="2:17" ht="12.75">
      <c r="B26" s="69"/>
      <c r="C26" s="69" t="s">
        <v>232</v>
      </c>
      <c r="E26" s="116">
        <v>0</v>
      </c>
      <c r="F26" s="67"/>
      <c r="G26" s="67">
        <v>0</v>
      </c>
      <c r="H26" s="74"/>
      <c r="I26" s="67">
        <v>0</v>
      </c>
      <c r="J26" s="67"/>
      <c r="K26" s="67">
        <v>0</v>
      </c>
      <c r="L26" s="67"/>
      <c r="M26" s="67">
        <v>-1443588</v>
      </c>
      <c r="N26" s="67"/>
      <c r="O26" s="67">
        <f>-M26</f>
        <v>1443588</v>
      </c>
      <c r="P26" s="67"/>
      <c r="Q26" s="108">
        <f>SUM(E26:O26)</f>
        <v>0</v>
      </c>
    </row>
    <row r="27" spans="2:17" ht="12.75">
      <c r="B27" s="69" t="s">
        <v>233</v>
      </c>
      <c r="C27" s="69"/>
      <c r="E27" s="116"/>
      <c r="F27" s="67"/>
      <c r="G27" s="67"/>
      <c r="H27" s="74"/>
      <c r="I27" s="67"/>
      <c r="J27" s="67"/>
      <c r="K27" s="67"/>
      <c r="L27" s="67"/>
      <c r="M27" s="67"/>
      <c r="N27" s="67"/>
      <c r="O27" s="67"/>
      <c r="P27" s="67"/>
      <c r="Q27" s="108"/>
    </row>
    <row r="28" spans="2:17" ht="12.75">
      <c r="B28" s="69"/>
      <c r="C28" s="69" t="s">
        <v>241</v>
      </c>
      <c r="E28" s="116"/>
      <c r="F28" s="67"/>
      <c r="G28" s="67"/>
      <c r="H28" s="74"/>
      <c r="I28" s="67"/>
      <c r="J28" s="67"/>
      <c r="K28" s="67"/>
      <c r="L28" s="67"/>
      <c r="M28" s="67"/>
      <c r="N28" s="67"/>
      <c r="O28" s="67"/>
      <c r="P28" s="67"/>
      <c r="Q28" s="108"/>
    </row>
    <row r="29" spans="2:17" ht="12.75">
      <c r="B29" s="69"/>
      <c r="C29" s="69" t="s">
        <v>18</v>
      </c>
      <c r="E29" s="116">
        <v>0</v>
      </c>
      <c r="F29" s="67"/>
      <c r="G29" s="67">
        <v>0</v>
      </c>
      <c r="H29" s="74"/>
      <c r="I29" s="67">
        <v>0</v>
      </c>
      <c r="J29" s="67"/>
      <c r="K29" s="67">
        <v>-40330</v>
      </c>
      <c r="L29" s="67"/>
      <c r="M29" s="67">
        <v>0</v>
      </c>
      <c r="N29" s="67"/>
      <c r="O29" s="67">
        <v>0</v>
      </c>
      <c r="P29" s="67"/>
      <c r="Q29" s="108">
        <f>SUM(E29:O29)</f>
        <v>-40330</v>
      </c>
    </row>
    <row r="30" spans="2:17" ht="12.75">
      <c r="B30" s="69" t="s">
        <v>103</v>
      </c>
      <c r="C30" s="69"/>
      <c r="E30" s="116"/>
      <c r="F30" s="67"/>
      <c r="G30" s="67"/>
      <c r="H30" s="74"/>
      <c r="I30" s="67"/>
      <c r="J30" s="67"/>
      <c r="K30" s="67"/>
      <c r="L30" s="67"/>
      <c r="M30" s="67"/>
      <c r="N30" s="67"/>
      <c r="O30" s="67"/>
      <c r="P30" s="67"/>
      <c r="Q30" s="108"/>
    </row>
    <row r="31" spans="2:17" ht="12.75">
      <c r="B31" s="69"/>
      <c r="C31" s="69" t="s">
        <v>215</v>
      </c>
      <c r="E31" s="112">
        <v>0</v>
      </c>
      <c r="F31" s="68"/>
      <c r="G31" s="68">
        <v>0</v>
      </c>
      <c r="H31" s="113"/>
      <c r="I31" s="68">
        <v>0</v>
      </c>
      <c r="J31" s="68"/>
      <c r="K31" s="68">
        <v>-1721</v>
      </c>
      <c r="L31" s="68"/>
      <c r="M31" s="68">
        <v>0</v>
      </c>
      <c r="N31" s="68"/>
      <c r="O31" s="68">
        <v>0</v>
      </c>
      <c r="P31" s="68"/>
      <c r="Q31" s="73">
        <f>SUM(E31:O31)</f>
        <v>-1721</v>
      </c>
    </row>
    <row r="32" spans="2:17" ht="12.75">
      <c r="B32" s="69" t="s">
        <v>108</v>
      </c>
      <c r="C32" s="69"/>
      <c r="E32" s="67"/>
      <c r="F32" s="67"/>
      <c r="G32" s="67"/>
      <c r="H32" s="74"/>
      <c r="I32" s="67"/>
      <c r="J32" s="67"/>
      <c r="K32" s="67"/>
      <c r="L32" s="67"/>
      <c r="M32" s="67"/>
      <c r="N32" s="67"/>
      <c r="O32" s="67"/>
      <c r="P32" s="67"/>
      <c r="Q32" s="67"/>
    </row>
    <row r="33" spans="2:17" ht="12.75">
      <c r="B33" s="69"/>
      <c r="C33" s="69" t="s">
        <v>109</v>
      </c>
      <c r="E33" s="67">
        <f>SUM(E24:E31)</f>
        <v>0</v>
      </c>
      <c r="F33" s="67"/>
      <c r="G33" s="67">
        <f>SUM(G24:G31)</f>
        <v>0</v>
      </c>
      <c r="H33" s="74"/>
      <c r="I33" s="67">
        <f>SUM(I24:I31)</f>
        <v>0</v>
      </c>
      <c r="J33" s="67"/>
      <c r="K33" s="67">
        <f>SUM(K24:K31)</f>
        <v>-42051</v>
      </c>
      <c r="L33" s="67"/>
      <c r="M33" s="67">
        <f>SUM(M24:M31)</f>
        <v>-1443588</v>
      </c>
      <c r="N33" s="67"/>
      <c r="O33" s="67">
        <f>SUM(O24:O31)</f>
        <v>1443588</v>
      </c>
      <c r="P33" s="67"/>
      <c r="Q33" s="67">
        <f>SUM(Q24:Q31)</f>
        <v>-42051</v>
      </c>
    </row>
    <row r="34" spans="2:17" ht="12.75">
      <c r="B34" s="69"/>
      <c r="C34" s="69"/>
      <c r="E34" s="67"/>
      <c r="F34" s="67"/>
      <c r="G34" s="67"/>
      <c r="I34" s="67"/>
      <c r="J34" s="67"/>
      <c r="K34" s="67"/>
      <c r="L34" s="67"/>
      <c r="M34" s="67"/>
      <c r="N34" s="67"/>
      <c r="O34" s="67"/>
      <c r="P34" s="67"/>
      <c r="Q34" s="67"/>
    </row>
    <row r="35" spans="2:17" ht="12.75">
      <c r="B35" s="69" t="s">
        <v>203</v>
      </c>
      <c r="C35" s="69"/>
      <c r="E35" s="67">
        <v>0</v>
      </c>
      <c r="F35" s="67"/>
      <c r="G35" s="67">
        <v>0</v>
      </c>
      <c r="I35" s="67">
        <v>0</v>
      </c>
      <c r="J35" s="67"/>
      <c r="K35" s="67">
        <v>0</v>
      </c>
      <c r="L35" s="67"/>
      <c r="M35" s="67">
        <v>0</v>
      </c>
      <c r="N35" s="67"/>
      <c r="O35" s="67">
        <v>-7462248</v>
      </c>
      <c r="P35" s="67"/>
      <c r="Q35" s="67">
        <f>SUM(E35:O35)</f>
        <v>-7462248</v>
      </c>
    </row>
    <row r="36" spans="5:17" ht="12.75">
      <c r="E36" s="67"/>
      <c r="F36" s="67"/>
      <c r="G36" s="67"/>
      <c r="I36" s="67"/>
      <c r="J36" s="67"/>
      <c r="K36" s="67"/>
      <c r="L36" s="67"/>
      <c r="M36" s="67"/>
      <c r="N36" s="67"/>
      <c r="O36" s="67"/>
      <c r="P36" s="67"/>
      <c r="Q36" s="67"/>
    </row>
    <row r="37" spans="2:3" ht="12.75">
      <c r="B37" s="69" t="s">
        <v>218</v>
      </c>
      <c r="C37" s="69"/>
    </row>
    <row r="38" spans="2:17" ht="12.75">
      <c r="B38" s="69"/>
      <c r="C38" s="98" t="s">
        <v>217</v>
      </c>
      <c r="E38" s="66">
        <v>0</v>
      </c>
      <c r="F38" s="66"/>
      <c r="G38" s="66">
        <v>0</v>
      </c>
      <c r="I38" s="66">
        <v>0</v>
      </c>
      <c r="J38" s="66"/>
      <c r="K38" s="66">
        <v>0</v>
      </c>
      <c r="L38" s="66"/>
      <c r="M38" s="66">
        <v>0</v>
      </c>
      <c r="N38" s="66"/>
      <c r="O38" s="66">
        <v>-2250000</v>
      </c>
      <c r="P38" s="66"/>
      <c r="Q38" s="67">
        <f>SUM(E38:O38)</f>
        <v>-2250000</v>
      </c>
    </row>
    <row r="39" spans="5:17" ht="12.75">
      <c r="E39" s="67"/>
      <c r="F39" s="67"/>
      <c r="G39" s="67"/>
      <c r="I39" s="67"/>
      <c r="J39" s="67"/>
      <c r="K39" s="67"/>
      <c r="L39" s="67"/>
      <c r="M39" s="67"/>
      <c r="N39" s="67"/>
      <c r="O39" s="67"/>
      <c r="P39" s="67"/>
      <c r="Q39" s="67"/>
    </row>
    <row r="40" spans="2:17" ht="12.75">
      <c r="B40" s="61" t="s">
        <v>88</v>
      </c>
      <c r="E40" s="67">
        <f>-G40-O40</f>
        <v>9000000</v>
      </c>
      <c r="F40" s="67"/>
      <c r="G40" s="67">
        <v>-5025401</v>
      </c>
      <c r="I40" s="67">
        <v>0</v>
      </c>
      <c r="J40" s="67"/>
      <c r="K40" s="67">
        <v>0</v>
      </c>
      <c r="L40" s="67"/>
      <c r="M40" s="67">
        <v>0</v>
      </c>
      <c r="N40" s="67"/>
      <c r="O40" s="67">
        <v>-3974599</v>
      </c>
      <c r="P40" s="67"/>
      <c r="Q40" s="67">
        <f>SUM(E40:O40)</f>
        <v>0</v>
      </c>
    </row>
    <row r="41" spans="5:17" ht="12.75">
      <c r="E41" s="68"/>
      <c r="F41" s="67"/>
      <c r="G41" s="68"/>
      <c r="I41" s="68"/>
      <c r="J41" s="67"/>
      <c r="K41" s="68"/>
      <c r="L41" s="67"/>
      <c r="M41" s="68"/>
      <c r="N41" s="67"/>
      <c r="O41" s="68"/>
      <c r="P41" s="67"/>
      <c r="Q41" s="68"/>
    </row>
    <row r="42" spans="5:17" ht="12.75">
      <c r="E42" s="67"/>
      <c r="F42" s="67"/>
      <c r="G42" s="67"/>
      <c r="I42" s="67"/>
      <c r="J42" s="67"/>
      <c r="K42" s="67"/>
      <c r="L42" s="67"/>
      <c r="M42" s="67"/>
      <c r="N42" s="67"/>
      <c r="O42" s="67"/>
      <c r="P42" s="67"/>
      <c r="Q42" s="67"/>
    </row>
    <row r="43" spans="2:17" ht="12.75">
      <c r="B43" s="69" t="s">
        <v>214</v>
      </c>
      <c r="C43" s="69"/>
      <c r="E43" s="67">
        <f>SUM(E33:E41)+E22</f>
        <v>45000000</v>
      </c>
      <c r="F43" s="67"/>
      <c r="G43" s="67">
        <f>SUM(G33:G41)+G22</f>
        <v>0</v>
      </c>
      <c r="I43" s="67">
        <f>SUM(I33:I41)+I22</f>
        <v>220543</v>
      </c>
      <c r="J43" s="67"/>
      <c r="K43" s="67">
        <f>SUM(K33:K41)+K22</f>
        <v>74721</v>
      </c>
      <c r="L43" s="67"/>
      <c r="M43" s="67">
        <f>SUM(M33:M41)+M22</f>
        <v>1778555</v>
      </c>
      <c r="N43" s="67"/>
      <c r="O43" s="67">
        <f>SUM(O33:O41)+O22</f>
        <v>7980079</v>
      </c>
      <c r="P43" s="67"/>
      <c r="Q43" s="67">
        <f>SUM(Q33:Q41)+Q22</f>
        <v>55053898</v>
      </c>
    </row>
    <row r="44" spans="5:17" ht="13.5" thickBot="1">
      <c r="E44" s="70"/>
      <c r="F44" s="67"/>
      <c r="G44" s="70"/>
      <c r="I44" s="70"/>
      <c r="J44" s="67"/>
      <c r="K44" s="70"/>
      <c r="L44" s="67"/>
      <c r="M44" s="70"/>
      <c r="N44" s="67"/>
      <c r="O44" s="70"/>
      <c r="P44" s="67"/>
      <c r="Q44" s="70"/>
    </row>
    <row r="45" spans="5:17" ht="13.5" thickTop="1">
      <c r="E45" s="67"/>
      <c r="F45" s="67"/>
      <c r="G45" s="67"/>
      <c r="I45" s="67"/>
      <c r="J45" s="67"/>
      <c r="K45" s="67"/>
      <c r="L45" s="67"/>
      <c r="M45" s="67"/>
      <c r="N45" s="67"/>
      <c r="O45" s="67"/>
      <c r="P45" s="67"/>
      <c r="Q45" s="67"/>
    </row>
    <row r="46" spans="5:17" ht="12.75">
      <c r="E46" s="67"/>
      <c r="F46" s="67"/>
      <c r="G46" s="67"/>
      <c r="I46" s="67"/>
      <c r="J46" s="67"/>
      <c r="K46" s="67"/>
      <c r="L46" s="67"/>
      <c r="M46" s="67"/>
      <c r="N46" s="67"/>
      <c r="O46" s="67"/>
      <c r="P46" s="67"/>
      <c r="Q46" s="67"/>
    </row>
    <row r="47" spans="2:3" ht="12.75">
      <c r="B47" s="69" t="s">
        <v>120</v>
      </c>
      <c r="C47" s="69"/>
    </row>
    <row r="48" spans="2:17" ht="12.75">
      <c r="B48" s="69"/>
      <c r="C48" s="69" t="s">
        <v>212</v>
      </c>
      <c r="E48" s="67">
        <v>36000000</v>
      </c>
      <c r="F48" s="67"/>
      <c r="G48" s="67">
        <v>5025401</v>
      </c>
      <c r="I48" s="67">
        <v>220543</v>
      </c>
      <c r="J48" s="67"/>
      <c r="K48" s="67">
        <v>129259</v>
      </c>
      <c r="L48" s="67"/>
      <c r="M48" s="67">
        <v>3222143</v>
      </c>
      <c r="N48" s="67"/>
      <c r="O48" s="67">
        <v>18528582</v>
      </c>
      <c r="P48" s="67"/>
      <c r="Q48" s="67">
        <f>SUM(E48:O48)</f>
        <v>63125928</v>
      </c>
    </row>
    <row r="49" spans="2:17" ht="12.75">
      <c r="B49" s="69"/>
      <c r="C49" s="69" t="s">
        <v>78</v>
      </c>
      <c r="E49" s="68">
        <v>0</v>
      </c>
      <c r="F49" s="67"/>
      <c r="G49" s="68">
        <v>0</v>
      </c>
      <c r="I49" s="68">
        <v>0</v>
      </c>
      <c r="J49" s="67"/>
      <c r="K49" s="68">
        <v>0</v>
      </c>
      <c r="L49" s="67"/>
      <c r="M49" s="68">
        <v>0</v>
      </c>
      <c r="N49" s="67"/>
      <c r="O49" s="68">
        <v>1800000</v>
      </c>
      <c r="P49" s="67"/>
      <c r="Q49" s="68">
        <f>SUM(E49:O49)</f>
        <v>1800000</v>
      </c>
    </row>
    <row r="50" spans="2:17" ht="12.75">
      <c r="B50" s="69"/>
      <c r="C50" s="69"/>
      <c r="E50" s="67"/>
      <c r="F50" s="67"/>
      <c r="G50" s="67"/>
      <c r="I50" s="67"/>
      <c r="J50" s="67"/>
      <c r="K50" s="67"/>
      <c r="L50" s="67"/>
      <c r="M50" s="67"/>
      <c r="N50" s="67"/>
      <c r="O50" s="67"/>
      <c r="P50" s="67"/>
      <c r="Q50" s="67"/>
    </row>
    <row r="51" spans="2:17" ht="12.75">
      <c r="B51" s="69"/>
      <c r="C51" s="69" t="s">
        <v>79</v>
      </c>
      <c r="E51" s="67">
        <f>SUM(E48:E49)</f>
        <v>36000000</v>
      </c>
      <c r="F51" s="67"/>
      <c r="G51" s="67">
        <f>SUM(G48:G49)</f>
        <v>5025401</v>
      </c>
      <c r="I51" s="67">
        <f>SUM(I48:I49)</f>
        <v>220543</v>
      </c>
      <c r="J51" s="67"/>
      <c r="K51" s="67">
        <f>SUM(K48:K49)</f>
        <v>129259</v>
      </c>
      <c r="L51" s="67"/>
      <c r="M51" s="67">
        <f>SUM(M48:M49)</f>
        <v>3222143</v>
      </c>
      <c r="N51" s="67"/>
      <c r="O51" s="67">
        <f>SUM(O48:O49)</f>
        <v>20328582</v>
      </c>
      <c r="P51" s="67"/>
      <c r="Q51" s="67">
        <f>SUM(Q48:Q49)</f>
        <v>64925928</v>
      </c>
    </row>
    <row r="53" spans="2:17" ht="12.75">
      <c r="B53" s="69" t="s">
        <v>103</v>
      </c>
      <c r="C53" s="69"/>
      <c r="E53" s="109"/>
      <c r="F53" s="110"/>
      <c r="G53" s="110"/>
      <c r="H53" s="111"/>
      <c r="I53" s="110"/>
      <c r="J53" s="110"/>
      <c r="K53" s="110"/>
      <c r="L53" s="110"/>
      <c r="M53" s="110"/>
      <c r="N53" s="110"/>
      <c r="O53" s="110"/>
      <c r="P53" s="110"/>
      <c r="Q53" s="72"/>
    </row>
    <row r="54" spans="2:17" ht="12.75">
      <c r="B54" s="69"/>
      <c r="C54" s="69" t="s">
        <v>215</v>
      </c>
      <c r="E54" s="112">
        <v>0</v>
      </c>
      <c r="F54" s="68"/>
      <c r="G54" s="68">
        <v>0</v>
      </c>
      <c r="H54" s="113"/>
      <c r="I54" s="68">
        <v>0</v>
      </c>
      <c r="J54" s="68"/>
      <c r="K54" s="68">
        <v>-12487</v>
      </c>
      <c r="L54" s="68"/>
      <c r="M54" s="68">
        <v>0</v>
      </c>
      <c r="N54" s="68"/>
      <c r="O54" s="68">
        <v>0</v>
      </c>
      <c r="P54" s="68"/>
      <c r="Q54" s="73">
        <f>SUM(E54:O54)</f>
        <v>-12487</v>
      </c>
    </row>
    <row r="55" spans="2:17" ht="12.75">
      <c r="B55" s="69" t="s">
        <v>108</v>
      </c>
      <c r="C55" s="69"/>
      <c r="E55" s="67"/>
      <c r="F55" s="67"/>
      <c r="G55" s="67"/>
      <c r="H55" s="74"/>
      <c r="I55" s="67"/>
      <c r="J55" s="67"/>
      <c r="K55" s="67"/>
      <c r="L55" s="67"/>
      <c r="M55" s="67"/>
      <c r="N55" s="67"/>
      <c r="O55" s="67"/>
      <c r="P55" s="67"/>
      <c r="Q55" s="67"/>
    </row>
    <row r="56" spans="2:17" ht="12.75">
      <c r="B56" s="69"/>
      <c r="C56" s="69" t="s">
        <v>109</v>
      </c>
      <c r="E56" s="67">
        <f>SUM(E53:E54)</f>
        <v>0</v>
      </c>
      <c r="F56" s="67"/>
      <c r="G56" s="67">
        <f>SUM(G53:G54)</f>
        <v>0</v>
      </c>
      <c r="H56" s="74"/>
      <c r="I56" s="67">
        <f>SUM(I53:I54)</f>
        <v>0</v>
      </c>
      <c r="J56" s="67"/>
      <c r="K56" s="67">
        <f>SUM(K53:K54)</f>
        <v>-12487</v>
      </c>
      <c r="L56" s="67"/>
      <c r="M56" s="67">
        <f>SUM(M53:M54)</f>
        <v>0</v>
      </c>
      <c r="N56" s="67"/>
      <c r="O56" s="67">
        <f>SUM(O53:O54)</f>
        <v>0</v>
      </c>
      <c r="P56" s="67"/>
      <c r="Q56" s="67">
        <f>SUM(Q53:Q54)</f>
        <v>-12487</v>
      </c>
    </row>
    <row r="57" spans="2:17" ht="12.75">
      <c r="B57" s="69"/>
      <c r="C57" s="69"/>
      <c r="E57" s="67"/>
      <c r="F57" s="67"/>
      <c r="G57" s="67"/>
      <c r="I57" s="67"/>
      <c r="J57" s="67"/>
      <c r="K57" s="67"/>
      <c r="L57" s="67"/>
      <c r="M57" s="67"/>
      <c r="N57" s="67"/>
      <c r="O57" s="67"/>
      <c r="P57" s="67"/>
      <c r="Q57" s="67"/>
    </row>
    <row r="58" spans="2:17" ht="12.75">
      <c r="B58" s="61" t="s">
        <v>87</v>
      </c>
      <c r="E58" s="67">
        <v>0</v>
      </c>
      <c r="F58" s="67"/>
      <c r="G58" s="67">
        <v>0</v>
      </c>
      <c r="I58" s="67">
        <v>0</v>
      </c>
      <c r="J58" s="67"/>
      <c r="K58" s="67">
        <v>0</v>
      </c>
      <c r="L58" s="67"/>
      <c r="M58" s="67">
        <v>0</v>
      </c>
      <c r="N58" s="67"/>
      <c r="O58" s="67">
        <f>'IS'!P46</f>
        <v>1694756</v>
      </c>
      <c r="P58" s="67"/>
      <c r="Q58" s="67">
        <f>SUM(E58:O58)</f>
        <v>1694756</v>
      </c>
    </row>
    <row r="59" spans="2:17" ht="12.75">
      <c r="B59" s="69"/>
      <c r="C59" s="69"/>
      <c r="E59" s="67"/>
      <c r="F59" s="67"/>
      <c r="G59" s="67"/>
      <c r="I59" s="67"/>
      <c r="J59" s="67"/>
      <c r="K59" s="67"/>
      <c r="L59" s="67"/>
      <c r="M59" s="67"/>
      <c r="N59" s="67"/>
      <c r="O59" s="67"/>
      <c r="P59" s="67"/>
      <c r="Q59" s="67"/>
    </row>
    <row r="60" spans="2:3" ht="12.75">
      <c r="B60" s="69" t="s">
        <v>218</v>
      </c>
      <c r="C60" s="69"/>
    </row>
    <row r="61" spans="2:17" ht="12.75">
      <c r="B61" s="69"/>
      <c r="C61" s="98" t="s">
        <v>219</v>
      </c>
      <c r="E61" s="66">
        <v>0</v>
      </c>
      <c r="F61" s="66"/>
      <c r="G61" s="66">
        <v>0</v>
      </c>
      <c r="I61" s="66">
        <v>0</v>
      </c>
      <c r="J61" s="66"/>
      <c r="K61" s="66">
        <v>0</v>
      </c>
      <c r="L61" s="66"/>
      <c r="M61" s="66">
        <v>0</v>
      </c>
      <c r="N61" s="66"/>
      <c r="O61" s="66">
        <v>-1800000</v>
      </c>
      <c r="P61" s="66"/>
      <c r="Q61" s="67">
        <f>SUM(E61:O61)</f>
        <v>-1800000</v>
      </c>
    </row>
    <row r="62" spans="5:17" ht="12.75">
      <c r="E62" s="68"/>
      <c r="F62" s="67"/>
      <c r="G62" s="68"/>
      <c r="I62" s="68"/>
      <c r="J62" s="67"/>
      <c r="K62" s="68"/>
      <c r="L62" s="67"/>
      <c r="M62" s="68"/>
      <c r="N62" s="67"/>
      <c r="O62" s="68"/>
      <c r="P62" s="67"/>
      <c r="Q62" s="68"/>
    </row>
    <row r="63" spans="5:17" ht="12.75">
      <c r="E63" s="67"/>
      <c r="F63" s="67"/>
      <c r="G63" s="67"/>
      <c r="I63" s="67"/>
      <c r="J63" s="67"/>
      <c r="K63" s="67"/>
      <c r="L63" s="67"/>
      <c r="M63" s="67"/>
      <c r="N63" s="67"/>
      <c r="O63" s="67"/>
      <c r="P63" s="67"/>
      <c r="Q63" s="67"/>
    </row>
    <row r="64" spans="2:17" ht="12.75">
      <c r="B64" s="69" t="s">
        <v>216</v>
      </c>
      <c r="C64" s="69"/>
      <c r="E64" s="67">
        <f>SUM(E56:E62)+E51</f>
        <v>36000000</v>
      </c>
      <c r="F64" s="67"/>
      <c r="G64" s="67">
        <f>SUM(G56:G62)+G51</f>
        <v>5025401</v>
      </c>
      <c r="I64" s="67">
        <f>SUM(I56:I62)+I51</f>
        <v>220543</v>
      </c>
      <c r="J64" s="67"/>
      <c r="K64" s="67">
        <f>SUM(K56:K62)+K51</f>
        <v>116772</v>
      </c>
      <c r="L64" s="67"/>
      <c r="M64" s="67">
        <f>SUM(M56:M62)+M51</f>
        <v>3222143</v>
      </c>
      <c r="N64" s="67"/>
      <c r="O64" s="67">
        <f>SUM(O56:O62)+O51</f>
        <v>20223338</v>
      </c>
      <c r="P64" s="67"/>
      <c r="Q64" s="67">
        <f>SUM(Q56:Q62)+Q51</f>
        <v>64808197</v>
      </c>
    </row>
    <row r="65" spans="5:17" ht="13.5" thickBot="1">
      <c r="E65" s="70"/>
      <c r="F65" s="67"/>
      <c r="G65" s="70"/>
      <c r="I65" s="70"/>
      <c r="J65" s="67"/>
      <c r="K65" s="70"/>
      <c r="L65" s="67"/>
      <c r="M65" s="70"/>
      <c r="N65" s="67"/>
      <c r="O65" s="70"/>
      <c r="P65" s="67"/>
      <c r="Q65" s="70"/>
    </row>
    <row r="66" spans="5:17" ht="13.5" thickTop="1">
      <c r="E66" s="67"/>
      <c r="F66" s="67"/>
      <c r="G66" s="67"/>
      <c r="H66" s="67"/>
      <c r="I66" s="67"/>
      <c r="J66" s="67"/>
      <c r="K66" s="67"/>
      <c r="L66" s="67"/>
      <c r="M66" s="67"/>
      <c r="N66" s="67"/>
      <c r="O66" s="67"/>
      <c r="P66" s="67"/>
      <c r="Q66" s="67"/>
    </row>
    <row r="68" spans="2:3" ht="15">
      <c r="B68" s="3" t="s">
        <v>133</v>
      </c>
      <c r="C68" s="3"/>
    </row>
    <row r="69" spans="2:3" ht="15">
      <c r="B69" s="3" t="s">
        <v>190</v>
      </c>
      <c r="C69" s="3"/>
    </row>
  </sheetData>
  <printOptions/>
  <pageMargins left="0.39" right="0.5" top="1" bottom="1" header="0.5" footer="0.5"/>
  <pageSetup horizontalDpi="300" verticalDpi="300" orientation="portrait" paperSize="9" scale="70"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B2:P410"/>
  <sheetViews>
    <sheetView showGridLines="0" tabSelected="1" zoomScale="55" zoomScaleNormal="55" workbookViewId="0" topLeftCell="A268">
      <selection activeCell="H272" sqref="H272"/>
    </sheetView>
  </sheetViews>
  <sheetFormatPr defaultColWidth="8.88671875" defaultRowHeight="15"/>
  <cols>
    <col min="1" max="1" width="2.77734375" style="0" customWidth="1"/>
    <col min="2" max="2" width="5.3359375" style="0" customWidth="1"/>
    <col min="3" max="3" width="3.10546875" style="0" customWidth="1"/>
    <col min="4" max="4" width="2.88671875" style="0" customWidth="1"/>
    <col min="5" max="5" width="9.21484375" style="0" customWidth="1"/>
    <col min="6" max="6" width="10.88671875" style="0" customWidth="1"/>
    <col min="7" max="7" width="12.6640625" style="0" customWidth="1"/>
    <col min="8" max="8" width="11.6640625" style="0" customWidth="1"/>
    <col min="9" max="9" width="1.77734375" style="0" customWidth="1"/>
    <col min="10" max="10" width="12.21484375" style="0" customWidth="1"/>
    <col min="11" max="11" width="1.99609375" style="0" customWidth="1"/>
    <col min="12" max="12" width="11.6640625" style="0" customWidth="1"/>
    <col min="13" max="13" width="1.77734375" style="0" customWidth="1"/>
    <col min="14" max="14" width="12.5546875" style="0" customWidth="1"/>
    <col min="15" max="15" width="3.6640625" style="0" customWidth="1"/>
    <col min="16" max="16" width="1.4375" style="0" customWidth="1"/>
    <col min="18" max="18" width="6.3359375" style="0" customWidth="1"/>
  </cols>
  <sheetData>
    <row r="2" ht="15.75">
      <c r="B2" s="2" t="s">
        <v>10</v>
      </c>
    </row>
    <row r="3" ht="15">
      <c r="B3" s="10" t="s">
        <v>8</v>
      </c>
    </row>
    <row r="4" ht="15">
      <c r="B4" s="10"/>
    </row>
    <row r="5" ht="15.75">
      <c r="B5" s="35" t="s">
        <v>134</v>
      </c>
    </row>
    <row r="7" spans="2:14" ht="15">
      <c r="B7" s="20" t="s">
        <v>135</v>
      </c>
      <c r="C7" s="39"/>
      <c r="D7" s="39"/>
      <c r="E7" s="39"/>
      <c r="F7" s="39"/>
      <c r="G7" s="39"/>
      <c r="H7" s="39"/>
      <c r="I7" s="39"/>
      <c r="J7" s="39"/>
      <c r="K7" s="39"/>
      <c r="L7" s="39"/>
      <c r="M7" s="39"/>
      <c r="N7" s="39"/>
    </row>
    <row r="8" spans="3:14" ht="15">
      <c r="C8" s="118"/>
      <c r="D8" s="118"/>
      <c r="E8" s="118"/>
      <c r="F8" s="118"/>
      <c r="G8" s="118"/>
      <c r="H8" s="118"/>
      <c r="I8" s="118"/>
      <c r="J8" s="118"/>
      <c r="K8" s="118"/>
      <c r="L8" s="118"/>
      <c r="M8" s="118"/>
      <c r="N8" s="118"/>
    </row>
    <row r="30" spans="8:10" ht="15.75">
      <c r="H30" s="107" t="s">
        <v>229</v>
      </c>
      <c r="J30" s="107" t="s">
        <v>225</v>
      </c>
    </row>
    <row r="31" spans="8:12" ht="15.75">
      <c r="H31" s="107" t="s">
        <v>228</v>
      </c>
      <c r="J31" s="107" t="s">
        <v>226</v>
      </c>
      <c r="L31" s="107" t="s">
        <v>229</v>
      </c>
    </row>
    <row r="32" spans="8:12" ht="15.75">
      <c r="H32" s="107" t="s">
        <v>230</v>
      </c>
      <c r="J32" s="107" t="s">
        <v>227</v>
      </c>
      <c r="L32" s="107" t="s">
        <v>231</v>
      </c>
    </row>
    <row r="33" spans="8:12" ht="15">
      <c r="H33" s="1" t="s">
        <v>1</v>
      </c>
      <c r="J33" s="1" t="s">
        <v>1</v>
      </c>
      <c r="L33" s="1" t="s">
        <v>1</v>
      </c>
    </row>
    <row r="34" ht="15">
      <c r="H34" s="1"/>
    </row>
    <row r="35" spans="4:12" ht="15">
      <c r="D35" t="s">
        <v>223</v>
      </c>
      <c r="H35" s="5">
        <f>Eqty!O19</f>
        <v>17973338</v>
      </c>
      <c r="J35" s="5">
        <f>Eqty!O20</f>
        <v>2250000</v>
      </c>
      <c r="L35" s="5">
        <f>SUM(H35:J35)</f>
        <v>20223338</v>
      </c>
    </row>
    <row r="36" spans="4:12" ht="15">
      <c r="D36" t="s">
        <v>224</v>
      </c>
      <c r="H36" s="5">
        <f>Eqty!O20</f>
        <v>2250000</v>
      </c>
      <c r="J36" s="5">
        <v>-2250000</v>
      </c>
      <c r="L36" s="5">
        <f>SUM(H36:J36)</f>
        <v>0</v>
      </c>
    </row>
    <row r="40" spans="2:3" ht="15.75">
      <c r="B40" s="20" t="s">
        <v>136</v>
      </c>
      <c r="C40" s="2" t="s">
        <v>137</v>
      </c>
    </row>
    <row r="41" spans="2:3" ht="15">
      <c r="B41" s="20"/>
      <c r="C41" s="39" t="s">
        <v>138</v>
      </c>
    </row>
    <row r="42" spans="2:3" ht="15">
      <c r="B42" s="20"/>
      <c r="C42" s="39"/>
    </row>
    <row r="43" spans="2:3" ht="15">
      <c r="B43" s="20"/>
      <c r="C43" s="39"/>
    </row>
    <row r="44" spans="2:3" ht="15.75">
      <c r="B44" s="20" t="s">
        <v>139</v>
      </c>
      <c r="C44" s="2" t="s">
        <v>44</v>
      </c>
    </row>
    <row r="45" spans="2:14" ht="15">
      <c r="B45" s="20"/>
      <c r="C45" s="121" t="s">
        <v>45</v>
      </c>
      <c r="D45" s="121"/>
      <c r="E45" s="121"/>
      <c r="F45" s="121"/>
      <c r="G45" s="121"/>
      <c r="H45" s="121"/>
      <c r="I45" s="121"/>
      <c r="J45" s="121"/>
      <c r="K45" s="121"/>
      <c r="L45" s="121"/>
      <c r="M45" s="121"/>
      <c r="N45" s="121"/>
    </row>
    <row r="46" spans="2:3" ht="15">
      <c r="B46" s="20"/>
      <c r="C46" s="39"/>
    </row>
    <row r="47" spans="2:3" ht="15">
      <c r="B47" s="20"/>
      <c r="C47" s="39"/>
    </row>
    <row r="48" spans="2:3" ht="15.75">
      <c r="B48" s="20" t="s">
        <v>140</v>
      </c>
      <c r="C48" s="2" t="s">
        <v>37</v>
      </c>
    </row>
    <row r="49" spans="3:14" ht="15">
      <c r="C49" s="119" t="s">
        <v>110</v>
      </c>
      <c r="D49" s="119"/>
      <c r="E49" s="119"/>
      <c r="F49" s="119"/>
      <c r="G49" s="119"/>
      <c r="H49" s="119"/>
      <c r="I49" s="119"/>
      <c r="J49" s="119"/>
      <c r="K49" s="119"/>
      <c r="L49" s="119"/>
      <c r="M49" s="119"/>
      <c r="N49" s="119"/>
    </row>
    <row r="52" ht="15">
      <c r="B52" s="20" t="s">
        <v>141</v>
      </c>
    </row>
    <row r="58" ht="15">
      <c r="B58" s="20" t="s">
        <v>142</v>
      </c>
    </row>
    <row r="63" spans="2:3" ht="15">
      <c r="B63" s="20" t="s">
        <v>143</v>
      </c>
      <c r="C63" s="39"/>
    </row>
    <row r="65" spans="8:13" ht="15">
      <c r="H65" s="1"/>
      <c r="I65" s="39"/>
      <c r="J65" s="39"/>
      <c r="K65" s="39"/>
      <c r="L65" s="1"/>
      <c r="M65" s="1"/>
    </row>
    <row r="66" spans="8:13" ht="15">
      <c r="H66" s="1"/>
      <c r="I66" s="39"/>
      <c r="J66" s="39"/>
      <c r="K66" s="39"/>
      <c r="L66" s="1"/>
      <c r="M66" s="1"/>
    </row>
    <row r="67" spans="8:13" ht="15">
      <c r="H67" s="1"/>
      <c r="I67" s="39"/>
      <c r="J67" s="39"/>
      <c r="K67" s="39"/>
      <c r="L67" s="1"/>
      <c r="M67" s="1"/>
    </row>
    <row r="68" spans="8:13" ht="15">
      <c r="H68" s="1"/>
      <c r="I68" s="39"/>
      <c r="J68" s="39"/>
      <c r="K68" s="39"/>
      <c r="L68" s="1"/>
      <c r="M68" s="1"/>
    </row>
    <row r="69" spans="8:13" ht="15">
      <c r="H69" s="1"/>
      <c r="I69" s="39"/>
      <c r="J69" s="39"/>
      <c r="K69" s="39"/>
      <c r="L69" s="1"/>
      <c r="M69" s="1"/>
    </row>
    <row r="70" spans="8:13" ht="15">
      <c r="H70" s="9"/>
      <c r="I70" s="39"/>
      <c r="J70" s="39"/>
      <c r="K70" s="39"/>
      <c r="L70" s="9"/>
      <c r="M70" s="9"/>
    </row>
    <row r="72" spans="2:3" ht="15.75">
      <c r="B72" s="20" t="s">
        <v>144</v>
      </c>
      <c r="C72" s="2" t="s">
        <v>52</v>
      </c>
    </row>
    <row r="73" spans="2:14" ht="15.75">
      <c r="B73" s="20"/>
      <c r="C73" s="2"/>
      <c r="N73" s="1" t="s">
        <v>189</v>
      </c>
    </row>
    <row r="74" spans="10:14" ht="15">
      <c r="J74" s="1" t="s">
        <v>16</v>
      </c>
      <c r="N74" s="1" t="s">
        <v>202</v>
      </c>
    </row>
    <row r="75" spans="10:14" ht="15">
      <c r="J75" s="9" t="s">
        <v>1</v>
      </c>
      <c r="N75" s="9" t="s">
        <v>1</v>
      </c>
    </row>
    <row r="76" spans="3:14" ht="15">
      <c r="C76" t="s">
        <v>53</v>
      </c>
      <c r="H76" s="71"/>
      <c r="J76" s="71"/>
      <c r="L76" s="71"/>
      <c r="M76" s="71"/>
      <c r="N76" s="71"/>
    </row>
    <row r="77" spans="4:14" ht="15">
      <c r="D77" t="s">
        <v>54</v>
      </c>
      <c r="H77" s="7"/>
      <c r="J77" s="5">
        <v>23013530</v>
      </c>
      <c r="L77" s="7"/>
      <c r="M77" s="7"/>
      <c r="N77" s="5">
        <v>1228888</v>
      </c>
    </row>
    <row r="78" spans="3:14" ht="15">
      <c r="C78" t="s">
        <v>55</v>
      </c>
      <c r="H78" s="7"/>
      <c r="J78" s="5"/>
      <c r="L78" s="7"/>
      <c r="M78" s="7"/>
      <c r="N78" s="5"/>
    </row>
    <row r="79" spans="4:14" ht="15">
      <c r="D79" t="s">
        <v>235</v>
      </c>
      <c r="H79" s="7"/>
      <c r="J79" s="5">
        <v>36203737</v>
      </c>
      <c r="L79" s="7"/>
      <c r="M79" s="7"/>
      <c r="N79" s="5">
        <v>7792211</v>
      </c>
    </row>
    <row r="80" spans="3:14" ht="15">
      <c r="C80" t="s">
        <v>56</v>
      </c>
      <c r="H80" s="7"/>
      <c r="J80" s="5"/>
      <c r="L80" s="7"/>
      <c r="M80" s="7"/>
      <c r="N80" s="5"/>
    </row>
    <row r="81" spans="4:14" ht="15">
      <c r="D81" t="s">
        <v>57</v>
      </c>
      <c r="H81" s="7"/>
      <c r="J81" s="5"/>
      <c r="L81" s="7"/>
      <c r="M81" s="7"/>
      <c r="N81" s="5"/>
    </row>
    <row r="82" spans="4:14" ht="15">
      <c r="D82" t="s">
        <v>58</v>
      </c>
      <c r="H82" s="7"/>
      <c r="J82" s="5">
        <v>24728080</v>
      </c>
      <c r="L82" s="7"/>
      <c r="M82" s="7"/>
      <c r="N82" s="5">
        <v>-788306</v>
      </c>
    </row>
    <row r="83" spans="3:14" ht="15">
      <c r="C83" t="s">
        <v>59</v>
      </c>
      <c r="H83" s="7"/>
      <c r="J83" s="5">
        <v>2103332</v>
      </c>
      <c r="L83" s="7"/>
      <c r="M83" s="7"/>
      <c r="N83" s="5">
        <v>-204659</v>
      </c>
    </row>
    <row r="84" spans="3:14" ht="15">
      <c r="C84" t="s">
        <v>60</v>
      </c>
      <c r="H84" s="7"/>
      <c r="J84" s="5">
        <v>3634758</v>
      </c>
      <c r="L84" s="7"/>
      <c r="M84" s="7"/>
      <c r="N84" s="5">
        <v>255848</v>
      </c>
    </row>
    <row r="85" spans="3:14" ht="15">
      <c r="C85" t="s">
        <v>61</v>
      </c>
      <c r="H85" s="7"/>
      <c r="J85" s="5">
        <v>2135217</v>
      </c>
      <c r="L85" s="7"/>
      <c r="M85" s="7"/>
      <c r="N85" s="5">
        <v>503451</v>
      </c>
    </row>
    <row r="86" spans="3:14" ht="15">
      <c r="C86" t="s">
        <v>111</v>
      </c>
      <c r="H86" s="7"/>
      <c r="J86" s="6">
        <v>627956</v>
      </c>
      <c r="L86" s="7"/>
      <c r="M86" s="7"/>
      <c r="N86" s="6">
        <v>13</v>
      </c>
    </row>
    <row r="87" spans="8:14" ht="15.75" thickBot="1">
      <c r="H87" s="7"/>
      <c r="J87" s="22">
        <f>SUM(J77:J86)</f>
        <v>92446610</v>
      </c>
      <c r="L87" s="7"/>
      <c r="M87" s="7"/>
      <c r="N87" s="22">
        <f>SUM(N77:N86)</f>
        <v>8787446</v>
      </c>
    </row>
    <row r="88" spans="3:14" ht="15.75" hidden="1" thickTop="1">
      <c r="C88" t="s">
        <v>104</v>
      </c>
      <c r="H88" s="7"/>
      <c r="J88" s="7">
        <v>0</v>
      </c>
      <c r="L88" s="7"/>
      <c r="M88" s="7"/>
      <c r="N88" s="7" t="e">
        <f>#REF!</f>
        <v>#REF!</v>
      </c>
    </row>
    <row r="89" spans="3:14" ht="15.75" hidden="1" thickTop="1">
      <c r="C89" t="s">
        <v>62</v>
      </c>
      <c r="H89" s="7"/>
      <c r="J89" s="7">
        <v>0</v>
      </c>
      <c r="L89" s="7"/>
      <c r="M89" s="7"/>
      <c r="N89" s="7" t="e">
        <f>#REF!</f>
        <v>#REF!</v>
      </c>
    </row>
    <row r="90" spans="8:14" ht="16.5" hidden="1" thickBot="1" thickTop="1">
      <c r="H90" s="7"/>
      <c r="J90" s="22">
        <f>SUM(J87:J89)</f>
        <v>92446610</v>
      </c>
      <c r="L90" s="7"/>
      <c r="M90" s="7"/>
      <c r="N90" s="22" t="e">
        <f>SUM(N87:N89)</f>
        <v>#REF!</v>
      </c>
    </row>
    <row r="91" spans="8:14" ht="15.75" thickTop="1">
      <c r="H91" s="7"/>
      <c r="J91" s="7"/>
      <c r="L91" s="7"/>
      <c r="M91" s="7"/>
      <c r="N91" s="7"/>
    </row>
    <row r="93" ht="15">
      <c r="B93" s="20" t="s">
        <v>145</v>
      </c>
    </row>
    <row r="99" ht="15">
      <c r="B99" s="20" t="s">
        <v>146</v>
      </c>
    </row>
    <row r="105" ht="15">
      <c r="B105" s="20" t="s">
        <v>147</v>
      </c>
    </row>
    <row r="111" ht="15">
      <c r="B111" s="20" t="s">
        <v>148</v>
      </c>
    </row>
    <row r="118" ht="15">
      <c r="B118" s="20" t="s">
        <v>149</v>
      </c>
    </row>
    <row r="125" ht="15">
      <c r="B125" s="20" t="s">
        <v>248</v>
      </c>
    </row>
    <row r="132" ht="18">
      <c r="B132" s="87" t="s">
        <v>150</v>
      </c>
    </row>
    <row r="134" ht="15">
      <c r="B134" s="20" t="s">
        <v>151</v>
      </c>
    </row>
    <row r="143" ht="15">
      <c r="B143" s="20"/>
    </row>
    <row r="144" ht="15">
      <c r="B144" s="20" t="s">
        <v>152</v>
      </c>
    </row>
    <row r="153" ht="15">
      <c r="B153" s="20" t="s">
        <v>153</v>
      </c>
    </row>
    <row r="159" spans="2:3" ht="15.75">
      <c r="B159" s="20" t="s">
        <v>154</v>
      </c>
      <c r="C159" s="2" t="s">
        <v>63</v>
      </c>
    </row>
    <row r="160" spans="3:14" ht="15">
      <c r="C160" s="121" t="s">
        <v>184</v>
      </c>
      <c r="D160" s="121"/>
      <c r="E160" s="121"/>
      <c r="F160" s="121"/>
      <c r="G160" s="121"/>
      <c r="H160" s="121"/>
      <c r="I160" s="121"/>
      <c r="J160" s="121"/>
      <c r="K160" s="121"/>
      <c r="L160" s="121"/>
      <c r="M160" s="121"/>
      <c r="N160" s="121"/>
    </row>
    <row r="163" spans="2:14" ht="15.75">
      <c r="B163" s="20" t="s">
        <v>155</v>
      </c>
      <c r="C163" s="2" t="s">
        <v>6</v>
      </c>
      <c r="D163" s="39"/>
      <c r="E163" s="39"/>
      <c r="F163" s="39"/>
      <c r="G163" s="39"/>
      <c r="H163" s="39"/>
      <c r="I163" s="39"/>
      <c r="J163" s="39"/>
      <c r="K163" s="39"/>
      <c r="L163" s="39"/>
      <c r="M163" s="39"/>
      <c r="N163" s="39"/>
    </row>
    <row r="164" spans="3:14" ht="15">
      <c r="C164" s="39" t="s">
        <v>91</v>
      </c>
      <c r="D164" s="39"/>
      <c r="E164" s="39"/>
      <c r="F164" s="39"/>
      <c r="G164" s="39"/>
      <c r="H164" s="39"/>
      <c r="I164" s="39"/>
      <c r="J164" s="39"/>
      <c r="K164" s="39"/>
      <c r="L164" s="39"/>
      <c r="M164" s="39"/>
      <c r="N164" s="39"/>
    </row>
    <row r="165" spans="3:14" ht="15">
      <c r="C165" s="39"/>
      <c r="D165" s="39"/>
      <c r="E165" s="39"/>
      <c r="F165" s="39"/>
      <c r="G165" s="39"/>
      <c r="H165" s="1" t="s">
        <v>34</v>
      </c>
      <c r="I165" s="39"/>
      <c r="J165" s="39"/>
      <c r="K165" s="39"/>
      <c r="L165" s="1" t="s">
        <v>206</v>
      </c>
      <c r="M165" s="1"/>
      <c r="N165" s="39"/>
    </row>
    <row r="166" spans="3:14" ht="15">
      <c r="C166" s="39"/>
      <c r="D166" s="39"/>
      <c r="E166" s="39"/>
      <c r="F166" s="39"/>
      <c r="G166" s="39"/>
      <c r="H166" s="1" t="s">
        <v>35</v>
      </c>
      <c r="I166" s="39"/>
      <c r="J166" s="39"/>
      <c r="K166" s="39"/>
      <c r="L166" s="1" t="s">
        <v>36</v>
      </c>
      <c r="M166" s="1"/>
      <c r="N166" s="39"/>
    </row>
    <row r="167" spans="3:14" ht="15">
      <c r="C167" s="39"/>
      <c r="D167" s="39"/>
      <c r="E167" s="39"/>
      <c r="F167" s="39"/>
      <c r="G167" s="39"/>
      <c r="H167" s="9" t="s">
        <v>1</v>
      </c>
      <c r="I167" s="39"/>
      <c r="J167" s="39"/>
      <c r="K167" s="39"/>
      <c r="L167" s="9" t="s">
        <v>1</v>
      </c>
      <c r="M167" s="9"/>
      <c r="N167" s="39"/>
    </row>
    <row r="168" spans="2:14" ht="15">
      <c r="B168" s="20"/>
      <c r="C168" s="39"/>
      <c r="D168" s="39"/>
      <c r="E168" s="39"/>
      <c r="F168" s="39"/>
      <c r="G168" s="39"/>
      <c r="H168" s="39"/>
      <c r="I168" s="39"/>
      <c r="J168" s="39"/>
      <c r="K168" s="39"/>
      <c r="L168" s="39"/>
      <c r="M168" s="39"/>
      <c r="N168" s="39"/>
    </row>
    <row r="169" spans="2:14" ht="15">
      <c r="B169" s="20"/>
      <c r="C169" s="39" t="s">
        <v>92</v>
      </c>
      <c r="D169" s="39"/>
      <c r="E169" s="39"/>
      <c r="F169" s="39"/>
      <c r="G169" s="39"/>
      <c r="H169" s="58">
        <v>595793</v>
      </c>
      <c r="I169" s="39"/>
      <c r="J169" s="39"/>
      <c r="K169" s="39"/>
      <c r="L169" s="58">
        <v>2151188</v>
      </c>
      <c r="M169" s="58"/>
      <c r="N169" s="39"/>
    </row>
    <row r="170" spans="2:14" ht="15">
      <c r="B170" s="20"/>
      <c r="C170" s="39" t="s">
        <v>93</v>
      </c>
      <c r="D170" s="39"/>
      <c r="E170" s="39"/>
      <c r="F170" s="39"/>
      <c r="G170" s="39"/>
      <c r="H170" s="58">
        <v>9604</v>
      </c>
      <c r="I170" s="39"/>
      <c r="J170" s="39"/>
      <c r="K170" s="39"/>
      <c r="L170" s="58">
        <v>46676</v>
      </c>
      <c r="M170" s="58"/>
      <c r="N170" s="39"/>
    </row>
    <row r="171" spans="2:14" ht="15">
      <c r="B171" s="20"/>
      <c r="C171" s="39" t="s">
        <v>252</v>
      </c>
      <c r="D171" s="39"/>
      <c r="E171" s="39"/>
      <c r="F171" s="39"/>
      <c r="G171" s="39"/>
      <c r="H171" s="58">
        <v>0</v>
      </c>
      <c r="I171" s="39"/>
      <c r="J171" s="39"/>
      <c r="K171" s="39"/>
      <c r="L171" s="58">
        <v>1436</v>
      </c>
      <c r="M171" s="58"/>
      <c r="N171" s="39"/>
    </row>
    <row r="172" spans="2:14" ht="15.75" thickBot="1">
      <c r="B172" s="20"/>
      <c r="C172" s="39"/>
      <c r="D172" s="39"/>
      <c r="E172" s="39"/>
      <c r="F172" s="39"/>
      <c r="G172" s="39"/>
      <c r="H172" s="59">
        <f>SUM(H169:H171)</f>
        <v>605397</v>
      </c>
      <c r="I172" s="39"/>
      <c r="J172" s="39"/>
      <c r="K172" s="39"/>
      <c r="L172" s="59">
        <f>SUM(L169:L171)</f>
        <v>2199300</v>
      </c>
      <c r="M172" s="60"/>
      <c r="N172" s="39"/>
    </row>
    <row r="173" spans="2:14" ht="15.75" thickTop="1">
      <c r="B173" s="20"/>
      <c r="C173" s="39"/>
      <c r="D173" s="39"/>
      <c r="E173" s="39"/>
      <c r="F173" s="39"/>
      <c r="G173" s="39"/>
      <c r="H173" s="60"/>
      <c r="I173" s="39"/>
      <c r="J173" s="39"/>
      <c r="K173" s="39"/>
      <c r="L173" s="60"/>
      <c r="M173" s="60"/>
      <c r="N173" s="39"/>
    </row>
    <row r="174" ht="15">
      <c r="B174" s="20"/>
    </row>
    <row r="175" ht="15">
      <c r="B175" s="20"/>
    </row>
    <row r="176" ht="15">
      <c r="B176" s="20"/>
    </row>
    <row r="177" ht="15">
      <c r="B177" s="20"/>
    </row>
    <row r="178" ht="15">
      <c r="B178" s="20"/>
    </row>
    <row r="179" spans="2:14" ht="15">
      <c r="B179" s="20" t="s">
        <v>156</v>
      </c>
      <c r="C179" s="39"/>
      <c r="D179" s="39"/>
      <c r="E179" s="39"/>
      <c r="F179" s="39"/>
      <c r="G179" s="39"/>
      <c r="H179" s="39"/>
      <c r="I179" s="39"/>
      <c r="J179" s="39"/>
      <c r="K179" s="39"/>
      <c r="L179" s="39"/>
      <c r="M179" s="39"/>
      <c r="N179" s="39"/>
    </row>
    <row r="180" spans="3:14" ht="15">
      <c r="C180" s="118"/>
      <c r="D180" s="118"/>
      <c r="E180" s="118"/>
      <c r="F180" s="118"/>
      <c r="G180" s="118"/>
      <c r="H180" s="118"/>
      <c r="I180" s="118"/>
      <c r="J180" s="118"/>
      <c r="K180" s="118"/>
      <c r="L180" s="118"/>
      <c r="M180" s="118"/>
      <c r="N180" s="118"/>
    </row>
    <row r="185" spans="2:3" ht="15.75">
      <c r="B185" s="20" t="s">
        <v>157</v>
      </c>
      <c r="C185" s="2" t="s">
        <v>38</v>
      </c>
    </row>
    <row r="186" spans="3:4" ht="15">
      <c r="C186" t="s">
        <v>15</v>
      </c>
      <c r="D186" t="s">
        <v>69</v>
      </c>
    </row>
    <row r="189" spans="8:12" ht="15">
      <c r="H189" s="1" t="s">
        <v>34</v>
      </c>
      <c r="L189" s="1" t="s">
        <v>206</v>
      </c>
    </row>
    <row r="190" spans="6:13" ht="15">
      <c r="F190" s="3"/>
      <c r="G190" s="3"/>
      <c r="H190" s="1" t="s">
        <v>35</v>
      </c>
      <c r="I190" s="3"/>
      <c r="J190" s="3"/>
      <c r="K190" s="3"/>
      <c r="L190" s="1" t="s">
        <v>36</v>
      </c>
      <c r="M190" s="3"/>
    </row>
    <row r="191" spans="6:13" ht="15">
      <c r="F191" s="3"/>
      <c r="G191" s="3"/>
      <c r="H191" s="11" t="s">
        <v>1</v>
      </c>
      <c r="I191" s="3"/>
      <c r="J191" s="3"/>
      <c r="K191" s="3"/>
      <c r="L191" s="11" t="s">
        <v>1</v>
      </c>
      <c r="M191" s="11"/>
    </row>
    <row r="192" spans="4:13" ht="15">
      <c r="D192" s="3" t="s">
        <v>239</v>
      </c>
      <c r="G192" s="3"/>
      <c r="H192" s="7">
        <v>0</v>
      </c>
      <c r="I192" s="3"/>
      <c r="J192" s="3"/>
      <c r="K192" s="3"/>
      <c r="L192" s="7">
        <v>30002</v>
      </c>
      <c r="M192" s="7"/>
    </row>
    <row r="193" spans="4:13" ht="15">
      <c r="D193" s="3" t="s">
        <v>240</v>
      </c>
      <c r="G193" s="3"/>
      <c r="H193" s="7">
        <v>0</v>
      </c>
      <c r="I193" s="3"/>
      <c r="J193" s="3"/>
      <c r="K193" s="3"/>
      <c r="L193" s="7">
        <v>222699</v>
      </c>
      <c r="M193" s="7"/>
    </row>
    <row r="194" spans="4:13" ht="15">
      <c r="D194" s="3" t="s">
        <v>112</v>
      </c>
      <c r="G194" s="3"/>
      <c r="H194" s="7">
        <v>0</v>
      </c>
      <c r="I194" s="3"/>
      <c r="J194" s="3"/>
      <c r="K194" s="3"/>
      <c r="L194" s="7">
        <v>12057</v>
      </c>
      <c r="M194" s="7"/>
    </row>
    <row r="195" spans="6:13" ht="15">
      <c r="F195" s="3"/>
      <c r="G195" s="3"/>
      <c r="H195" s="7"/>
      <c r="I195" s="3"/>
      <c r="J195" s="3"/>
      <c r="K195" s="3"/>
      <c r="L195" s="7"/>
      <c r="M195" s="7"/>
    </row>
    <row r="197" spans="3:4" ht="15">
      <c r="C197" t="s">
        <v>17</v>
      </c>
      <c r="D197" t="s">
        <v>222</v>
      </c>
    </row>
    <row r="198" spans="4:13" ht="15">
      <c r="D198" s="8"/>
      <c r="E198" s="8"/>
      <c r="F198" s="8"/>
      <c r="G198" s="8"/>
      <c r="H198" s="8"/>
      <c r="I198" s="8"/>
      <c r="J198" s="8"/>
      <c r="K198" s="8"/>
      <c r="L198" s="8"/>
      <c r="M198" s="3"/>
    </row>
    <row r="199" spans="4:13" ht="15">
      <c r="D199" s="29"/>
      <c r="E199" s="8"/>
      <c r="F199" s="8"/>
      <c r="G199" s="8"/>
      <c r="H199" s="8"/>
      <c r="I199" s="8"/>
      <c r="J199" s="8"/>
      <c r="K199" s="8"/>
      <c r="L199" s="49" t="s">
        <v>1</v>
      </c>
      <c r="M199" s="47"/>
    </row>
    <row r="200" spans="4:13" ht="15">
      <c r="D200" s="29" t="s">
        <v>39</v>
      </c>
      <c r="E200" s="8"/>
      <c r="F200" s="8"/>
      <c r="G200" s="8"/>
      <c r="H200" s="8"/>
      <c r="I200" s="8"/>
      <c r="J200" s="15"/>
      <c r="K200" s="15"/>
      <c r="L200" s="48">
        <v>4994356</v>
      </c>
      <c r="M200" s="7"/>
    </row>
    <row r="201" spans="4:13" ht="15">
      <c r="D201" s="29" t="s">
        <v>40</v>
      </c>
      <c r="E201" s="8"/>
      <c r="F201" s="8"/>
      <c r="G201" s="8"/>
      <c r="H201" s="8"/>
      <c r="I201" s="8"/>
      <c r="J201" s="15"/>
      <c r="K201" s="15"/>
      <c r="L201" s="48">
        <v>1423286</v>
      </c>
      <c r="M201" s="7"/>
    </row>
    <row r="202" spans="4:13" ht="15">
      <c r="D202" s="29" t="s">
        <v>41</v>
      </c>
      <c r="E202" s="8"/>
      <c r="F202" s="8"/>
      <c r="G202" s="8"/>
      <c r="H202" s="8"/>
      <c r="I202" s="8"/>
      <c r="J202" s="8"/>
      <c r="K202" s="8"/>
      <c r="L202" s="48">
        <v>1423286</v>
      </c>
      <c r="M202" s="7"/>
    </row>
    <row r="203" spans="6:13" ht="15">
      <c r="F203" s="3"/>
      <c r="G203" s="3"/>
      <c r="H203" s="3"/>
      <c r="I203" s="3"/>
      <c r="J203" s="3"/>
      <c r="K203" s="7"/>
      <c r="L203" s="7"/>
      <c r="M203" s="7"/>
    </row>
    <row r="204" spans="6:13" ht="15">
      <c r="F204" s="3"/>
      <c r="G204" s="3"/>
      <c r="H204" s="3"/>
      <c r="I204" s="3"/>
      <c r="J204" s="3"/>
      <c r="K204" s="7"/>
      <c r="L204" s="7"/>
      <c r="M204" s="7"/>
    </row>
    <row r="205" spans="6:13" ht="15">
      <c r="F205" s="3"/>
      <c r="G205" s="3"/>
      <c r="H205" s="3"/>
      <c r="I205" s="3"/>
      <c r="J205" s="3"/>
      <c r="K205" s="7"/>
      <c r="L205" s="7"/>
      <c r="M205" s="7"/>
    </row>
    <row r="206" spans="6:13" ht="15">
      <c r="F206" s="3"/>
      <c r="G206" s="3"/>
      <c r="H206" s="3"/>
      <c r="I206" s="3"/>
      <c r="J206" s="3"/>
      <c r="K206" s="7"/>
      <c r="L206" s="7"/>
      <c r="M206" s="7"/>
    </row>
    <row r="207" spans="6:13" ht="15">
      <c r="F207" s="3"/>
      <c r="G207" s="3"/>
      <c r="H207" s="3"/>
      <c r="I207" s="3"/>
      <c r="J207" s="3"/>
      <c r="K207" s="7"/>
      <c r="L207" s="7"/>
      <c r="M207" s="7"/>
    </row>
    <row r="208" spans="6:13" ht="15">
      <c r="F208" s="3"/>
      <c r="G208" s="3"/>
      <c r="H208" s="3"/>
      <c r="I208" s="3"/>
      <c r="J208" s="3"/>
      <c r="K208" s="7"/>
      <c r="L208" s="7"/>
      <c r="M208" s="7"/>
    </row>
    <row r="209" spans="6:13" ht="15">
      <c r="F209" s="3"/>
      <c r="G209" s="3"/>
      <c r="H209" s="3"/>
      <c r="I209" s="3"/>
      <c r="J209" s="3"/>
      <c r="K209" s="7"/>
      <c r="L209" s="7"/>
      <c r="M209" s="7"/>
    </row>
    <row r="210" spans="6:13" ht="15">
      <c r="F210" s="3"/>
      <c r="G210" s="3"/>
      <c r="H210" s="3"/>
      <c r="I210" s="3"/>
      <c r="J210" s="3"/>
      <c r="K210" s="7"/>
      <c r="L210" s="7"/>
      <c r="M210" s="7"/>
    </row>
    <row r="211" spans="6:13" ht="15">
      <c r="F211" s="3"/>
      <c r="G211" s="3"/>
      <c r="H211" s="3"/>
      <c r="I211" s="3"/>
      <c r="J211" s="3"/>
      <c r="K211" s="7"/>
      <c r="L211" s="7"/>
      <c r="M211" s="7"/>
    </row>
    <row r="212" spans="6:13" ht="15">
      <c r="F212" s="3"/>
      <c r="G212" s="3"/>
      <c r="H212" s="3"/>
      <c r="I212" s="3"/>
      <c r="J212" s="3"/>
      <c r="K212" s="7"/>
      <c r="L212" s="7"/>
      <c r="M212" s="7"/>
    </row>
    <row r="213" spans="6:13" ht="15">
      <c r="F213" s="3"/>
      <c r="G213" s="3"/>
      <c r="H213" s="3"/>
      <c r="I213" s="3"/>
      <c r="J213" s="3"/>
      <c r="K213" s="7"/>
      <c r="L213" s="7"/>
      <c r="M213" s="7"/>
    </row>
    <row r="214" spans="2:14" ht="15">
      <c r="B214" s="20" t="s">
        <v>158</v>
      </c>
      <c r="C214" s="39"/>
      <c r="D214" s="39"/>
      <c r="E214" s="39"/>
      <c r="F214" s="39"/>
      <c r="G214" s="39"/>
      <c r="H214" s="39"/>
      <c r="I214" s="39"/>
      <c r="J214" s="39"/>
      <c r="K214" s="39"/>
      <c r="L214" s="39"/>
      <c r="M214" s="39"/>
      <c r="N214" s="39"/>
    </row>
    <row r="215" spans="3:14" ht="15">
      <c r="C215" s="118"/>
      <c r="D215" s="118"/>
      <c r="E215" s="118"/>
      <c r="F215" s="118"/>
      <c r="G215" s="118"/>
      <c r="H215" s="118"/>
      <c r="I215" s="118"/>
      <c r="J215" s="118"/>
      <c r="K215" s="118"/>
      <c r="L215" s="118"/>
      <c r="M215" s="118"/>
      <c r="N215" s="118"/>
    </row>
    <row r="216" spans="3:15" ht="15">
      <c r="C216" s="120"/>
      <c r="D216" s="120"/>
      <c r="E216" s="120"/>
      <c r="F216" s="120"/>
      <c r="G216" s="120"/>
      <c r="H216" s="120"/>
      <c r="I216" s="120"/>
      <c r="J216" s="120"/>
      <c r="K216" s="120"/>
      <c r="L216" s="120"/>
      <c r="M216" s="120"/>
      <c r="N216" s="120"/>
      <c r="O216" s="13"/>
    </row>
    <row r="217" spans="3:15" ht="15">
      <c r="C217" s="40"/>
      <c r="D217" s="40"/>
      <c r="E217" s="40"/>
      <c r="F217" s="40"/>
      <c r="G217" s="40"/>
      <c r="H217" s="40"/>
      <c r="I217" s="40"/>
      <c r="J217" s="40"/>
      <c r="K217" s="40"/>
      <c r="L217" s="40"/>
      <c r="M217" s="40"/>
      <c r="N217" s="40"/>
      <c r="O217" s="13"/>
    </row>
    <row r="218" spans="3:15" ht="15">
      <c r="C218" s="40"/>
      <c r="D218" s="40"/>
      <c r="E218" s="40"/>
      <c r="F218" s="40"/>
      <c r="G218" s="40"/>
      <c r="H218" s="40"/>
      <c r="I218" s="40"/>
      <c r="J218" s="40"/>
      <c r="K218" s="40"/>
      <c r="L218" s="40"/>
      <c r="M218" s="40"/>
      <c r="N218" s="40"/>
      <c r="O218" s="13"/>
    </row>
    <row r="219" spans="3:15" ht="15">
      <c r="C219" s="40"/>
      <c r="D219" s="40"/>
      <c r="E219" s="40"/>
      <c r="F219" s="40"/>
      <c r="G219" s="40"/>
      <c r="H219" s="40"/>
      <c r="I219" s="40"/>
      <c r="J219" s="40"/>
      <c r="K219" s="40"/>
      <c r="L219" s="40"/>
      <c r="M219" s="40"/>
      <c r="N219" s="40"/>
      <c r="O219" s="13"/>
    </row>
    <row r="220" spans="3:15" ht="15" hidden="1">
      <c r="C220" s="40"/>
      <c r="D220" s="40"/>
      <c r="E220" s="40"/>
      <c r="F220" s="40"/>
      <c r="G220" s="40"/>
      <c r="H220" s="40"/>
      <c r="I220" s="40"/>
      <c r="J220" s="40"/>
      <c r="K220" s="40"/>
      <c r="L220" s="40"/>
      <c r="M220" s="40"/>
      <c r="N220" s="40"/>
      <c r="O220" s="13"/>
    </row>
    <row r="221" spans="3:15" ht="15" hidden="1">
      <c r="C221" s="40"/>
      <c r="D221" s="40"/>
      <c r="E221" s="40"/>
      <c r="F221" s="40"/>
      <c r="G221" s="40"/>
      <c r="H221" s="40"/>
      <c r="I221" s="40"/>
      <c r="J221" s="40"/>
      <c r="K221" s="40"/>
      <c r="L221" s="40"/>
      <c r="M221" s="40"/>
      <c r="N221" s="40"/>
      <c r="O221" s="13"/>
    </row>
    <row r="222" spans="3:15" ht="15">
      <c r="C222" s="40"/>
      <c r="D222" s="40"/>
      <c r="E222" s="40"/>
      <c r="F222" s="40"/>
      <c r="G222" s="40"/>
      <c r="H222" s="40"/>
      <c r="I222" s="40"/>
      <c r="J222" s="40"/>
      <c r="K222" s="40"/>
      <c r="L222" s="40"/>
      <c r="M222" s="40"/>
      <c r="N222" s="40"/>
      <c r="O222" s="13"/>
    </row>
    <row r="223" spans="3:15" ht="15">
      <c r="C223" s="40"/>
      <c r="D223" s="40"/>
      <c r="E223" s="40"/>
      <c r="F223" s="40"/>
      <c r="G223" s="40"/>
      <c r="H223" s="40"/>
      <c r="I223" s="40"/>
      <c r="J223" s="40"/>
      <c r="K223" s="40"/>
      <c r="L223" s="40"/>
      <c r="M223" s="40"/>
      <c r="N223" s="40"/>
      <c r="O223" s="13"/>
    </row>
    <row r="224" spans="3:15" ht="15">
      <c r="C224" s="40"/>
      <c r="D224" s="40"/>
      <c r="E224" s="40"/>
      <c r="F224" s="40"/>
      <c r="G224" s="40"/>
      <c r="H224" s="40"/>
      <c r="I224" s="40"/>
      <c r="J224" s="40"/>
      <c r="K224" s="40"/>
      <c r="L224" s="40"/>
      <c r="M224" s="40"/>
      <c r="N224" s="40"/>
      <c r="O224" s="13"/>
    </row>
    <row r="225" spans="3:15" ht="15">
      <c r="C225" s="40"/>
      <c r="D225" s="40"/>
      <c r="E225" s="40"/>
      <c r="F225" s="40"/>
      <c r="G225" s="40"/>
      <c r="H225" s="40"/>
      <c r="I225" s="40"/>
      <c r="J225" s="40"/>
      <c r="K225" s="40"/>
      <c r="L225" s="40"/>
      <c r="M225" s="40"/>
      <c r="N225" s="40"/>
      <c r="O225" s="13"/>
    </row>
    <row r="226" spans="3:15" ht="15">
      <c r="C226" s="40"/>
      <c r="D226" s="40"/>
      <c r="E226" s="40"/>
      <c r="F226" s="40"/>
      <c r="G226" s="40"/>
      <c r="H226" s="40"/>
      <c r="I226" s="40"/>
      <c r="J226" s="40"/>
      <c r="K226" s="40"/>
      <c r="L226" s="40"/>
      <c r="M226" s="40"/>
      <c r="N226" s="40"/>
      <c r="O226" s="13"/>
    </row>
    <row r="227" spans="3:15" ht="15">
      <c r="C227" s="40"/>
      <c r="D227" s="40"/>
      <c r="E227" s="40"/>
      <c r="F227" s="40"/>
      <c r="G227" s="40"/>
      <c r="H227" s="40"/>
      <c r="I227" s="40"/>
      <c r="J227" s="40"/>
      <c r="K227" s="40"/>
      <c r="L227" s="40"/>
      <c r="M227" s="40"/>
      <c r="N227" s="40"/>
      <c r="O227" s="13"/>
    </row>
    <row r="228" spans="3:15" ht="15">
      <c r="C228" s="40"/>
      <c r="D228" s="40"/>
      <c r="E228" s="40"/>
      <c r="F228" s="40"/>
      <c r="G228" s="40"/>
      <c r="H228" s="40"/>
      <c r="I228" s="40"/>
      <c r="J228" s="40"/>
      <c r="K228" s="40"/>
      <c r="L228" s="40"/>
      <c r="M228" s="40"/>
      <c r="N228" s="40"/>
      <c r="O228" s="13"/>
    </row>
    <row r="229" spans="3:15" ht="15">
      <c r="C229" s="40"/>
      <c r="D229" s="40"/>
      <c r="E229" s="40"/>
      <c r="F229" s="40"/>
      <c r="G229" s="40"/>
      <c r="H229" s="40"/>
      <c r="I229" s="40"/>
      <c r="J229" s="40"/>
      <c r="K229" s="40"/>
      <c r="L229" s="40"/>
      <c r="M229" s="40"/>
      <c r="N229" s="40"/>
      <c r="O229" s="13"/>
    </row>
    <row r="230" spans="3:15" ht="15">
      <c r="C230" s="40"/>
      <c r="D230" s="40"/>
      <c r="E230" s="40"/>
      <c r="F230" s="40"/>
      <c r="G230" s="40"/>
      <c r="H230" s="40"/>
      <c r="I230" s="40"/>
      <c r="J230" s="40"/>
      <c r="K230" s="40"/>
      <c r="L230" s="40"/>
      <c r="M230" s="40"/>
      <c r="N230" s="40"/>
      <c r="O230" s="13"/>
    </row>
    <row r="231" spans="3:15" ht="15">
      <c r="C231" s="40"/>
      <c r="D231" s="40"/>
      <c r="E231" s="40"/>
      <c r="F231" s="40"/>
      <c r="G231" s="40"/>
      <c r="H231" s="40"/>
      <c r="I231" s="40"/>
      <c r="J231" s="40"/>
      <c r="K231" s="40"/>
      <c r="L231" s="40"/>
      <c r="M231" s="40"/>
      <c r="N231" s="40"/>
      <c r="O231" s="13"/>
    </row>
    <row r="232" spans="3:15" ht="15">
      <c r="C232" s="40"/>
      <c r="D232" s="40"/>
      <c r="E232" s="40"/>
      <c r="F232" s="40"/>
      <c r="G232" s="40"/>
      <c r="H232" s="40"/>
      <c r="I232" s="40"/>
      <c r="J232" s="40"/>
      <c r="K232" s="40"/>
      <c r="L232" s="40"/>
      <c r="M232" s="40"/>
      <c r="N232" s="40"/>
      <c r="O232" s="13"/>
    </row>
    <row r="233" spans="3:15" ht="15">
      <c r="C233" s="40"/>
      <c r="D233" s="40"/>
      <c r="E233" s="40"/>
      <c r="F233" s="40"/>
      <c r="G233" s="40"/>
      <c r="H233" s="40"/>
      <c r="I233" s="40"/>
      <c r="J233" s="40"/>
      <c r="K233" s="40"/>
      <c r="L233" s="40"/>
      <c r="M233" s="40"/>
      <c r="N233" s="40"/>
      <c r="O233" s="13"/>
    </row>
    <row r="234" spans="3:15" ht="15">
      <c r="C234" s="40"/>
      <c r="D234" s="40"/>
      <c r="E234" s="40"/>
      <c r="F234" s="40"/>
      <c r="G234" s="40"/>
      <c r="H234" s="40"/>
      <c r="I234" s="40"/>
      <c r="J234" s="40"/>
      <c r="K234" s="40"/>
      <c r="L234" s="40"/>
      <c r="M234" s="40"/>
      <c r="N234" s="40"/>
      <c r="O234" s="13"/>
    </row>
    <row r="235" spans="3:15" ht="15">
      <c r="C235" s="40"/>
      <c r="D235" s="40"/>
      <c r="E235" s="40"/>
      <c r="F235" s="40"/>
      <c r="G235" s="40"/>
      <c r="H235" s="40"/>
      <c r="I235" s="40"/>
      <c r="J235" s="40"/>
      <c r="K235" s="40"/>
      <c r="L235" s="40"/>
      <c r="M235" s="40"/>
      <c r="N235" s="40"/>
      <c r="O235" s="13"/>
    </row>
    <row r="236" spans="3:15" ht="15">
      <c r="C236" s="40"/>
      <c r="D236" s="40"/>
      <c r="E236" s="40"/>
      <c r="F236" s="40"/>
      <c r="G236" s="40"/>
      <c r="H236" s="40"/>
      <c r="I236" s="40"/>
      <c r="J236" s="40"/>
      <c r="K236" s="40"/>
      <c r="L236" s="40"/>
      <c r="M236" s="40"/>
      <c r="N236" s="40"/>
      <c r="O236" s="13"/>
    </row>
    <row r="237" spans="3:15" ht="15">
      <c r="C237" s="40"/>
      <c r="D237" s="40"/>
      <c r="E237" s="40"/>
      <c r="F237" s="40"/>
      <c r="G237" s="40"/>
      <c r="H237" s="40"/>
      <c r="I237" s="40"/>
      <c r="J237" s="40"/>
      <c r="K237" s="40"/>
      <c r="L237" s="40"/>
      <c r="M237" s="40"/>
      <c r="N237" s="40"/>
      <c r="O237" s="13"/>
    </row>
    <row r="238" spans="3:15" ht="15">
      <c r="C238" s="40"/>
      <c r="D238" s="40"/>
      <c r="E238" s="40"/>
      <c r="F238" s="40"/>
      <c r="G238" s="40"/>
      <c r="H238" s="40"/>
      <c r="I238" s="40"/>
      <c r="J238" s="40"/>
      <c r="K238" s="40"/>
      <c r="L238" s="40"/>
      <c r="M238" s="40"/>
      <c r="N238" s="40"/>
      <c r="O238" s="13"/>
    </row>
    <row r="239" spans="3:15" ht="15">
      <c r="C239" s="40"/>
      <c r="D239" s="40"/>
      <c r="E239" s="40"/>
      <c r="F239" s="40"/>
      <c r="G239" s="40"/>
      <c r="H239" s="40"/>
      <c r="I239" s="40"/>
      <c r="J239" s="40"/>
      <c r="K239" s="40"/>
      <c r="L239" s="40"/>
      <c r="M239" s="40"/>
      <c r="N239" s="40"/>
      <c r="O239" s="13"/>
    </row>
    <row r="240" spans="3:15" ht="15">
      <c r="C240" s="40"/>
      <c r="D240" s="40"/>
      <c r="E240" s="40"/>
      <c r="F240" s="40"/>
      <c r="G240" s="40"/>
      <c r="H240" s="40"/>
      <c r="I240" s="40"/>
      <c r="J240" s="40"/>
      <c r="K240" s="40"/>
      <c r="L240" s="40"/>
      <c r="M240" s="40"/>
      <c r="N240" s="40"/>
      <c r="O240" s="13"/>
    </row>
    <row r="241" spans="3:15" ht="15">
      <c r="C241" s="40"/>
      <c r="D241" s="40"/>
      <c r="E241" s="40"/>
      <c r="F241" s="40"/>
      <c r="G241" s="40"/>
      <c r="H241" s="40"/>
      <c r="I241" s="40"/>
      <c r="J241" s="40"/>
      <c r="K241" s="40"/>
      <c r="L241" s="40"/>
      <c r="M241" s="40"/>
      <c r="N241" s="40"/>
      <c r="O241" s="13"/>
    </row>
    <row r="242" spans="3:15" ht="15">
      <c r="C242" s="40"/>
      <c r="D242" s="40"/>
      <c r="E242" s="40"/>
      <c r="F242" s="40"/>
      <c r="G242" s="40"/>
      <c r="H242" s="40"/>
      <c r="I242" s="40"/>
      <c r="J242" s="40"/>
      <c r="K242" s="40"/>
      <c r="L242" s="40"/>
      <c r="M242" s="40"/>
      <c r="N242" s="40"/>
      <c r="O242" s="13"/>
    </row>
    <row r="243" spans="3:15" ht="15">
      <c r="C243" s="40"/>
      <c r="D243" s="40"/>
      <c r="E243" s="40"/>
      <c r="F243" s="40"/>
      <c r="G243" s="40"/>
      <c r="H243" s="40"/>
      <c r="I243" s="40"/>
      <c r="J243" s="40"/>
      <c r="K243" s="40"/>
      <c r="L243" s="40"/>
      <c r="M243" s="40"/>
      <c r="N243" s="40"/>
      <c r="O243" s="13"/>
    </row>
    <row r="244" spans="3:15" ht="15">
      <c r="C244" s="40"/>
      <c r="D244" s="40"/>
      <c r="E244" s="40"/>
      <c r="F244" s="40"/>
      <c r="G244" s="40"/>
      <c r="H244" s="40"/>
      <c r="I244" s="40"/>
      <c r="J244" s="40"/>
      <c r="K244" s="40"/>
      <c r="L244" s="40"/>
      <c r="M244" s="40"/>
      <c r="N244" s="40"/>
      <c r="O244" s="13"/>
    </row>
    <row r="245" spans="3:15" ht="15">
      <c r="C245" s="40"/>
      <c r="D245" s="40"/>
      <c r="E245" s="40"/>
      <c r="F245" s="40"/>
      <c r="G245" s="40"/>
      <c r="H245" s="40"/>
      <c r="I245" s="40"/>
      <c r="J245" s="40"/>
      <c r="K245" s="40"/>
      <c r="L245" s="40"/>
      <c r="M245" s="40"/>
      <c r="N245" s="40"/>
      <c r="O245" s="13"/>
    </row>
    <row r="246" spans="3:15" ht="15">
      <c r="C246" s="40"/>
      <c r="D246" s="40"/>
      <c r="E246" s="40"/>
      <c r="F246" s="40"/>
      <c r="G246" s="40"/>
      <c r="H246" s="40"/>
      <c r="I246" s="40"/>
      <c r="J246" s="40"/>
      <c r="K246" s="40"/>
      <c r="L246" s="40"/>
      <c r="M246" s="40"/>
      <c r="N246" s="40"/>
      <c r="O246" s="13"/>
    </row>
    <row r="247" spans="3:15" ht="15">
      <c r="C247" s="40"/>
      <c r="D247" s="40"/>
      <c r="E247" s="40"/>
      <c r="F247" s="40"/>
      <c r="G247" s="40"/>
      <c r="H247" s="40"/>
      <c r="I247" s="40"/>
      <c r="J247" s="40"/>
      <c r="K247" s="40"/>
      <c r="L247" s="40"/>
      <c r="M247" s="40"/>
      <c r="N247" s="40"/>
      <c r="O247" s="13"/>
    </row>
    <row r="248" spans="3:15" ht="15">
      <c r="C248" s="40"/>
      <c r="D248" s="40"/>
      <c r="E248" s="40"/>
      <c r="F248" s="40"/>
      <c r="G248" s="40"/>
      <c r="H248" s="40"/>
      <c r="I248" s="40"/>
      <c r="J248" s="40"/>
      <c r="K248" s="40"/>
      <c r="L248" s="40"/>
      <c r="M248" s="40"/>
      <c r="N248" s="40"/>
      <c r="O248" s="13"/>
    </row>
    <row r="249" spans="3:15" ht="15">
      <c r="C249" s="40"/>
      <c r="D249" s="40"/>
      <c r="E249" s="40"/>
      <c r="F249" s="40"/>
      <c r="G249" s="40"/>
      <c r="H249" s="40"/>
      <c r="I249" s="40"/>
      <c r="J249" s="40"/>
      <c r="K249" s="40"/>
      <c r="L249" s="40"/>
      <c r="M249" s="40"/>
      <c r="N249" s="40"/>
      <c r="O249" s="13"/>
    </row>
    <row r="250" spans="3:15" ht="15">
      <c r="C250" s="40"/>
      <c r="D250" s="40"/>
      <c r="E250" s="40"/>
      <c r="F250" s="40"/>
      <c r="G250" s="40"/>
      <c r="H250" s="40"/>
      <c r="I250" s="40"/>
      <c r="J250" s="40"/>
      <c r="K250" s="40"/>
      <c r="L250" s="40"/>
      <c r="M250" s="40"/>
      <c r="N250" s="40"/>
      <c r="O250" s="13"/>
    </row>
    <row r="251" spans="3:15" ht="15">
      <c r="C251" s="40"/>
      <c r="D251" s="40"/>
      <c r="E251" s="40"/>
      <c r="F251" s="40"/>
      <c r="G251" s="40"/>
      <c r="H251" s="40"/>
      <c r="I251" s="40"/>
      <c r="J251" s="40"/>
      <c r="K251" s="40"/>
      <c r="L251" s="40"/>
      <c r="M251" s="40"/>
      <c r="N251" s="40"/>
      <c r="O251" s="13"/>
    </row>
    <row r="252" spans="3:15" ht="15">
      <c r="C252" s="40"/>
      <c r="D252" s="40"/>
      <c r="E252" s="40"/>
      <c r="F252" s="40"/>
      <c r="G252" s="40"/>
      <c r="H252" s="40"/>
      <c r="I252" s="40"/>
      <c r="J252" s="40"/>
      <c r="K252" s="40"/>
      <c r="L252" s="40"/>
      <c r="M252" s="40"/>
      <c r="N252" s="40"/>
      <c r="O252" s="13"/>
    </row>
    <row r="253" spans="3:15" ht="15">
      <c r="C253" s="40"/>
      <c r="D253" s="40"/>
      <c r="E253" s="40"/>
      <c r="F253" s="40"/>
      <c r="G253" s="40"/>
      <c r="H253" s="40"/>
      <c r="I253" s="40"/>
      <c r="J253" s="40"/>
      <c r="K253" s="40"/>
      <c r="L253" s="40"/>
      <c r="M253" s="40"/>
      <c r="N253" s="40"/>
      <c r="O253" s="13"/>
    </row>
    <row r="254" spans="3:15" ht="15">
      <c r="C254" s="40"/>
      <c r="D254" s="40"/>
      <c r="E254" s="40"/>
      <c r="F254" s="40"/>
      <c r="G254" s="40"/>
      <c r="H254" s="40"/>
      <c r="I254" s="40"/>
      <c r="J254" s="40"/>
      <c r="K254" s="40"/>
      <c r="L254" s="40"/>
      <c r="M254" s="40"/>
      <c r="N254" s="40"/>
      <c r="O254" s="13"/>
    </row>
    <row r="255" spans="2:3" ht="15.75">
      <c r="B255" s="20" t="s">
        <v>159</v>
      </c>
      <c r="C255" s="2" t="s">
        <v>46</v>
      </c>
    </row>
    <row r="256" ht="15">
      <c r="C256" t="s">
        <v>220</v>
      </c>
    </row>
    <row r="258" spans="8:13" ht="15">
      <c r="H258" s="1" t="s">
        <v>1</v>
      </c>
      <c r="I258" s="1"/>
      <c r="K258" s="1" t="s">
        <v>1</v>
      </c>
      <c r="L258" s="1"/>
      <c r="M258" s="1"/>
    </row>
    <row r="259" spans="8:13" ht="15">
      <c r="H259" s="1"/>
      <c r="I259" s="1"/>
      <c r="K259" s="1"/>
      <c r="L259" s="1"/>
      <c r="M259" s="1"/>
    </row>
    <row r="260" spans="3:4" ht="15.75">
      <c r="C260" t="s">
        <v>42</v>
      </c>
      <c r="D260" s="2" t="s">
        <v>31</v>
      </c>
    </row>
    <row r="261" spans="4:13" ht="15.75">
      <c r="D261" s="2" t="s">
        <v>47</v>
      </c>
      <c r="H261" s="5"/>
      <c r="I261" s="5"/>
      <c r="J261" s="5"/>
      <c r="L261" s="5"/>
      <c r="M261" s="5"/>
    </row>
    <row r="262" spans="4:13" ht="15">
      <c r="D262" t="s">
        <v>48</v>
      </c>
      <c r="H262" s="5">
        <v>841128</v>
      </c>
      <c r="I262" s="5"/>
      <c r="J262" s="5"/>
      <c r="L262" s="5"/>
      <c r="M262" s="5"/>
    </row>
    <row r="263" spans="4:13" ht="15">
      <c r="D263" t="s">
        <v>49</v>
      </c>
      <c r="H263" s="5"/>
      <c r="I263" s="5"/>
      <c r="J263" s="5"/>
      <c r="L263" s="5"/>
      <c r="M263" s="5"/>
    </row>
    <row r="264" spans="4:13" ht="15">
      <c r="D264" t="s">
        <v>50</v>
      </c>
      <c r="H264" s="6">
        <v>-130000</v>
      </c>
      <c r="I264" s="7"/>
      <c r="J264" s="5"/>
      <c r="L264" s="5">
        <f>H262+H264</f>
        <v>711128</v>
      </c>
      <c r="M264" s="5"/>
    </row>
    <row r="265" spans="8:13" ht="15">
      <c r="H265" s="7"/>
      <c r="I265" s="7"/>
      <c r="J265" s="5"/>
      <c r="L265" s="5"/>
      <c r="M265" s="5"/>
    </row>
    <row r="266" spans="8:13" ht="15.75" thickBot="1">
      <c r="H266" s="5"/>
      <c r="I266" s="5"/>
      <c r="J266" s="5"/>
      <c r="L266" s="22">
        <f>SUM(L264:L265)</f>
        <v>711128</v>
      </c>
      <c r="M266" s="7"/>
    </row>
    <row r="267" spans="8:13" ht="15.75" thickTop="1">
      <c r="H267" s="5"/>
      <c r="I267" s="5"/>
      <c r="J267" s="5"/>
      <c r="L267" s="7"/>
      <c r="M267" s="7"/>
    </row>
    <row r="268" spans="3:13" ht="15.75">
      <c r="C268" t="s">
        <v>43</v>
      </c>
      <c r="D268" s="2" t="s">
        <v>24</v>
      </c>
      <c r="H268" s="5"/>
      <c r="I268" s="5"/>
      <c r="J268" s="5"/>
      <c r="L268" s="5"/>
      <c r="M268" s="5"/>
    </row>
    <row r="269" spans="4:13" ht="15.75">
      <c r="D269" s="2" t="s">
        <v>51</v>
      </c>
      <c r="H269" s="5"/>
      <c r="I269" s="5"/>
      <c r="J269" s="5"/>
      <c r="L269" s="5"/>
      <c r="M269" s="5"/>
    </row>
    <row r="270" spans="4:13" ht="15">
      <c r="D270" s="10" t="s">
        <v>9</v>
      </c>
      <c r="H270" s="5"/>
      <c r="I270" s="5"/>
      <c r="J270" s="5"/>
      <c r="L270" s="5">
        <v>11762205</v>
      </c>
      <c r="M270" s="5"/>
    </row>
    <row r="271" spans="4:13" ht="15">
      <c r="D271" t="s">
        <v>49</v>
      </c>
      <c r="H271" s="5"/>
      <c r="I271" s="5"/>
      <c r="J271" s="5"/>
      <c r="L271" s="5"/>
      <c r="M271" s="5"/>
    </row>
    <row r="272" spans="4:13" ht="15">
      <c r="D272" t="s">
        <v>50</v>
      </c>
      <c r="H272" s="5"/>
      <c r="I272" s="5"/>
      <c r="J272" s="5"/>
      <c r="L272" s="5">
        <v>130000</v>
      </c>
      <c r="M272" s="5"/>
    </row>
    <row r="273" spans="8:13" ht="15.75" thickBot="1">
      <c r="H273" s="5"/>
      <c r="I273" s="5"/>
      <c r="J273" s="5"/>
      <c r="L273" s="22">
        <f>SUM(L270:L272)</f>
        <v>11892205</v>
      </c>
      <c r="M273" s="7"/>
    </row>
    <row r="274" spans="8:13" ht="15.75" thickTop="1">
      <c r="H274" s="5"/>
      <c r="I274" s="5"/>
      <c r="J274" s="5"/>
      <c r="L274" s="7"/>
      <c r="M274" s="7"/>
    </row>
    <row r="275" spans="8:13" ht="15">
      <c r="H275" s="5"/>
      <c r="I275" s="5"/>
      <c r="J275" s="5"/>
      <c r="L275" s="7"/>
      <c r="M275" s="7"/>
    </row>
    <row r="276" spans="2:13" ht="15">
      <c r="B276" s="20" t="s">
        <v>160</v>
      </c>
      <c r="H276" s="5"/>
      <c r="I276" s="5"/>
      <c r="J276" s="5"/>
      <c r="L276" s="7"/>
      <c r="M276" s="7"/>
    </row>
    <row r="277" spans="8:13" ht="15">
      <c r="H277" s="5"/>
      <c r="I277" s="5"/>
      <c r="J277" s="5"/>
      <c r="K277" s="7"/>
      <c r="L277" s="7"/>
      <c r="M277" s="7"/>
    </row>
    <row r="278" spans="2:14" ht="15">
      <c r="B278" s="20"/>
      <c r="C278" s="39"/>
      <c r="D278" s="39"/>
      <c r="E278" s="39"/>
      <c r="F278" s="39"/>
      <c r="G278" s="39"/>
      <c r="H278" s="39"/>
      <c r="I278" s="39"/>
      <c r="J278" s="39"/>
      <c r="K278" s="39"/>
      <c r="L278" s="39"/>
      <c r="M278" s="39"/>
      <c r="N278" s="39"/>
    </row>
    <row r="279" spans="2:14" ht="15">
      <c r="B279" s="20"/>
      <c r="C279" s="39"/>
      <c r="D279" s="39"/>
      <c r="E279" s="39"/>
      <c r="F279" s="39"/>
      <c r="G279" s="39"/>
      <c r="H279" s="39"/>
      <c r="I279" s="39"/>
      <c r="J279" s="39"/>
      <c r="K279" s="39"/>
      <c r="L279" s="39"/>
      <c r="M279" s="39"/>
      <c r="N279" s="39"/>
    </row>
    <row r="280" spans="2:14" ht="1.5" customHeight="1">
      <c r="B280" s="20"/>
      <c r="C280" s="39"/>
      <c r="D280" s="39"/>
      <c r="E280" s="39"/>
      <c r="F280" s="39"/>
      <c r="G280" s="39"/>
      <c r="H280" s="39"/>
      <c r="I280" s="39"/>
      <c r="J280" s="39"/>
      <c r="K280" s="39"/>
      <c r="L280" s="39"/>
      <c r="M280" s="39"/>
      <c r="N280" s="39"/>
    </row>
    <row r="281" spans="2:14" ht="13.5" customHeight="1" hidden="1">
      <c r="B281" s="20"/>
      <c r="C281" s="39"/>
      <c r="D281" s="39"/>
      <c r="E281" s="39"/>
      <c r="F281" s="39"/>
      <c r="G281" s="39"/>
      <c r="H281" s="39"/>
      <c r="I281" s="39"/>
      <c r="J281" s="39"/>
      <c r="K281" s="39"/>
      <c r="L281" s="39"/>
      <c r="M281" s="39"/>
      <c r="N281" s="39"/>
    </row>
    <row r="282" spans="2:14" ht="15">
      <c r="B282" s="20"/>
      <c r="C282" s="39"/>
      <c r="D282" s="39"/>
      <c r="E282" s="39"/>
      <c r="F282" s="39"/>
      <c r="G282" s="39"/>
      <c r="H282" s="39"/>
      <c r="I282" s="39"/>
      <c r="J282" s="39"/>
      <c r="K282" s="39"/>
      <c r="L282" s="39"/>
      <c r="M282" s="39"/>
      <c r="N282" s="39"/>
    </row>
    <row r="283" spans="2:14" ht="15">
      <c r="B283" s="20"/>
      <c r="C283" s="39"/>
      <c r="D283" s="39"/>
      <c r="E283" s="39"/>
      <c r="F283" s="39"/>
      <c r="G283" s="39"/>
      <c r="H283" s="39"/>
      <c r="I283" s="39"/>
      <c r="J283" s="39"/>
      <c r="K283" s="39"/>
      <c r="L283" s="39"/>
      <c r="M283" s="39"/>
      <c r="N283" s="39"/>
    </row>
    <row r="284" spans="2:14" ht="15">
      <c r="B284" s="20"/>
      <c r="C284" s="39"/>
      <c r="D284" s="39"/>
      <c r="E284" s="39"/>
      <c r="F284" s="39"/>
      <c r="G284" s="39"/>
      <c r="H284" s="39"/>
      <c r="I284" s="39"/>
      <c r="J284" s="39"/>
      <c r="K284" s="39"/>
      <c r="L284" s="39"/>
      <c r="M284" s="39"/>
      <c r="N284" s="39"/>
    </row>
    <row r="287" ht="15">
      <c r="B287" s="20" t="s">
        <v>161</v>
      </c>
    </row>
    <row r="289" spans="2:14" ht="15">
      <c r="B289" s="20"/>
      <c r="C289" s="39"/>
      <c r="D289" s="39"/>
      <c r="E289" s="39"/>
      <c r="F289" s="39"/>
      <c r="G289" s="39"/>
      <c r="H289" s="39"/>
      <c r="I289" s="39"/>
      <c r="J289" s="39"/>
      <c r="K289" s="39"/>
      <c r="L289" s="39"/>
      <c r="M289" s="39"/>
      <c r="N289" s="39"/>
    </row>
    <row r="290" spans="3:14" ht="15">
      <c r="C290" s="118"/>
      <c r="D290" s="118"/>
      <c r="E290" s="118"/>
      <c r="F290" s="118"/>
      <c r="G290" s="118"/>
      <c r="H290" s="118"/>
      <c r="I290" s="118"/>
      <c r="J290" s="118"/>
      <c r="K290" s="118"/>
      <c r="L290" s="118"/>
      <c r="M290" s="118"/>
      <c r="N290" s="118"/>
    </row>
    <row r="291" ht="15">
      <c r="B291" s="3"/>
    </row>
    <row r="317" ht="15">
      <c r="B317" s="20"/>
    </row>
    <row r="318" ht="15">
      <c r="B318" s="20"/>
    </row>
    <row r="319" ht="15">
      <c r="B319" s="20"/>
    </row>
    <row r="320" ht="15">
      <c r="B320" s="20"/>
    </row>
    <row r="321" ht="15">
      <c r="B321" s="20"/>
    </row>
    <row r="322" ht="15">
      <c r="B322" s="20"/>
    </row>
    <row r="323" ht="15">
      <c r="B323" s="20"/>
    </row>
    <row r="324" ht="15">
      <c r="B324" s="20"/>
    </row>
    <row r="325" ht="15">
      <c r="B325" s="20"/>
    </row>
    <row r="326" ht="15">
      <c r="B326" s="20"/>
    </row>
    <row r="327" ht="15">
      <c r="B327" s="20"/>
    </row>
    <row r="328" ht="15">
      <c r="B328" s="20"/>
    </row>
    <row r="329" ht="15">
      <c r="B329" s="20"/>
    </row>
    <row r="330" ht="15">
      <c r="B330" s="20"/>
    </row>
    <row r="331" ht="15">
      <c r="B331" s="20"/>
    </row>
    <row r="332" ht="15">
      <c r="B332" s="20"/>
    </row>
    <row r="333" ht="15">
      <c r="B333" s="20"/>
    </row>
    <row r="334" ht="15">
      <c r="B334" s="20"/>
    </row>
    <row r="335" ht="15">
      <c r="B335" s="20"/>
    </row>
    <row r="336" ht="15">
      <c r="B336" s="20"/>
    </row>
    <row r="337" ht="15">
      <c r="B337" s="20"/>
    </row>
    <row r="338" ht="15">
      <c r="B338" s="20"/>
    </row>
    <row r="339" ht="15">
      <c r="B339" s="20"/>
    </row>
    <row r="340" ht="15">
      <c r="B340" s="20"/>
    </row>
    <row r="341" ht="15">
      <c r="B341" s="20"/>
    </row>
    <row r="342" ht="15">
      <c r="B342" s="20"/>
    </row>
    <row r="343" ht="15">
      <c r="B343" s="20"/>
    </row>
    <row r="344" ht="15">
      <c r="B344" s="20"/>
    </row>
    <row r="345" ht="15">
      <c r="B345" s="20"/>
    </row>
    <row r="346" ht="15">
      <c r="B346" s="20"/>
    </row>
    <row r="347" ht="15">
      <c r="B347" s="20"/>
    </row>
    <row r="348" ht="15">
      <c r="B348" s="20"/>
    </row>
    <row r="349" ht="15">
      <c r="B349" s="20"/>
    </row>
    <row r="350" ht="15">
      <c r="B350" s="20"/>
    </row>
    <row r="351" ht="15">
      <c r="B351" s="20"/>
    </row>
    <row r="352" ht="15">
      <c r="B352" s="20"/>
    </row>
    <row r="353" ht="15">
      <c r="B353" s="20"/>
    </row>
    <row r="354" ht="15">
      <c r="B354" s="20"/>
    </row>
    <row r="355" ht="15">
      <c r="B355" s="20"/>
    </row>
    <row r="356" ht="15">
      <c r="B356" s="20"/>
    </row>
    <row r="357" ht="15">
      <c r="B357" s="20"/>
    </row>
    <row r="358" ht="15">
      <c r="B358" s="20"/>
    </row>
    <row r="359" ht="21.75" customHeight="1">
      <c r="B359" s="20"/>
    </row>
    <row r="360" ht="21.75" customHeight="1">
      <c r="B360" s="20"/>
    </row>
    <row r="361" ht="21.75" customHeight="1">
      <c r="B361" s="20"/>
    </row>
    <row r="362" ht="19.5" customHeight="1">
      <c r="B362" s="20"/>
    </row>
    <row r="363" ht="19.5" customHeight="1">
      <c r="B363" s="20"/>
    </row>
    <row r="364" ht="19.5" customHeight="1">
      <c r="B364" s="20"/>
    </row>
    <row r="365" ht="15">
      <c r="B365" s="20"/>
    </row>
    <row r="366" ht="15">
      <c r="B366" s="20"/>
    </row>
    <row r="367" ht="15">
      <c r="B367" s="20"/>
    </row>
    <row r="368" ht="15">
      <c r="B368" s="20"/>
    </row>
    <row r="369" ht="15">
      <c r="B369" s="20"/>
    </row>
    <row r="370" ht="15">
      <c r="B370" s="20" t="s">
        <v>162</v>
      </c>
    </row>
    <row r="377" spans="2:3" ht="15.75">
      <c r="B377" s="20" t="s">
        <v>163</v>
      </c>
      <c r="C377" s="35" t="s">
        <v>73</v>
      </c>
    </row>
    <row r="379" spans="8:16" ht="15">
      <c r="H379" s="3"/>
      <c r="I379" s="24" t="s">
        <v>11</v>
      </c>
      <c r="J379" s="30"/>
      <c r="K379" s="30"/>
      <c r="M379" s="24" t="s">
        <v>196</v>
      </c>
      <c r="O379" s="24"/>
      <c r="P379" s="71"/>
    </row>
    <row r="380" spans="8:16" ht="15">
      <c r="H380" s="24" t="s">
        <v>12</v>
      </c>
      <c r="I380" s="23"/>
      <c r="J380" s="24" t="s">
        <v>20</v>
      </c>
      <c r="K380" s="24"/>
      <c r="L380" s="3"/>
      <c r="M380" s="3"/>
      <c r="N380" s="24"/>
      <c r="O380" s="24"/>
      <c r="P380" s="71"/>
    </row>
    <row r="381" spans="8:16" ht="15">
      <c r="H381" s="24" t="s">
        <v>13</v>
      </c>
      <c r="I381" s="23"/>
      <c r="J381" s="24" t="s">
        <v>13</v>
      </c>
      <c r="K381" s="24"/>
      <c r="L381" s="24" t="s">
        <v>12</v>
      </c>
      <c r="M381" s="24"/>
      <c r="N381" s="24" t="s">
        <v>20</v>
      </c>
      <c r="P381" s="71"/>
    </row>
    <row r="382" spans="8:16" ht="15">
      <c r="H382" s="24" t="s">
        <v>14</v>
      </c>
      <c r="I382" s="23"/>
      <c r="J382" s="24" t="s">
        <v>14</v>
      </c>
      <c r="K382" s="24"/>
      <c r="L382" s="24" t="s">
        <v>13</v>
      </c>
      <c r="M382" s="24"/>
      <c r="N382" s="24" t="s">
        <v>13</v>
      </c>
      <c r="P382" s="71"/>
    </row>
    <row r="383" spans="8:16" ht="15">
      <c r="H383" s="25" t="s">
        <v>209</v>
      </c>
      <c r="I383" s="23"/>
      <c r="J383" s="25" t="s">
        <v>94</v>
      </c>
      <c r="K383" s="25"/>
      <c r="L383" s="25" t="str">
        <f>H383</f>
        <v>31/12/2002</v>
      </c>
      <c r="M383" s="25"/>
      <c r="N383" s="25" t="str">
        <f>J383</f>
        <v>31/12/2001</v>
      </c>
      <c r="P383" s="71"/>
    </row>
    <row r="385" spans="3:4" ht="15">
      <c r="C385" t="s">
        <v>42</v>
      </c>
      <c r="D385" t="s">
        <v>164</v>
      </c>
    </row>
    <row r="387" spans="4:14" ht="15">
      <c r="D387" t="s">
        <v>201</v>
      </c>
      <c r="H387" s="5">
        <v>-5923968</v>
      </c>
      <c r="J387" s="5">
        <f>'IS'!K46</f>
        <v>918292</v>
      </c>
      <c r="L387" s="5">
        <v>-7462248</v>
      </c>
      <c r="N387" s="5">
        <f>'IS'!P46</f>
        <v>1694756</v>
      </c>
    </row>
    <row r="388" spans="4:14" ht="15">
      <c r="D388" t="s">
        <v>165</v>
      </c>
      <c r="H388" s="5"/>
      <c r="J388" s="5"/>
      <c r="L388" s="5"/>
      <c r="N388" s="5"/>
    </row>
    <row r="389" spans="4:14" ht="15">
      <c r="D389" t="s">
        <v>187</v>
      </c>
      <c r="H389" s="7">
        <v>45000000</v>
      </c>
      <c r="I389" s="3"/>
      <c r="J389" s="7">
        <v>45000000</v>
      </c>
      <c r="K389" s="3"/>
      <c r="L389" s="7">
        <v>45000000</v>
      </c>
      <c r="M389" s="3"/>
      <c r="N389" s="7">
        <v>45000000</v>
      </c>
    </row>
    <row r="390" spans="4:14" ht="15">
      <c r="D390" t="s">
        <v>188</v>
      </c>
      <c r="H390" s="41">
        <f>H387*100/H389</f>
        <v>-13.164373333333334</v>
      </c>
      <c r="I390" s="3"/>
      <c r="J390" s="41">
        <f>J387*100/J389</f>
        <v>2.0406488888888887</v>
      </c>
      <c r="K390" s="3"/>
      <c r="L390" s="41">
        <f>L387*100/L389</f>
        <v>-16.582773333333332</v>
      </c>
      <c r="M390" s="3"/>
      <c r="N390" s="41">
        <f>N387*100/N389</f>
        <v>3.7661244444444444</v>
      </c>
    </row>
    <row r="391" ht="15">
      <c r="H391" s="5"/>
    </row>
    <row r="392" spans="3:8" ht="15">
      <c r="C392" t="s">
        <v>43</v>
      </c>
      <c r="D392" t="s">
        <v>166</v>
      </c>
      <c r="H392" s="5"/>
    </row>
    <row r="393" ht="15">
      <c r="H393" s="5"/>
    </row>
    <row r="394" spans="4:8" ht="15">
      <c r="D394" s="23" t="s">
        <v>197</v>
      </c>
      <c r="H394" s="5"/>
    </row>
    <row r="395" spans="4:14" ht="15">
      <c r="D395" s="23" t="s">
        <v>247</v>
      </c>
      <c r="H395" s="5"/>
      <c r="J395" s="5"/>
      <c r="L395" s="5"/>
      <c r="N395" s="5"/>
    </row>
    <row r="396" spans="4:8" ht="15">
      <c r="D396" s="3" t="s">
        <v>255</v>
      </c>
      <c r="H396" s="5"/>
    </row>
    <row r="397" spans="4:8" ht="15">
      <c r="D397" s="3" t="s">
        <v>256</v>
      </c>
      <c r="H397" s="5"/>
    </row>
    <row r="400" ht="15">
      <c r="B400" t="s">
        <v>64</v>
      </c>
    </row>
    <row r="401" ht="15">
      <c r="B401" t="s">
        <v>7</v>
      </c>
    </row>
    <row r="405" ht="15">
      <c r="B405" t="s">
        <v>65</v>
      </c>
    </row>
    <row r="406" ht="15">
      <c r="B406" t="s">
        <v>66</v>
      </c>
    </row>
    <row r="408" ht="15" customHeight="1">
      <c r="B408" s="21" t="s">
        <v>221</v>
      </c>
    </row>
    <row r="409" ht="15">
      <c r="B409" s="21"/>
    </row>
    <row r="410" ht="15">
      <c r="B410" s="21"/>
    </row>
  </sheetData>
  <mergeCells count="8">
    <mergeCell ref="C290:N290"/>
    <mergeCell ref="C8:N8"/>
    <mergeCell ref="C49:N49"/>
    <mergeCell ref="C216:N216"/>
    <mergeCell ref="C180:N180"/>
    <mergeCell ref="C215:N215"/>
    <mergeCell ref="C45:N45"/>
    <mergeCell ref="C160:N160"/>
  </mergeCells>
  <printOptions/>
  <pageMargins left="0.75" right="0.75" top="0.9" bottom="0.59" header="0.5" footer="0.5"/>
  <pageSetup horizontalDpi="300" verticalDpi="300" orientation="portrait" paperSize="9" scale="70" r:id="rId2"/>
  <headerFooter alignWithMargins="0">
    <oddHeader>&amp;R&amp;D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Melissa Liew</cp:lastModifiedBy>
  <cp:lastPrinted>2003-02-28T09:00:53Z</cp:lastPrinted>
  <dcterms:created xsi:type="dcterms:W3CDTF">2000-02-23T07:44:06Z</dcterms:created>
  <dcterms:modified xsi:type="dcterms:W3CDTF">2003-02-27T08:44:17Z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