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215" windowWidth="10065" windowHeight="8265" tabRatio="670" activeTab="1"/>
  </bookViews>
  <sheets>
    <sheet name="CONBS" sheetId="1" r:id="rId1"/>
    <sheet name="CONPL" sheetId="2" r:id="rId2"/>
    <sheet name="CONEQ" sheetId="3" r:id="rId3"/>
    <sheet name="A2" sheetId="4" r:id="rId4"/>
    <sheet name="CONCF" sheetId="5" r:id="rId5"/>
    <sheet name="A3" sheetId="6" r:id="rId6"/>
    <sheet name="GT_Custom" sheetId="7" state="hidden" r:id="rId7"/>
  </sheets>
  <definedNames>
    <definedName name="_xlnm.Print_Area" localSheetId="3">'A2'!$A$1:$F$40</definedName>
    <definedName name="_xlnm.Print_Area" localSheetId="5">'A3'!$A$1:$F$17</definedName>
    <definedName name="_xlnm.Print_Area" localSheetId="0">'CONBS'!$A$1:$E$60</definedName>
    <definedName name="_xlnm.Print_Area" localSheetId="2">'CONEQ'!$A$1:$H$44</definedName>
    <definedName name="_xlnm.Print_Area" localSheetId="1">'CONPL'!$A$1:$F$48</definedName>
    <definedName name="Z_25F6A28F_7E19_4326_B0D4_B327C8255BE4_.wvu.PrintArea" localSheetId="0" hidden="1">'CONBS'!$A$1:$E$60</definedName>
    <definedName name="Z_25F6A28F_7E19_4326_B0D4_B327C8255BE4_.wvu.PrintArea" localSheetId="1" hidden="1">'CONPL'!$A$1:$F$48</definedName>
  </definedNames>
  <calcPr fullCalcOnLoad="1"/>
</workbook>
</file>

<file path=xl/sharedStrings.xml><?xml version="1.0" encoding="utf-8"?>
<sst xmlns="http://schemas.openxmlformats.org/spreadsheetml/2006/main" count="282" uniqueCount="187">
  <si>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</si>
  <si>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</si>
  <si>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</si>
  <si>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</si>
  <si>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</si>
  <si>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</si>
  <si>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</si>
  <si>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</si>
  <si>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</si>
  <si>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</si>
  <si>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</si>
  <si>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</si>
  <si>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</si>
  <si>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</si>
  <si>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</si>
  <si>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</si>
  <si>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</si>
  <si>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</si>
  <si>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</si>
  <si>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</si>
  <si>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</si>
  <si>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</si>
  <si>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</si>
  <si>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</si>
  <si>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</si>
  <si>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</si>
  <si>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</si>
  <si>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</si>
  <si>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</si>
  <si>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</si>
  <si>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</si>
  <si>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</si>
  <si>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</si>
  <si>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</si>
  <si>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</si>
  <si>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</si>
  <si>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</si>
  <si>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</si>
  <si>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</si>
  <si>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</si>
  <si>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</si>
  <si>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</si>
  <si>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</si>
  <si>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</si>
  <si>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</si>
  <si>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</si>
  <si>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</si>
  <si>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</si>
  <si>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</si>
  <si>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</si>
  <si>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</si>
  <si>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</si>
  <si>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</si>
  <si>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</si>
  <si>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</si>
  <si>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</si>
  <si>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</si>
  <si>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</si>
  <si>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</si>
  <si>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</si>
  <si>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</si>
  <si>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</si>
  <si>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</si>
  <si>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</si>
  <si>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</si>
  <si>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</si>
  <si>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</si>
  <si>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</si>
  <si>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</si>
  <si>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</si>
  <si>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</si>
  <si>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</si>
  <si>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</si>
  <si>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</si>
  <si>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</si>
  <si>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</si>
  <si>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</si>
  <si>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</si>
  <si>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</si>
  <si>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Administrative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</si>
  <si>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</si>
  <si>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</si>
  <si>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</si>
  <si>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</si>
  <si>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</si>
  <si>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</si>
  <si>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</si>
  <si>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</si>
  <si>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</si>
  <si>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</si>
  <si>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</si>
  <si>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</si>
  <si>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</si>
  <si>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</si>
  <si>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</si>
  <si>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</si>
  <si>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</si>
  <si>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</si>
  <si>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</si>
  <si>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</si>
  <si>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</si>
  <si>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</si>
  <si>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Amount owing to director</t>
  </si>
  <si>
    <t>Dilluted</t>
  </si>
  <si>
    <t>Part A2: Summary of Key Financial Information</t>
  </si>
  <si>
    <t>Corresponding Quarter</t>
  </si>
  <si>
    <t>To Date</t>
  </si>
  <si>
    <t>RM '000</t>
  </si>
  <si>
    <t>AS AT PRECEDING FINANCIAL YEAR END</t>
  </si>
  <si>
    <t>REMARKS:</t>
  </si>
  <si>
    <t>Part A3: ADDITIONAL INFORMATION</t>
  </si>
  <si>
    <t>Gross interest income</t>
  </si>
  <si>
    <t>Gross interest expense</t>
  </si>
  <si>
    <t xml:space="preserve">  equity holders of the parent</t>
  </si>
  <si>
    <t>Interest received</t>
  </si>
  <si>
    <t>Net cash used in financing activities</t>
  </si>
  <si>
    <t>Proposed/declared dividend per share (sen)</t>
  </si>
  <si>
    <t>Cash generated from operations</t>
  </si>
  <si>
    <t>Net cash (used in)/generated from operating activities</t>
  </si>
  <si>
    <t>Net loss for the period</t>
  </si>
  <si>
    <t>-</t>
  </si>
  <si>
    <t>Net (loss)/profit for the period</t>
  </si>
  <si>
    <t>Taxes refund/(paid)</t>
  </si>
  <si>
    <t>Net cash used in investing activities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</si>
  <si>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</si>
  <si>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</si>
  <si>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</si>
  <si>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</si>
  <si>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 xml:space="preserve"> to ordinary equity holders of the parent (Sen)</t>
  </si>
  <si>
    <t>Net (liabilities)/assets per shares attributable</t>
  </si>
  <si>
    <t>Exchange differences</t>
  </si>
  <si>
    <t>Net change in current assets</t>
  </si>
  <si>
    <t>Tax recoverable</t>
  </si>
  <si>
    <t>Individual  Quarter</t>
  </si>
  <si>
    <t>Non-current asset classified as held for sale</t>
  </si>
  <si>
    <t>Current Period</t>
  </si>
  <si>
    <t>Preceding Period</t>
  </si>
  <si>
    <t>(Unaudited)</t>
  </si>
  <si>
    <t>(Audited)</t>
  </si>
  <si>
    <t>Cumulative Period</t>
  </si>
  <si>
    <t>Individual Quarter</t>
  </si>
  <si>
    <t>Comparative Qtr ended</t>
  </si>
  <si>
    <t>Current Qtr ended</t>
  </si>
  <si>
    <t>Quarter</t>
  </si>
  <si>
    <t>31 Dec 2008</t>
  </si>
  <si>
    <t>Profit /(Loss) before tax</t>
  </si>
  <si>
    <t>Profit /(Loss) for the period</t>
  </si>
  <si>
    <t xml:space="preserve">Profit /(Loss) attributable to ordinary </t>
  </si>
  <si>
    <t>Basic profit /(loss) per share (sen)</t>
  </si>
  <si>
    <t>Gross profit /(loss)</t>
  </si>
  <si>
    <t>Profit /(Loss) before taxation</t>
  </si>
  <si>
    <t>Profit /(Loss) per share attributable</t>
  </si>
  <si>
    <t xml:space="preserve"> Basic, for profit/ (loss) for the period (Sen)</t>
  </si>
  <si>
    <t>financial statements for the year ended 31 December 2008 and the accompanying explanatory notes</t>
  </si>
  <si>
    <t>statements for the year ended 31 December 2008 and the accompanying explanatory notes attached to the</t>
  </si>
  <si>
    <t>year ended 31 December 2008 and the accompanying explanatory notes attached to the interim financial statements.</t>
  </si>
  <si>
    <t xml:space="preserve">Other income </t>
  </si>
  <si>
    <t>Fixed Deposit</t>
  </si>
  <si>
    <t>Other expenses</t>
  </si>
  <si>
    <t>31 Dec 2009</t>
  </si>
  <si>
    <t>As at 31 Dec 2009</t>
  </si>
  <si>
    <t>Joint Venture Cost</t>
  </si>
  <si>
    <t>31 Dec</t>
  </si>
  <si>
    <t>12 months</t>
  </si>
  <si>
    <t>Comparative 12 months</t>
  </si>
  <si>
    <t xml:space="preserve">12 months </t>
  </si>
  <si>
    <t>ended 31 Dec 2009</t>
  </si>
  <si>
    <t>ended 31 Dec 2008</t>
  </si>
  <si>
    <t>12 months ended</t>
  </si>
  <si>
    <t>Summary of key financial Information for the quarter ended 31 Dec 2009</t>
  </si>
  <si>
    <t xml:space="preserve"> 31/12/09</t>
  </si>
  <si>
    <t>31/12/08</t>
  </si>
  <si>
    <t>1/01/09 - 31/12/09</t>
  </si>
  <si>
    <t>1/01/08 - 31/12/08</t>
  </si>
  <si>
    <t>31/12/09</t>
  </si>
  <si>
    <t xml:space="preserve">       -  Finance Lease/ HP</t>
  </si>
  <si>
    <t>Net profit/(loss) before tax</t>
  </si>
  <si>
    <t xml:space="preserve">       - Proceeds from Rights Issue</t>
  </si>
  <si>
    <t xml:space="preserve">Share Capital Reduction </t>
  </si>
  <si>
    <t>Share Premium Cancellation</t>
  </si>
  <si>
    <t>Rights Issue</t>
  </si>
  <si>
    <t>Settlement of Debt</t>
  </si>
  <si>
    <t>Land Acquisition</t>
  </si>
  <si>
    <t>AS AT 31/12/09</t>
  </si>
  <si>
    <t>For the financial year ended 31 Dec 2009</t>
  </si>
  <si>
    <t>For the financial year ended 31 Dec 2009</t>
  </si>
  <si>
    <t>For the financial year ended 31 Dec 2009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</si>
</sst>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[&gt;0]#,##0;[&lt;0]\(#,##0\);\-#"/>
    <numFmt numFmtId="175" formatCode="_(* #,##0_);_(* \(#,##0\);_(* &quot;-&quot;??_);_(@_)"/>
    <numFmt numFmtId="176" formatCode="_-* #,##0.00\ _D_M_-;\-* #,##0.00\ _D_M_-;_-* &quot;-&quot;??\ _D_M_-;_-@_-"/>
    <numFmt numFmtId="177" formatCode="_-* #,##0\ _D_M_-;\-* #,##0\ _D_M_-;_-* &quot;-&quot;??\ _D_M_-;_-@_-"/>
    <numFmt numFmtId="178" formatCode="_(* #,##0.00_);_(* \(#,##0.00\);_(* &quot;-&quot;_);_(@_)"/>
    <numFmt numFmtId="179" formatCode="[&gt;0]#,##0.00;[&lt;0]\(#,##0.00\);\-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[&gt;0]#,##0.0;[&lt;0]\(#,##0.0\);\-#.0"/>
    <numFmt numFmtId="186" formatCode="[&gt;0]#,##0.00;[&lt;0]\(#,##0.00\);\-#.00"/>
    <numFmt numFmtId="187" formatCode="_(* #,##0.0_);_(* \(#,##0.0\);_(* &quot;-&quot;?_);_(@_)"/>
    <numFmt numFmtId="188" formatCode="0.00000"/>
    <numFmt numFmtId="189" formatCode="_(* #,##0.000_);_(* \(#,##0.000\);_(* &quot;-&quot;???_);_(@_)"/>
  </numFmts>
  <fonts count="3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7" fontId="7" fillId="0" borderId="0" xfId="42" applyNumberFormat="1" applyFont="1" applyAlignment="1">
      <alignment horizontal="right"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/>
    </xf>
    <xf numFmtId="177" fontId="7" fillId="0" borderId="0" xfId="42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0" xfId="0" applyNumberFormat="1" applyFont="1" applyBorder="1" applyAlignment="1">
      <alignment horizontal="right"/>
    </xf>
    <xf numFmtId="41" fontId="9" fillId="0" borderId="0" xfId="42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1" xfId="42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1" xfId="42" applyNumberFormat="1" applyFont="1" applyFill="1" applyBorder="1" applyAlignment="1">
      <alignment horizontal="right"/>
    </xf>
    <xf numFmtId="41" fontId="9" fillId="0" borderId="12" xfId="42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174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75" fontId="1" fillId="0" borderId="13" xfId="0" applyNumberFormat="1" applyFont="1" applyBorder="1" applyAlignment="1">
      <alignment/>
    </xf>
    <xf numFmtId="174" fontId="8" fillId="0" borderId="0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4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7" fillId="0" borderId="14" xfId="0" applyNumberFormat="1" applyFont="1" applyBorder="1" applyAlignment="1">
      <alignment/>
    </xf>
    <xf numFmtId="174" fontId="3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4" fontId="7" fillId="0" borderId="14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7" fontId="7" fillId="0" borderId="0" xfId="42" applyNumberFormat="1" applyFont="1" applyAlignment="1" quotePrefix="1">
      <alignment horizontal="center"/>
    </xf>
    <xf numFmtId="174" fontId="0" fillId="0" borderId="0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4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4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5" fontId="2" fillId="0" borderId="17" xfId="0" applyNumberFormat="1" applyFont="1" applyBorder="1" applyAlignment="1">
      <alignment/>
    </xf>
    <xf numFmtId="15" fontId="2" fillId="0" borderId="17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41" fontId="1" fillId="0" borderId="17" xfId="42" applyNumberFormat="1" applyFont="1" applyBorder="1" applyAlignment="1">
      <alignment horizontal="center"/>
    </xf>
    <xf numFmtId="178" fontId="1" fillId="0" borderId="17" xfId="42" applyNumberFormat="1" applyFont="1" applyBorder="1" applyAlignment="1">
      <alignment horizontal="center"/>
    </xf>
    <xf numFmtId="174" fontId="1" fillId="0" borderId="17" xfId="0" applyNumberFormat="1" applyFont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4" fontId="1" fillId="0" borderId="15" xfId="0" applyNumberFormat="1" applyFont="1" applyBorder="1" applyAlignment="1">
      <alignment horizontal="center"/>
    </xf>
    <xf numFmtId="174" fontId="1" fillId="0" borderId="19" xfId="0" applyNumberFormat="1" applyFont="1" applyBorder="1" applyAlignment="1">
      <alignment horizontal="center"/>
    </xf>
    <xf numFmtId="174" fontId="2" fillId="0" borderId="15" xfId="0" applyNumberFormat="1" applyFont="1" applyFill="1" applyBorder="1" applyAlignment="1">
      <alignment horizontal="left"/>
    </xf>
    <xf numFmtId="174" fontId="1" fillId="0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/>
    </xf>
    <xf numFmtId="174" fontId="2" fillId="24" borderId="0" xfId="0" applyNumberFormat="1" applyFont="1" applyFill="1" applyBorder="1" applyAlignment="1">
      <alignment horizontal="left"/>
    </xf>
    <xf numFmtId="174" fontId="1" fillId="24" borderId="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74" fontId="2" fillId="0" borderId="20" xfId="0" applyNumberFormat="1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74" fontId="13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13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7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174" fontId="9" fillId="0" borderId="0" xfId="0" applyNumberFormat="1" applyFont="1" applyFill="1" applyBorder="1" applyAlignment="1">
      <alignment/>
    </xf>
    <xf numFmtId="174" fontId="9" fillId="0" borderId="13" xfId="0" applyNumberFormat="1" applyFont="1" applyBorder="1" applyAlignment="1">
      <alignment/>
    </xf>
    <xf numFmtId="174" fontId="7" fillId="0" borderId="24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74" fontId="9" fillId="0" borderId="0" xfId="0" applyNumberFormat="1" applyFont="1" applyFill="1" applyAlignment="1">
      <alignment/>
    </xf>
    <xf numFmtId="174" fontId="7" fillId="0" borderId="25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7" fillId="0" borderId="11" xfId="0" applyNumberFormat="1" applyFont="1" applyBorder="1" applyAlignment="1">
      <alignment/>
    </xf>
    <xf numFmtId="43" fontId="9" fillId="0" borderId="0" xfId="42" applyFont="1" applyAlignment="1">
      <alignment/>
    </xf>
    <xf numFmtId="0" fontId="0" fillId="0" borderId="0" xfId="0" applyFont="1" applyFill="1" applyAlignment="1">
      <alignment/>
    </xf>
    <xf numFmtId="174" fontId="7" fillId="0" borderId="11" xfId="0" applyNumberFormat="1" applyFont="1" applyFill="1" applyBorder="1" applyAlignment="1">
      <alignment/>
    </xf>
    <xf numFmtId="174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42" applyFont="1" applyFill="1" applyAlignment="1">
      <alignment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/>
    </xf>
    <xf numFmtId="43" fontId="0" fillId="0" borderId="16" xfId="42" applyFont="1" applyFill="1" applyBorder="1" applyAlignment="1">
      <alignment/>
    </xf>
    <xf numFmtId="177" fontId="0" fillId="0" borderId="0" xfId="42" applyNumberFormat="1" applyFont="1" applyAlignment="1">
      <alignment/>
    </xf>
    <xf numFmtId="41" fontId="9" fillId="0" borderId="10" xfId="42" applyNumberFormat="1" applyFont="1" applyBorder="1" applyAlignment="1">
      <alignment horizontal="right"/>
    </xf>
    <xf numFmtId="174" fontId="9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74" fontId="14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 quotePrefix="1">
      <alignment horizontal="center"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5" fontId="9" fillId="0" borderId="0" xfId="42" applyNumberFormat="1" applyFont="1" applyAlignment="1">
      <alignment horizontal="right"/>
    </xf>
    <xf numFmtId="174" fontId="0" fillId="0" borderId="0" xfId="0" applyNumberFormat="1" applyFont="1" applyFill="1" applyAlignment="1">
      <alignment horizontal="center"/>
    </xf>
    <xf numFmtId="10" fontId="1" fillId="0" borderId="0" xfId="0" applyNumberFormat="1" applyFont="1" applyBorder="1" applyAlignment="1">
      <alignment/>
    </xf>
    <xf numFmtId="15" fontId="2" fillId="0" borderId="17" xfId="0" applyNumberFormat="1" applyFont="1" applyBorder="1" applyAlignment="1" quotePrefix="1">
      <alignment horizontal="center"/>
    </xf>
    <xf numFmtId="175" fontId="9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5" fontId="1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75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5" fontId="2" fillId="0" borderId="26" xfId="0" applyNumberFormat="1" applyFont="1" applyBorder="1" applyAlignment="1">
      <alignment horizontal="center"/>
    </xf>
    <xf numFmtId="43" fontId="1" fillId="0" borderId="0" xfId="42" applyFont="1" applyBorder="1" applyAlignment="1">
      <alignment/>
    </xf>
    <xf numFmtId="2" fontId="32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4" fontId="9" fillId="0" borderId="27" xfId="0" applyNumberFormat="1" applyFont="1" applyFill="1" applyBorder="1" applyAlignment="1">
      <alignment/>
    </xf>
    <xf numFmtId="43" fontId="2" fillId="0" borderId="0" xfId="42" applyFont="1" applyBorder="1" applyAlignment="1">
      <alignment horizontal="center"/>
    </xf>
    <xf numFmtId="43" fontId="1" fillId="0" borderId="0" xfId="42" applyFont="1" applyFill="1" applyBorder="1" applyAlignment="1">
      <alignment/>
    </xf>
    <xf numFmtId="43" fontId="2" fillId="0" borderId="0" xfId="42" applyFont="1" applyAlignment="1">
      <alignment horizontal="center"/>
    </xf>
    <xf numFmtId="43" fontId="1" fillId="0" borderId="0" xfId="42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86" fontId="0" fillId="0" borderId="16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9" fontId="1" fillId="0" borderId="21" xfId="0" applyNumberFormat="1" applyFont="1" applyFill="1" applyBorder="1" applyAlignment="1">
      <alignment horizontal="center"/>
    </xf>
    <xf numFmtId="179" fontId="1" fillId="0" borderId="23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="75" zoomScaleNormal="75" zoomScalePageLayoutView="0" workbookViewId="0" topLeftCell="A34">
      <selection activeCell="B19" sqref="B19"/>
    </sheetView>
  </sheetViews>
  <sheetFormatPr defaultColWidth="9.140625" defaultRowHeight="12.75"/>
  <cols>
    <col min="1" max="1" width="59.28125" style="63" customWidth="1"/>
    <col min="2" max="2" width="24.7109375" style="63" customWidth="1"/>
    <col min="3" max="3" width="24.00390625" style="63" customWidth="1"/>
    <col min="4" max="4" width="11.28125" style="0" bestFit="1" customWidth="1"/>
    <col min="5" max="5" width="10.140625" style="0" customWidth="1"/>
  </cols>
  <sheetData>
    <row r="1" spans="1:3" ht="18">
      <c r="A1" s="118" t="s">
        <v>2</v>
      </c>
      <c r="B1" s="119"/>
      <c r="C1" s="120"/>
    </row>
    <row r="2" ht="15.75">
      <c r="A2" s="121" t="s">
        <v>98</v>
      </c>
    </row>
    <row r="3" spans="1:3" ht="15.75">
      <c r="A3" s="28" t="s">
        <v>160</v>
      </c>
      <c r="B3" s="5" t="s">
        <v>3</v>
      </c>
      <c r="C3" s="122" t="s">
        <v>3</v>
      </c>
    </row>
    <row r="4" spans="1:3" ht="15.75">
      <c r="A4" s="123"/>
      <c r="B4" s="124" t="s">
        <v>159</v>
      </c>
      <c r="C4" s="124" t="s">
        <v>144</v>
      </c>
    </row>
    <row r="5" spans="1:3" ht="15.75">
      <c r="A5" s="9"/>
      <c r="B5" s="122" t="s">
        <v>4</v>
      </c>
      <c r="C5" s="122" t="s">
        <v>4</v>
      </c>
    </row>
    <row r="6" spans="1:3" ht="15">
      <c r="A6" s="9"/>
      <c r="B6" s="25" t="s">
        <v>137</v>
      </c>
      <c r="C6" s="25" t="s">
        <v>138</v>
      </c>
    </row>
    <row r="7" spans="1:3" ht="15.75">
      <c r="A7" s="121" t="s">
        <v>5</v>
      </c>
      <c r="B7" s="119"/>
      <c r="C7" s="119"/>
    </row>
    <row r="8" spans="1:3" ht="15">
      <c r="A8" s="119" t="s">
        <v>6</v>
      </c>
      <c r="B8" s="119">
        <v>16619282</v>
      </c>
      <c r="C8" s="119">
        <v>11717822</v>
      </c>
    </row>
    <row r="9" spans="1:3" ht="15">
      <c r="A9" s="119"/>
      <c r="B9" s="119"/>
      <c r="C9" s="119"/>
    </row>
    <row r="10" spans="1:3" ht="15.75">
      <c r="A10" s="119"/>
      <c r="B10" s="127">
        <f>SUM(B8:B9)</f>
        <v>16619282</v>
      </c>
      <c r="C10" s="127">
        <f>SUM(C8:C9)</f>
        <v>11717822</v>
      </c>
    </row>
    <row r="11" spans="1:3" ht="15">
      <c r="A11" s="9"/>
      <c r="B11" s="119"/>
      <c r="C11" s="119"/>
    </row>
    <row r="12" spans="1:3" ht="15.75">
      <c r="A12" s="121" t="s">
        <v>8</v>
      </c>
      <c r="B12" s="119" t="s">
        <v>0</v>
      </c>
      <c r="C12" s="119" t="s">
        <v>0</v>
      </c>
    </row>
    <row r="13" spans="1:3" ht="15">
      <c r="A13" s="119" t="s">
        <v>9</v>
      </c>
      <c r="B13" s="119">
        <v>7375933</v>
      </c>
      <c r="C13" s="119">
        <v>4987800</v>
      </c>
    </row>
    <row r="14" spans="1:3" ht="15">
      <c r="A14" s="119" t="s">
        <v>10</v>
      </c>
      <c r="B14" s="119">
        <v>5385600</v>
      </c>
      <c r="C14" s="119">
        <v>2360520</v>
      </c>
    </row>
    <row r="15" spans="1:3" ht="15">
      <c r="A15" s="119" t="s">
        <v>11</v>
      </c>
      <c r="B15" s="119">
        <v>118773</v>
      </c>
      <c r="C15" s="119">
        <v>2109646</v>
      </c>
    </row>
    <row r="16" spans="1:3" ht="15">
      <c r="A16" s="119" t="s">
        <v>132</v>
      </c>
      <c r="B16" s="119">
        <v>1267</v>
      </c>
      <c r="C16" s="119">
        <v>1267</v>
      </c>
    </row>
    <row r="17" spans="1:3" ht="15">
      <c r="A17" s="119" t="s">
        <v>12</v>
      </c>
      <c r="B17" s="125">
        <v>1237851</v>
      </c>
      <c r="C17" s="125">
        <v>25228</v>
      </c>
    </row>
    <row r="18" spans="1:3" ht="15">
      <c r="A18" s="119" t="s">
        <v>7</v>
      </c>
      <c r="B18" s="177">
        <v>7110000</v>
      </c>
      <c r="C18" s="177"/>
    </row>
    <row r="19" spans="1:3" ht="15">
      <c r="A19" s="119"/>
      <c r="B19" s="125">
        <f>SUM(B13:B18)</f>
        <v>21229424</v>
      </c>
      <c r="C19" s="125">
        <f>SUM(C13:C18)</f>
        <v>9484461</v>
      </c>
    </row>
    <row r="20" spans="1:3" ht="15">
      <c r="A20" s="119" t="s">
        <v>134</v>
      </c>
      <c r="B20" s="125">
        <v>0</v>
      </c>
      <c r="C20" s="125">
        <v>9952354</v>
      </c>
    </row>
    <row r="21" spans="1:3" ht="15">
      <c r="A21" s="119" t="s">
        <v>161</v>
      </c>
      <c r="B21" s="125">
        <v>100000</v>
      </c>
      <c r="C21" s="125">
        <v>0</v>
      </c>
    </row>
    <row r="22" spans="1:3" ht="15.75">
      <c r="A22" s="28" t="s">
        <v>92</v>
      </c>
      <c r="B22" s="127">
        <f>SUM(B19:B21)</f>
        <v>21329424</v>
      </c>
      <c r="C22" s="127">
        <f>SUM(C19:C21)</f>
        <v>19436815</v>
      </c>
    </row>
    <row r="23" spans="1:3" ht="15">
      <c r="A23" s="119" t="s">
        <v>0</v>
      </c>
      <c r="B23" s="9"/>
      <c r="C23" s="9"/>
    </row>
    <row r="24" spans="1:3" ht="15.75">
      <c r="A24" s="121" t="s">
        <v>13</v>
      </c>
      <c r="B24" s="119" t="s">
        <v>0</v>
      </c>
      <c r="C24" s="119" t="s">
        <v>0</v>
      </c>
    </row>
    <row r="25" spans="1:3" ht="15">
      <c r="A25" s="119" t="s">
        <v>14</v>
      </c>
      <c r="B25" s="119">
        <v>1987124</v>
      </c>
      <c r="C25" s="119">
        <v>1148317</v>
      </c>
    </row>
    <row r="26" spans="1:3" ht="15">
      <c r="A26" s="119" t="s">
        <v>15</v>
      </c>
      <c r="B26" s="119">
        <v>10738052</v>
      </c>
      <c r="C26" s="119">
        <v>10512865</v>
      </c>
    </row>
    <row r="27" spans="1:3" ht="15">
      <c r="A27" s="119" t="s">
        <v>102</v>
      </c>
      <c r="B27" s="129"/>
      <c r="C27" s="129">
        <v>0</v>
      </c>
    </row>
    <row r="28" spans="1:3" ht="15">
      <c r="A28" s="119" t="s">
        <v>16</v>
      </c>
      <c r="B28" s="119">
        <v>28610</v>
      </c>
      <c r="C28" s="119">
        <v>33383</v>
      </c>
    </row>
    <row r="29" spans="1:3" ht="15">
      <c r="A29" s="119" t="s">
        <v>17</v>
      </c>
      <c r="B29" s="119">
        <v>310493</v>
      </c>
      <c r="C29" s="119">
        <v>41214340</v>
      </c>
    </row>
    <row r="30" spans="1:4" ht="15">
      <c r="A30" s="119" t="s">
        <v>1</v>
      </c>
      <c r="B30" s="126">
        <v>589250</v>
      </c>
      <c r="C30" s="126">
        <v>763555</v>
      </c>
      <c r="D30" s="44"/>
    </row>
    <row r="31" spans="1:3" ht="15.75">
      <c r="A31" s="121" t="s">
        <v>91</v>
      </c>
      <c r="B31" s="130">
        <f>SUM(B25:B30)</f>
        <v>13653529</v>
      </c>
      <c r="C31" s="130">
        <f>SUM(C25:C30)</f>
        <v>53672460</v>
      </c>
    </row>
    <row r="32" spans="1:3" ht="15">
      <c r="A32" s="9"/>
      <c r="B32" s="128"/>
      <c r="C32" s="128"/>
    </row>
    <row r="33" spans="1:3" ht="15.75">
      <c r="A33" s="121" t="s">
        <v>18</v>
      </c>
      <c r="B33" s="131">
        <f>B22-B31</f>
        <v>7675895</v>
      </c>
      <c r="C33" s="131">
        <f>C22-C31</f>
        <v>-34235645</v>
      </c>
    </row>
    <row r="34" spans="1:3" ht="15.75">
      <c r="A34" s="121"/>
      <c r="B34" s="128"/>
      <c r="C34" s="128"/>
    </row>
    <row r="35" spans="1:3" ht="16.5" thickBot="1">
      <c r="A35" s="121"/>
      <c r="B35" s="56">
        <f>B33+B10</f>
        <v>24295177</v>
      </c>
      <c r="C35" s="56">
        <f>C33+C10</f>
        <v>-22517823</v>
      </c>
    </row>
    <row r="36" spans="1:3" ht="16.5" thickTop="1">
      <c r="A36" s="121"/>
      <c r="B36" s="128"/>
      <c r="C36" s="128"/>
    </row>
    <row r="37" spans="1:3" ht="15.75">
      <c r="A37" s="121" t="s">
        <v>19</v>
      </c>
      <c r="B37" s="119"/>
      <c r="C37" s="119"/>
    </row>
    <row r="38" spans="1:3" ht="15">
      <c r="A38" s="119" t="s">
        <v>20</v>
      </c>
      <c r="B38" s="119">
        <v>40422812</v>
      </c>
      <c r="C38" s="119">
        <v>22669900</v>
      </c>
    </row>
    <row r="39" spans="1:3" ht="15">
      <c r="A39" s="119" t="s">
        <v>21</v>
      </c>
      <c r="B39" s="132">
        <v>-16310650</v>
      </c>
      <c r="C39" s="132">
        <v>-45473664</v>
      </c>
    </row>
    <row r="40" spans="1:3" ht="15.75">
      <c r="A40" s="121" t="s">
        <v>76</v>
      </c>
      <c r="B40" s="128">
        <f>SUM(B38:B39)</f>
        <v>24112162</v>
      </c>
      <c r="C40" s="128">
        <f>SUM(C38:C39)</f>
        <v>-22803764</v>
      </c>
    </row>
    <row r="41" spans="1:3" ht="15.75">
      <c r="A41" s="121" t="s">
        <v>22</v>
      </c>
      <c r="B41" s="125">
        <v>0</v>
      </c>
      <c r="C41" s="125">
        <v>0</v>
      </c>
    </row>
    <row r="42" spans="1:3" ht="15.75">
      <c r="A42" s="121" t="s">
        <v>75</v>
      </c>
      <c r="B42" s="133">
        <f>SUM(B40:B41)</f>
        <v>24112162</v>
      </c>
      <c r="C42" s="133">
        <f>SUM(C40:C41)</f>
        <v>-22803764</v>
      </c>
    </row>
    <row r="43" spans="1:3" ht="15.75">
      <c r="A43" s="121"/>
      <c r="B43" s="128"/>
      <c r="C43" s="128"/>
    </row>
    <row r="44" spans="1:3" ht="15.75">
      <c r="A44" s="121" t="s">
        <v>23</v>
      </c>
      <c r="B44" s="134"/>
      <c r="C44" s="134"/>
    </row>
    <row r="45" spans="1:3" ht="15">
      <c r="A45" s="119" t="s">
        <v>16</v>
      </c>
      <c r="B45" s="119">
        <v>49015</v>
      </c>
      <c r="C45" s="119">
        <v>84941</v>
      </c>
    </row>
    <row r="46" spans="1:3" ht="15" hidden="1">
      <c r="A46" s="119" t="s">
        <v>94</v>
      </c>
      <c r="B46" s="119">
        <v>0</v>
      </c>
      <c r="C46" s="119">
        <v>0</v>
      </c>
    </row>
    <row r="47" spans="1:3" ht="15">
      <c r="A47" s="119" t="s">
        <v>93</v>
      </c>
      <c r="B47" s="128">
        <v>134000</v>
      </c>
      <c r="C47" s="128">
        <v>201000</v>
      </c>
    </row>
    <row r="48" spans="1:4" ht="15.75">
      <c r="A48" s="135"/>
      <c r="B48" s="136">
        <f>SUM(B45:B47)</f>
        <v>183015</v>
      </c>
      <c r="C48" s="136">
        <f>SUM(C45:C47)</f>
        <v>285941</v>
      </c>
      <c r="D48" s="64"/>
    </row>
    <row r="49" spans="1:4" ht="15.75">
      <c r="A49" s="137"/>
      <c r="B49" s="125"/>
      <c r="C49" s="125"/>
      <c r="D49" s="64"/>
    </row>
    <row r="50" spans="1:5" ht="16.5" thickBot="1">
      <c r="A50" s="138"/>
      <c r="B50" s="65">
        <f>B42+B48</f>
        <v>24295177</v>
      </c>
      <c r="C50" s="65">
        <f>C42+C48</f>
        <v>-22517823</v>
      </c>
      <c r="D50" s="66">
        <f>B50-B35</f>
        <v>0</v>
      </c>
      <c r="E50" s="44"/>
    </row>
    <row r="51" spans="1:4" ht="15.75" thickTop="1">
      <c r="A51" s="129" t="s">
        <v>0</v>
      </c>
      <c r="B51" s="125"/>
      <c r="C51" s="125"/>
      <c r="D51" s="64"/>
    </row>
    <row r="52" spans="1:4" ht="15">
      <c r="A52" s="139" t="s">
        <v>126</v>
      </c>
      <c r="D52" s="64"/>
    </row>
    <row r="53" spans="1:4" ht="15">
      <c r="A53" s="129" t="s">
        <v>124</v>
      </c>
      <c r="B53" s="129"/>
      <c r="C53" s="129"/>
      <c r="D53" s="64"/>
    </row>
    <row r="54" spans="1:4" s="1" customFormat="1" ht="15.75">
      <c r="A54" s="138" t="s">
        <v>127</v>
      </c>
      <c r="B54" s="140">
        <f>(B40)/(B38/0.25)*100</f>
        <v>14.91247194777048</v>
      </c>
      <c r="C54" s="140">
        <f>(C40)/C38*100</f>
        <v>-100.59049223860714</v>
      </c>
      <c r="D54" s="67"/>
    </row>
    <row r="55" spans="1:4" ht="15.75">
      <c r="A55" s="141"/>
      <c r="B55" s="129"/>
      <c r="C55" s="129"/>
      <c r="D55" s="64"/>
    </row>
    <row r="56" spans="1:3" ht="15.75">
      <c r="A56" s="28"/>
      <c r="B56" s="119"/>
      <c r="C56" s="119"/>
    </row>
    <row r="57" spans="1:3" ht="15.75">
      <c r="A57" s="28" t="s">
        <v>99</v>
      </c>
      <c r="B57" s="119"/>
      <c r="C57" s="119"/>
    </row>
    <row r="58" spans="1:3" ht="15.75">
      <c r="A58" s="28" t="s">
        <v>154</v>
      </c>
      <c r="B58" s="119"/>
      <c r="C58" s="119"/>
    </row>
    <row r="59" spans="1:3" ht="15.75">
      <c r="A59" s="28" t="s">
        <v>24</v>
      </c>
      <c r="B59" s="119"/>
      <c r="C59" s="119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tabSelected="1" zoomScale="80" zoomScaleNormal="80"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9" sqref="C39"/>
    </sheetView>
  </sheetViews>
  <sheetFormatPr defaultColWidth="8.8515625" defaultRowHeight="12.75"/>
  <cols>
    <col min="1" max="1" width="36.28125" style="0" customWidth="1"/>
    <col min="2" max="2" width="7.57421875" style="0" customWidth="1"/>
    <col min="3" max="3" width="21.8515625" style="0" customWidth="1"/>
    <col min="4" max="4" width="23.00390625" style="0" customWidth="1"/>
    <col min="5" max="5" width="21.8515625" style="0" customWidth="1"/>
    <col min="6" max="6" width="24.00390625" style="0" customWidth="1"/>
    <col min="7" max="8" width="13.140625" style="0" customWidth="1"/>
    <col min="9" max="9" width="12.140625" style="0" customWidth="1"/>
    <col min="10" max="10" width="11.57421875" style="0" customWidth="1"/>
    <col min="11" max="16" width="13.140625" style="0" customWidth="1"/>
  </cols>
  <sheetData>
    <row r="1" spans="1:37" ht="18">
      <c r="A1" s="29" t="s">
        <v>2</v>
      </c>
      <c r="B1" s="29"/>
      <c r="C1" s="30"/>
      <c r="D1" s="31"/>
      <c r="E1" s="31"/>
      <c r="F1" s="4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5.75">
      <c r="A2" s="10" t="s">
        <v>96</v>
      </c>
      <c r="B2" s="1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5.75">
      <c r="A3" s="10" t="s">
        <v>184</v>
      </c>
      <c r="B3" s="1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5.75">
      <c r="A4" s="45"/>
      <c r="B4" s="45"/>
      <c r="C4" s="33"/>
      <c r="D4" s="98"/>
      <c r="E4" s="98"/>
      <c r="F4" s="9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50" customFormat="1" ht="12.75">
      <c r="A5" s="46"/>
      <c r="B5" s="46"/>
      <c r="C5" s="49">
        <v>2009</v>
      </c>
      <c r="D5" s="49">
        <v>2008</v>
      </c>
      <c r="E5" s="49">
        <v>2009</v>
      </c>
      <c r="F5" s="49">
        <v>2008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s="50" customFormat="1" ht="12.75">
      <c r="A6" s="46"/>
      <c r="B6" s="46"/>
      <c r="C6" s="51" t="s">
        <v>142</v>
      </c>
      <c r="D6" s="51" t="s">
        <v>141</v>
      </c>
      <c r="E6" s="47" t="s">
        <v>163</v>
      </c>
      <c r="F6" s="47" t="s">
        <v>164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s="50" customFormat="1" ht="12.75">
      <c r="A7" s="46"/>
      <c r="B7" s="47" t="s">
        <v>77</v>
      </c>
      <c r="C7" s="149" t="s">
        <v>162</v>
      </c>
      <c r="D7" s="149" t="s">
        <v>162</v>
      </c>
      <c r="E7" s="47" t="s">
        <v>41</v>
      </c>
      <c r="F7" s="47" t="s">
        <v>41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s="50" customFormat="1" ht="12.75">
      <c r="A8" s="46"/>
      <c r="B8" s="47"/>
      <c r="C8" s="51" t="s">
        <v>4</v>
      </c>
      <c r="D8" s="51" t="s">
        <v>4</v>
      </c>
      <c r="E8" s="47" t="s">
        <v>4</v>
      </c>
      <c r="F8" s="47" t="s">
        <v>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s="50" customFormat="1" ht="12.75">
      <c r="A9" s="46"/>
      <c r="B9" s="46"/>
      <c r="C9" s="175" t="s">
        <v>137</v>
      </c>
      <c r="D9" s="175" t="s">
        <v>137</v>
      </c>
      <c r="E9" s="176" t="s">
        <v>137</v>
      </c>
      <c r="F9" s="176" t="s">
        <v>138</v>
      </c>
      <c r="G9" s="176"/>
      <c r="H9" s="176"/>
      <c r="I9" s="176"/>
      <c r="J9" s="17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s="50" customFormat="1" ht="12.75">
      <c r="A10" s="46"/>
      <c r="B10" s="182"/>
      <c r="C10" s="51"/>
      <c r="D10" s="51"/>
      <c r="E10" s="47"/>
      <c r="F10" s="51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s="50" customFormat="1" ht="12.75">
      <c r="A11" s="46"/>
      <c r="B11" s="182"/>
      <c r="C11" s="57"/>
      <c r="D11" s="57"/>
      <c r="E11" s="57"/>
      <c r="F11" s="1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50" customFormat="1" ht="12.75">
      <c r="A12" s="52" t="s">
        <v>42</v>
      </c>
      <c r="B12" s="182"/>
      <c r="C12" s="58">
        <f>E12-7676816</f>
        <v>1556020</v>
      </c>
      <c r="D12" s="69">
        <f>+F12-6128747</f>
        <v>946832</v>
      </c>
      <c r="E12" s="58">
        <v>9232836</v>
      </c>
      <c r="F12" s="69">
        <v>7075579</v>
      </c>
      <c r="G12" s="157"/>
      <c r="H12" s="47"/>
      <c r="I12" s="47"/>
      <c r="J12" s="178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s="50" customFormat="1" ht="12.75">
      <c r="A13" s="52" t="s">
        <v>78</v>
      </c>
      <c r="B13" s="182"/>
      <c r="C13" s="150">
        <f>E13+7526579</f>
        <v>-2261986</v>
      </c>
      <c r="D13" s="151">
        <f>+F13+5882325</f>
        <v>-1502162</v>
      </c>
      <c r="E13" s="150">
        <v>-9788565</v>
      </c>
      <c r="F13" s="151">
        <v>-7384487</v>
      </c>
      <c r="G13" s="173"/>
      <c r="H13" s="178"/>
      <c r="I13" s="181"/>
      <c r="J13" s="181"/>
      <c r="K13" s="17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s="50" customFormat="1" ht="12.75">
      <c r="A14" s="46"/>
      <c r="B14" s="182"/>
      <c r="C14" s="58"/>
      <c r="D14" s="69"/>
      <c r="E14" s="58"/>
      <c r="F14" s="69"/>
      <c r="G14" s="179"/>
      <c r="H14" s="178"/>
      <c r="I14" s="181"/>
      <c r="J14" s="181"/>
      <c r="K14" s="17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s="50" customFormat="1" ht="12.75">
      <c r="A15" s="46" t="s">
        <v>149</v>
      </c>
      <c r="B15" s="182"/>
      <c r="C15" s="58">
        <f>SUM(C12:C14)</f>
        <v>-705966</v>
      </c>
      <c r="D15" s="58">
        <f>SUM(D12:D14)</f>
        <v>-555330</v>
      </c>
      <c r="E15" s="58">
        <f>SUM(E12:E14)</f>
        <v>-555729</v>
      </c>
      <c r="F15" s="58">
        <f>SUM(F12:F14)</f>
        <v>-308908</v>
      </c>
      <c r="G15" s="173"/>
      <c r="H15" s="178"/>
      <c r="I15" s="181"/>
      <c r="J15" s="181"/>
      <c r="K15" s="17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s="50" customFormat="1" ht="12.75">
      <c r="A16" s="46"/>
      <c r="B16" s="182"/>
      <c r="C16" s="58"/>
      <c r="D16" s="148"/>
      <c r="E16" s="58"/>
      <c r="F16" s="69"/>
      <c r="G16" s="173"/>
      <c r="H16" s="178"/>
      <c r="I16" s="181"/>
      <c r="J16" s="181"/>
      <c r="K16" s="17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s="50" customFormat="1" ht="12.75">
      <c r="A17" s="52" t="s">
        <v>156</v>
      </c>
      <c r="B17" s="182"/>
      <c r="C17" s="58">
        <f>+E17-114812</f>
        <v>21008604</v>
      </c>
      <c r="D17" s="69">
        <f>+F17-397648</f>
        <v>3239790</v>
      </c>
      <c r="E17" s="58">
        <v>21123416</v>
      </c>
      <c r="F17" s="69">
        <v>3637438</v>
      </c>
      <c r="G17" s="173"/>
      <c r="H17" s="178"/>
      <c r="I17" s="181"/>
      <c r="J17" s="181"/>
      <c r="K17" s="17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50" customFormat="1" ht="12.75">
      <c r="A18" s="52" t="s">
        <v>79</v>
      </c>
      <c r="B18" s="182"/>
      <c r="C18" s="58">
        <f>E18+965509</f>
        <v>-758051</v>
      </c>
      <c r="D18" s="69">
        <f>+F18+978662</f>
        <v>-353833</v>
      </c>
      <c r="E18" s="58">
        <v>-1723560</v>
      </c>
      <c r="F18" s="69">
        <v>-1332495</v>
      </c>
      <c r="G18" s="173"/>
      <c r="H18" s="178"/>
      <c r="I18" s="181"/>
      <c r="J18" s="181"/>
      <c r="K18" s="17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50" customFormat="1" ht="12.75">
      <c r="A19" s="52" t="s">
        <v>95</v>
      </c>
      <c r="B19" s="182"/>
      <c r="C19" s="58">
        <f>+E19+59390</f>
        <v>-234141</v>
      </c>
      <c r="D19" s="69">
        <f>+F19+208577</f>
        <v>-39928</v>
      </c>
      <c r="E19" s="58">
        <v>-293531</v>
      </c>
      <c r="F19" s="69">
        <v>-248505</v>
      </c>
      <c r="G19" s="173"/>
      <c r="H19" s="178"/>
      <c r="I19" s="181"/>
      <c r="J19" s="181"/>
      <c r="K19" s="176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s="50" customFormat="1" ht="12.75">
      <c r="A20" s="52" t="s">
        <v>158</v>
      </c>
      <c r="B20" s="182"/>
      <c r="C20" s="58">
        <f>+E20</f>
        <v>-3989369</v>
      </c>
      <c r="D20" s="69">
        <f>+F20+1947</f>
        <v>-1626401</v>
      </c>
      <c r="E20" s="58">
        <v>-3989369</v>
      </c>
      <c r="F20" s="69">
        <v>-1628348</v>
      </c>
      <c r="G20" s="173"/>
      <c r="H20" s="178"/>
      <c r="I20" s="181"/>
      <c r="J20" s="181"/>
      <c r="K20" s="17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s="50" customFormat="1" ht="12.75">
      <c r="A21" s="52" t="s">
        <v>43</v>
      </c>
      <c r="B21" s="182"/>
      <c r="C21" s="58">
        <f>E21+2425287</f>
        <v>-103815</v>
      </c>
      <c r="D21" s="69">
        <f>+F21+2169883</f>
        <v>-1871224</v>
      </c>
      <c r="E21" s="58">
        <v>-2529102</v>
      </c>
      <c r="F21" s="69">
        <v>-4041107</v>
      </c>
      <c r="G21" s="173"/>
      <c r="H21" s="178"/>
      <c r="I21" s="181"/>
      <c r="J21" s="181"/>
      <c r="K21" s="176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s="50" customFormat="1" ht="12.75">
      <c r="A22" s="52"/>
      <c r="B22" s="182"/>
      <c r="C22" s="150"/>
      <c r="D22" s="151"/>
      <c r="E22" s="150"/>
      <c r="F22" s="151"/>
      <c r="G22" s="173"/>
      <c r="H22" s="178"/>
      <c r="I22" s="47"/>
      <c r="J22" s="178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s="50" customFormat="1" ht="12.75">
      <c r="A23" s="52"/>
      <c r="B23" s="182"/>
      <c r="C23" s="58"/>
      <c r="D23" s="69"/>
      <c r="E23" s="58"/>
      <c r="F23" s="69"/>
      <c r="G23" s="173"/>
      <c r="H23" s="178"/>
      <c r="I23" s="47"/>
      <c r="J23" s="178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s="50" customFormat="1" ht="12.75">
      <c r="A24" s="46" t="s">
        <v>150</v>
      </c>
      <c r="B24" s="182"/>
      <c r="C24" s="58">
        <f>SUM(C15:C23)</f>
        <v>15217262</v>
      </c>
      <c r="D24" s="58">
        <f>SUM(D15:D23)</f>
        <v>-1206926</v>
      </c>
      <c r="E24" s="58">
        <f>SUM(E15:E23)</f>
        <v>12032125</v>
      </c>
      <c r="F24" s="58">
        <f>SUM(F15:F23)</f>
        <v>-3921925</v>
      </c>
      <c r="G24" s="173"/>
      <c r="H24" s="17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s="50" customFormat="1" ht="12.75">
      <c r="A25" s="52"/>
      <c r="B25" s="182"/>
      <c r="C25" s="58"/>
      <c r="D25" s="69"/>
      <c r="E25" s="58"/>
      <c r="F25" s="69"/>
      <c r="G25" s="173"/>
      <c r="H25" s="17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s="50" customFormat="1" ht="12.75">
      <c r="A26" s="52" t="s">
        <v>1</v>
      </c>
      <c r="B26" s="182"/>
      <c r="C26" s="58">
        <f>+E26-68691</f>
        <v>59773</v>
      </c>
      <c r="D26" s="69">
        <v>0</v>
      </c>
      <c r="E26" s="58">
        <f>61464+67000</f>
        <v>128464</v>
      </c>
      <c r="F26" s="69">
        <v>0</v>
      </c>
      <c r="G26" s="173"/>
      <c r="H26" s="17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s="50" customFormat="1" ht="12.75">
      <c r="A27" s="46"/>
      <c r="B27" s="182"/>
      <c r="C27" s="59"/>
      <c r="D27" s="70"/>
      <c r="E27" s="59"/>
      <c r="F27" s="70"/>
      <c r="G27" s="173"/>
      <c r="H27" s="17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s="50" customFormat="1" ht="13.5" thickBot="1">
      <c r="A28" s="46" t="s">
        <v>146</v>
      </c>
      <c r="B28" s="182"/>
      <c r="C28" s="71">
        <f>SUM(C24:C27)</f>
        <v>15277035</v>
      </c>
      <c r="D28" s="71">
        <f>SUM(D24:D27)</f>
        <v>-1206926</v>
      </c>
      <c r="E28" s="71">
        <f>SUM(E24:E27)</f>
        <v>12160589</v>
      </c>
      <c r="F28" s="71">
        <f>SUM(F24:F27)</f>
        <v>-3921925</v>
      </c>
      <c r="G28" s="173"/>
      <c r="H28" s="17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s="50" customFormat="1" ht="13.5" thickTop="1">
      <c r="A29" s="52"/>
      <c r="B29" s="182"/>
      <c r="C29" s="69"/>
      <c r="D29" s="69"/>
      <c r="E29" s="69"/>
      <c r="F29" s="69"/>
      <c r="G29" s="173"/>
      <c r="H29" s="17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s="50" customFormat="1" ht="12.75">
      <c r="A30" s="46"/>
      <c r="B30" s="174"/>
      <c r="C30" s="58"/>
      <c r="D30" s="69"/>
      <c r="E30" s="58"/>
      <c r="F30" s="69"/>
      <c r="G30" s="173"/>
      <c r="H30" s="17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50" customFormat="1" ht="12.75">
      <c r="A31" s="52" t="s">
        <v>80</v>
      </c>
      <c r="B31" s="174"/>
      <c r="C31" s="58"/>
      <c r="D31" s="69"/>
      <c r="E31" s="58"/>
      <c r="F31" s="69"/>
      <c r="G31" s="173"/>
      <c r="H31" s="17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50" customFormat="1" ht="12.75">
      <c r="A32" s="52" t="s">
        <v>81</v>
      </c>
      <c r="B32" s="174"/>
      <c r="C32" s="58">
        <f>C28-C33</f>
        <v>15277035</v>
      </c>
      <c r="D32" s="58">
        <f>D28-D33</f>
        <v>-1206926</v>
      </c>
      <c r="E32" s="58">
        <f>E28-E33</f>
        <v>12160589</v>
      </c>
      <c r="F32" s="58">
        <f>F28-F33</f>
        <v>-3921925</v>
      </c>
      <c r="G32" s="179"/>
      <c r="H32" s="17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50" customFormat="1" ht="12.75">
      <c r="A33" s="52" t="s">
        <v>22</v>
      </c>
      <c r="B33" s="174"/>
      <c r="C33" s="69">
        <v>0</v>
      </c>
      <c r="D33" s="69">
        <v>0</v>
      </c>
      <c r="E33" s="69">
        <v>0</v>
      </c>
      <c r="F33" s="69">
        <v>0</v>
      </c>
      <c r="G33" s="178"/>
      <c r="H33" s="17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50" customFormat="1" ht="12.75">
      <c r="A34" s="46"/>
      <c r="B34" s="174"/>
      <c r="C34" s="59"/>
      <c r="D34" s="70"/>
      <c r="E34" s="59"/>
      <c r="F34" s="70"/>
      <c r="G34" s="178"/>
      <c r="H34" s="17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50" customFormat="1" ht="13.5" thickBot="1">
      <c r="A35" s="46"/>
      <c r="B35" s="174"/>
      <c r="C35" s="60">
        <f>SUM(C32:C34)</f>
        <v>15277035</v>
      </c>
      <c r="D35" s="72">
        <f>SUM(D32:D34)</f>
        <v>-1206926</v>
      </c>
      <c r="E35" s="60">
        <f>SUM(E32:E34)</f>
        <v>12160589</v>
      </c>
      <c r="F35" s="72">
        <f>SUM(F32:F34)</f>
        <v>-3921925</v>
      </c>
      <c r="G35" s="178"/>
      <c r="H35" s="17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50" customFormat="1" ht="12.75">
      <c r="A36" s="46"/>
      <c r="B36" s="174"/>
      <c r="C36" s="58"/>
      <c r="D36" s="69"/>
      <c r="E36" s="58"/>
      <c r="F36" s="69"/>
      <c r="G36" s="178"/>
      <c r="H36" s="17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s="50" customFormat="1" ht="12.75">
      <c r="A37" s="46" t="s">
        <v>151</v>
      </c>
      <c r="B37" s="174"/>
      <c r="C37" s="58"/>
      <c r="D37" s="58"/>
      <c r="E37" s="58"/>
      <c r="F37" s="58"/>
      <c r="G37" s="178"/>
      <c r="H37" s="17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s="50" customFormat="1" ht="12.75">
      <c r="A38" s="46" t="s">
        <v>82</v>
      </c>
      <c r="B38" s="174"/>
      <c r="C38" s="58"/>
      <c r="D38" s="58"/>
      <c r="E38" s="58"/>
      <c r="F38" s="58"/>
      <c r="G38" s="178"/>
      <c r="H38" s="17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s="50" customFormat="1" ht="13.5" thickBot="1">
      <c r="A39" s="52" t="s">
        <v>152</v>
      </c>
      <c r="B39" s="46"/>
      <c r="C39" s="142">
        <f>'A2'!C21</f>
        <v>20.22</v>
      </c>
      <c r="D39" s="142">
        <f>'A2'!D21</f>
        <v>-5.324240512750387</v>
      </c>
      <c r="E39" s="142">
        <f>'A2'!E21</f>
        <v>33.4262420325442</v>
      </c>
      <c r="F39" s="142">
        <f>'A2'!F21</f>
        <v>-17.30047331483597</v>
      </c>
      <c r="G39" s="178"/>
      <c r="H39" s="178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2.75">
      <c r="A40" s="46" t="s">
        <v>0</v>
      </c>
      <c r="B40" s="46"/>
      <c r="C40" s="61"/>
      <c r="D40" s="61"/>
      <c r="E40" s="61"/>
      <c r="F40" s="61"/>
      <c r="G40" s="178"/>
      <c r="H40" s="17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ht="13.5" thickBot="1">
      <c r="A41" s="74" t="s">
        <v>103</v>
      </c>
      <c r="B41" s="34"/>
      <c r="C41" s="183"/>
      <c r="D41" s="60">
        <v>0</v>
      </c>
      <c r="E41" s="183"/>
      <c r="F41" s="60">
        <v>0</v>
      </c>
      <c r="G41" s="180"/>
      <c r="H41" s="18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2.75">
      <c r="A42" s="74"/>
      <c r="B42" s="34"/>
      <c r="C42" s="58"/>
      <c r="D42" s="61"/>
      <c r="E42" s="61"/>
      <c r="F42" s="61"/>
      <c r="G42" s="180"/>
      <c r="H42" s="18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2.75">
      <c r="A43" s="74"/>
      <c r="B43" s="34"/>
      <c r="C43" s="58"/>
      <c r="D43" s="61"/>
      <c r="E43" s="61"/>
      <c r="F43" s="61"/>
      <c r="G43" s="180"/>
      <c r="H43" s="18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2.75">
      <c r="A44" s="34"/>
      <c r="B44" s="34"/>
      <c r="C44" s="62"/>
      <c r="D44" s="63"/>
      <c r="E44" s="63"/>
      <c r="F44" s="63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2.75">
      <c r="A45" s="34" t="s">
        <v>97</v>
      </c>
      <c r="B45" s="34"/>
      <c r="C45" s="62"/>
      <c r="D45" s="63"/>
      <c r="E45" s="63"/>
      <c r="F45" s="63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6" ht="12.75">
      <c r="A46" s="3" t="s">
        <v>155</v>
      </c>
      <c r="B46" s="3"/>
      <c r="C46" s="63"/>
      <c r="D46" s="63"/>
      <c r="E46" s="63"/>
      <c r="F46" s="63"/>
    </row>
    <row r="47" spans="1:6" ht="12.75">
      <c r="A47" s="3"/>
      <c r="B47" s="3"/>
      <c r="C47" s="63"/>
      <c r="D47" s="63"/>
      <c r="E47" s="63"/>
      <c r="F47" s="63"/>
    </row>
    <row r="48" spans="3:6" ht="12.75">
      <c r="C48" s="63"/>
      <c r="D48" s="63"/>
      <c r="E48" s="63"/>
      <c r="F48" s="63"/>
    </row>
    <row r="49" spans="3:6" ht="12.75">
      <c r="C49" s="63"/>
      <c r="D49" s="63"/>
      <c r="E49" s="63"/>
      <c r="F49" s="63"/>
    </row>
    <row r="50" spans="3:6" ht="12.75">
      <c r="C50" s="63"/>
      <c r="D50" s="63"/>
      <c r="E50" s="63"/>
      <c r="F50" s="63"/>
    </row>
    <row r="51" spans="3:6" ht="12.75">
      <c r="C51" s="63"/>
      <c r="D51" s="63"/>
      <c r="E51" s="63"/>
      <c r="F51" s="63"/>
    </row>
    <row r="52" spans="3:6" ht="12.75">
      <c r="C52" s="63"/>
      <c r="D52" s="63"/>
      <c r="E52" s="63"/>
      <c r="F52" s="63"/>
    </row>
    <row r="53" spans="3:6" ht="12.75">
      <c r="C53" s="63"/>
      <c r="D53" s="63"/>
      <c r="E53" s="63"/>
      <c r="F53" s="63"/>
    </row>
    <row r="54" spans="3:6" ht="12.75">
      <c r="C54" s="63"/>
      <c r="D54" s="63"/>
      <c r="E54" s="63"/>
      <c r="F54" s="63"/>
    </row>
    <row r="55" spans="3:6" ht="12.75">
      <c r="C55" s="63"/>
      <c r="D55" s="63"/>
      <c r="E55" s="63"/>
      <c r="F55" s="63"/>
    </row>
    <row r="56" spans="3:6" ht="12.75">
      <c r="C56" s="63"/>
      <c r="D56" s="63"/>
      <c r="E56" s="63"/>
      <c r="F56" s="63"/>
    </row>
    <row r="57" spans="3:6" ht="12.75">
      <c r="C57" s="63"/>
      <c r="D57" s="63"/>
      <c r="E57" s="63"/>
      <c r="F57" s="63"/>
    </row>
    <row r="58" spans="3:6" ht="12.75">
      <c r="C58" s="63"/>
      <c r="D58" s="63"/>
      <c r="E58" s="63"/>
      <c r="F58" s="63"/>
    </row>
  </sheetData>
  <sheetProtection/>
  <printOptions/>
  <pageMargins left="0.75" right="0.59" top="1" bottom="1" header="0.5" footer="0.5"/>
  <pageSetup fitToHeight="1" fitToWidth="1" horizontalDpi="300" verticalDpi="3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2"/>
  <sheetViews>
    <sheetView zoomScale="80" zoomScaleNormal="80" zoomScaleSheetLayoutView="100" zoomScalePageLayoutView="0" workbookViewId="0" topLeftCell="A1">
      <pane xSplit="1" ySplit="9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55" sqref="D55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6.421875" style="0" customWidth="1"/>
  </cols>
  <sheetData>
    <row r="1" spans="1:176" ht="18">
      <c r="A1" s="29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0" t="s">
        <v>44</v>
      </c>
      <c r="C2" s="1"/>
      <c r="D2" s="1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0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48"/>
      <c r="B5" s="184" t="s">
        <v>87</v>
      </c>
      <c r="C5" s="185"/>
      <c r="D5" s="185"/>
      <c r="E5" s="185"/>
      <c r="F5" s="186"/>
      <c r="G5" s="48"/>
    </row>
    <row r="6" spans="2:5" s="1" customFormat="1" ht="12.75">
      <c r="B6" s="48"/>
      <c r="C6" s="184" t="s">
        <v>88</v>
      </c>
      <c r="D6" s="186"/>
      <c r="E6" s="53" t="s">
        <v>89</v>
      </c>
    </row>
    <row r="7" spans="1:176" ht="12.75">
      <c r="A7" s="1"/>
      <c r="B7" s="35"/>
      <c r="C7" s="35" t="s">
        <v>0</v>
      </c>
      <c r="D7" s="35" t="s">
        <v>45</v>
      </c>
      <c r="E7" s="35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35"/>
      <c r="C8" s="35" t="s">
        <v>46</v>
      </c>
      <c r="D8" s="35" t="s">
        <v>47</v>
      </c>
      <c r="E8" s="35" t="s">
        <v>48</v>
      </c>
      <c r="F8" s="35"/>
      <c r="G8" s="35" t="s">
        <v>83</v>
      </c>
      <c r="H8" s="35" t="s">
        <v>53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55" t="s">
        <v>84</v>
      </c>
      <c r="H9" s="55" t="s">
        <v>85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  <c r="G10" s="53" t="s">
        <v>4</v>
      </c>
      <c r="H10" s="53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2" t="s">
        <v>165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37" t="s">
        <v>166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2" t="s">
        <v>86</v>
      </c>
      <c r="B15" s="38">
        <v>22669900</v>
      </c>
      <c r="C15" s="38">
        <v>873000</v>
      </c>
      <c r="D15" s="38">
        <v>0</v>
      </c>
      <c r="E15" s="39">
        <v>-46346664</v>
      </c>
      <c r="F15" s="38">
        <f>SUM(B15:E15)</f>
        <v>-22803764</v>
      </c>
      <c r="G15" s="38">
        <v>0</v>
      </c>
      <c r="H15" s="38">
        <f>SUM(F15:G15)</f>
        <v>-22803764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38"/>
      <c r="C16" s="38"/>
      <c r="D16" s="38"/>
      <c r="E16" s="39"/>
      <c r="F16" s="38"/>
      <c r="G16" s="38"/>
      <c r="H16" s="3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2" t="s">
        <v>178</v>
      </c>
      <c r="B17" s="38">
        <v>-17002425</v>
      </c>
      <c r="C17" s="38"/>
      <c r="D17" s="38"/>
      <c r="E17" s="39">
        <v>17002425</v>
      </c>
      <c r="F17" s="38">
        <f aca="true" t="shared" si="0" ref="F17:F23">SUM(B17:E17)</f>
        <v>0</v>
      </c>
      <c r="G17" s="38"/>
      <c r="H17" s="38">
        <f>SUM(F17:G17)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2" t="s">
        <v>179</v>
      </c>
      <c r="B18" s="38"/>
      <c r="C18" s="38">
        <v>-873000</v>
      </c>
      <c r="D18" s="38"/>
      <c r="E18" s="39">
        <v>873000</v>
      </c>
      <c r="F18" s="38">
        <f t="shared" si="0"/>
        <v>0</v>
      </c>
      <c r="G18" s="38"/>
      <c r="H18" s="38">
        <f>SUM(F18:G18)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2" t="s">
        <v>180</v>
      </c>
      <c r="B19" s="38">
        <v>12001711.75</v>
      </c>
      <c r="C19" s="38"/>
      <c r="D19" s="38"/>
      <c r="E19" s="39"/>
      <c r="F19" s="38">
        <f t="shared" si="0"/>
        <v>12001711.75</v>
      </c>
      <c r="G19" s="38"/>
      <c r="H19" s="38">
        <f>SUM(F19:G19)</f>
        <v>12001711.75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2" t="s">
        <v>181</v>
      </c>
      <c r="B20" s="38">
        <v>17383625</v>
      </c>
      <c r="C20" s="38"/>
      <c r="D20" s="38"/>
      <c r="E20" s="39"/>
      <c r="F20" s="38">
        <f t="shared" si="0"/>
        <v>17383625</v>
      </c>
      <c r="G20" s="38"/>
      <c r="H20" s="38">
        <f>SUM(F20:G20)</f>
        <v>17383625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2" t="s">
        <v>182</v>
      </c>
      <c r="B21" s="38">
        <v>5370000</v>
      </c>
      <c r="C21" s="38"/>
      <c r="D21" s="38"/>
      <c r="E21" s="39"/>
      <c r="F21" s="38">
        <f t="shared" si="0"/>
        <v>5370000</v>
      </c>
      <c r="G21" s="38"/>
      <c r="H21" s="38">
        <f>SUM(F21:G21)</f>
        <v>5370000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1" t="s">
        <v>0</v>
      </c>
      <c r="C22" s="38"/>
      <c r="D22" s="38"/>
      <c r="E22" s="38"/>
      <c r="F22" s="38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3" t="s">
        <v>119</v>
      </c>
      <c r="B23" s="39">
        <v>0</v>
      </c>
      <c r="C23" s="39">
        <v>0</v>
      </c>
      <c r="D23" s="39">
        <v>0</v>
      </c>
      <c r="E23" s="39">
        <f>CONPL!E32</f>
        <v>12160589</v>
      </c>
      <c r="F23" s="38">
        <f t="shared" si="0"/>
        <v>12160589</v>
      </c>
      <c r="G23" s="39">
        <f>CONPL!E33</f>
        <v>0</v>
      </c>
      <c r="H23" s="38">
        <f>SUM(F23:G23)</f>
        <v>12160589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40"/>
      <c r="C24" s="41"/>
      <c r="D24" s="41"/>
      <c r="E24" s="41"/>
      <c r="F24" s="41"/>
      <c r="G24" s="54"/>
      <c r="H24" s="5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2" t="s">
        <v>55</v>
      </c>
      <c r="B25" s="41">
        <f>SUM(B15:B24)</f>
        <v>40422811.75</v>
      </c>
      <c r="C25" s="41">
        <f>SUM(C15:C24)</f>
        <v>0</v>
      </c>
      <c r="D25" s="41">
        <v>0</v>
      </c>
      <c r="E25" s="41">
        <f>SUM(E15:E24)</f>
        <v>-16310650</v>
      </c>
      <c r="F25" s="41">
        <f>SUM(F15:F24)</f>
        <v>24112161.75</v>
      </c>
      <c r="G25" s="41">
        <f>SUM(G14:G24)</f>
        <v>0</v>
      </c>
      <c r="H25" s="41">
        <f>SUM(H14:H24)</f>
        <v>24112161.75</v>
      </c>
      <c r="I25" s="3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2"/>
      <c r="B26" s="1"/>
      <c r="C26" s="38"/>
      <c r="D26" s="38"/>
      <c r="E26" s="38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160"/>
      <c r="B27" s="67"/>
      <c r="C27" s="161"/>
      <c r="D27" s="161"/>
      <c r="E27" s="161"/>
      <c r="F27" s="161"/>
      <c r="G27" s="67"/>
      <c r="H27" s="6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160" t="s">
        <v>165</v>
      </c>
      <c r="B28" s="67"/>
      <c r="C28" s="67"/>
      <c r="D28" s="67"/>
      <c r="E28" s="67"/>
      <c r="F28" s="67"/>
      <c r="G28" s="67"/>
      <c r="H28" s="6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162" t="s">
        <v>167</v>
      </c>
      <c r="B29" s="67"/>
      <c r="C29" s="67"/>
      <c r="D29" s="67"/>
      <c r="E29" s="67"/>
      <c r="F29" s="67"/>
      <c r="G29" s="67"/>
      <c r="H29" s="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160"/>
      <c r="B30" s="67"/>
      <c r="C30" s="67"/>
      <c r="D30" s="67"/>
      <c r="E30" s="67"/>
      <c r="F30" s="67"/>
      <c r="G30" s="67"/>
      <c r="H30" s="6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160" t="s">
        <v>54</v>
      </c>
      <c r="B31" s="64"/>
      <c r="C31" s="64"/>
      <c r="D31" s="64"/>
      <c r="E31" s="64"/>
      <c r="F31" s="64"/>
      <c r="G31" s="67"/>
      <c r="H31" s="6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160" t="s">
        <v>86</v>
      </c>
      <c r="B32" s="161">
        <v>22669900</v>
      </c>
      <c r="C32" s="161">
        <v>873000</v>
      </c>
      <c r="D32" s="161">
        <v>0</v>
      </c>
      <c r="E32" s="163">
        <v>-42424739</v>
      </c>
      <c r="F32" s="161">
        <f>SUM(B32:E32)</f>
        <v>-18881839</v>
      </c>
      <c r="G32" s="161">
        <v>0</v>
      </c>
      <c r="H32" s="161">
        <f>SUM(F32:G32)</f>
        <v>-18881839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160"/>
      <c r="B33" s="67" t="s">
        <v>0</v>
      </c>
      <c r="C33" s="161"/>
      <c r="D33" s="161"/>
      <c r="E33" s="161"/>
      <c r="F33" s="161"/>
      <c r="G33" s="67"/>
      <c r="H33" s="6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164" t="s">
        <v>121</v>
      </c>
      <c r="B34" s="161">
        <v>0</v>
      </c>
      <c r="C34" s="161">
        <v>0</v>
      </c>
      <c r="D34" s="161">
        <v>0</v>
      </c>
      <c r="E34" s="161">
        <v>-3921925</v>
      </c>
      <c r="F34" s="161">
        <f>SUM(B34:E34)</f>
        <v>-3921925</v>
      </c>
      <c r="G34" s="163">
        <f>CONPL!F33</f>
        <v>0</v>
      </c>
      <c r="H34" s="161">
        <f>SUM(F34:G34)</f>
        <v>-3921925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160"/>
      <c r="B35" s="165"/>
      <c r="C35" s="166"/>
      <c r="D35" s="166"/>
      <c r="E35" s="166"/>
      <c r="F35" s="166"/>
      <c r="G35" s="167"/>
      <c r="H35" s="16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160" t="s">
        <v>55</v>
      </c>
      <c r="B36" s="166">
        <f aca="true" t="shared" si="1" ref="B36:H36">SUM(B32:B34)</f>
        <v>22669900</v>
      </c>
      <c r="C36" s="166">
        <f t="shared" si="1"/>
        <v>873000</v>
      </c>
      <c r="D36" s="166">
        <f t="shared" si="1"/>
        <v>0</v>
      </c>
      <c r="E36" s="166">
        <f t="shared" si="1"/>
        <v>-46346664</v>
      </c>
      <c r="F36" s="166">
        <f t="shared" si="1"/>
        <v>-22803764</v>
      </c>
      <c r="G36" s="166">
        <f t="shared" si="1"/>
        <v>0</v>
      </c>
      <c r="H36" s="166">
        <f t="shared" si="1"/>
        <v>-22803764</v>
      </c>
      <c r="I36" s="3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8" s="1" customFormat="1" ht="12.75">
      <c r="A37" s="67"/>
      <c r="B37" s="67"/>
      <c r="C37" s="67"/>
      <c r="D37" s="67"/>
      <c r="E37" s="67"/>
      <c r="F37" s="67"/>
      <c r="G37" s="168"/>
      <c r="H37" s="168"/>
    </row>
    <row r="38" s="1" customFormat="1" ht="12.75">
      <c r="H38" s="38"/>
    </row>
    <row r="39" spans="1:176" ht="12.75">
      <c r="A39" s="2"/>
      <c r="B39" s="1"/>
      <c r="C39" s="1"/>
      <c r="D39" s="1"/>
      <c r="E39" s="1"/>
      <c r="F39" s="3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2" t="s">
        <v>56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ht="12.75">
      <c r="A41" s="3" t="s">
        <v>153</v>
      </c>
    </row>
    <row r="42" ht="12.75">
      <c r="A42" s="3" t="s">
        <v>57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0" zoomScaleNormal="80" zoomScalePageLayoutView="0" workbookViewId="0" topLeftCell="A5">
      <selection activeCell="A1" sqref="A1:B30"/>
    </sheetView>
  </sheetViews>
  <sheetFormatPr defaultColWidth="8.8515625" defaultRowHeight="12.75"/>
  <cols>
    <col min="1" max="1" width="4.421875" style="0" customWidth="1"/>
    <col min="2" max="2" width="46.8515625" style="0" customWidth="1"/>
    <col min="3" max="6" width="24.8515625" style="0" customWidth="1"/>
  </cols>
  <sheetData>
    <row r="1" spans="1:256" ht="15.75">
      <c r="A1" s="75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5.75">
      <c r="A3" s="10" t="s">
        <v>169</v>
      </c>
      <c r="C3" s="1"/>
      <c r="D3" s="31"/>
      <c r="E3" s="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79" customFormat="1" ht="12.75">
      <c r="A5" s="77"/>
      <c r="B5" s="78"/>
      <c r="C5" s="190" t="s">
        <v>140</v>
      </c>
      <c r="D5" s="192"/>
      <c r="E5" s="190" t="s">
        <v>139</v>
      </c>
      <c r="F5" s="191"/>
      <c r="G5" s="47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135</v>
      </c>
      <c r="D6" s="78" t="s">
        <v>136</v>
      </c>
      <c r="E6" s="78" t="s">
        <v>135</v>
      </c>
      <c r="F6" s="170" t="s">
        <v>136</v>
      </c>
      <c r="G6" s="169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143</v>
      </c>
      <c r="D7" s="78" t="s">
        <v>105</v>
      </c>
      <c r="E7" s="78" t="s">
        <v>106</v>
      </c>
      <c r="F7" s="170" t="s">
        <v>106</v>
      </c>
      <c r="G7" s="169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171"/>
      <c r="G8" s="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170</v>
      </c>
      <c r="D9" s="158" t="s">
        <v>171</v>
      </c>
      <c r="E9" s="84" t="s">
        <v>172</v>
      </c>
      <c r="F9" s="172" t="s">
        <v>173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107</v>
      </c>
      <c r="D10" s="86" t="s">
        <v>107</v>
      </c>
      <c r="E10" s="86" t="s">
        <v>107</v>
      </c>
      <c r="F10" s="86" t="s">
        <v>107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42</v>
      </c>
      <c r="C12" s="87">
        <f>ROUND(CONPL!C12/1000,0)</f>
        <v>1556</v>
      </c>
      <c r="D12" s="87">
        <f>ROUND(CONPL!D12/1000,0)</f>
        <v>947</v>
      </c>
      <c r="E12" s="87">
        <f>ROUND(CONPL!E12/1000,0)</f>
        <v>9233</v>
      </c>
      <c r="F12" s="87">
        <f>ROUND(CONPL!F12/1000,0)</f>
        <v>7076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87"/>
      <c r="D13" s="87"/>
      <c r="E13" s="87"/>
      <c r="F13" s="8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145</v>
      </c>
      <c r="C14" s="87">
        <f>ROUND(CONPL!C24/1000,0)</f>
        <v>15217</v>
      </c>
      <c r="D14" s="87">
        <f>ROUND(CONPL!D24/1000,0)</f>
        <v>-1207</v>
      </c>
      <c r="E14" s="87">
        <f>ROUND(CONPL!E24/1000,0)</f>
        <v>12032</v>
      </c>
      <c r="F14" s="87">
        <f>ROUND(CONPL!F24/1000,0)</f>
        <v>-3922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87"/>
      <c r="D15" s="87"/>
      <c r="E15" s="87"/>
      <c r="F15" s="87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2.75">
      <c r="A16" s="77">
        <v>3</v>
      </c>
      <c r="B16" s="80" t="s">
        <v>146</v>
      </c>
      <c r="C16" s="87">
        <f>ROUND(CONPL!C28/1000,0)</f>
        <v>15277</v>
      </c>
      <c r="D16" s="87">
        <f>ROUND(CONPL!D28/1000,0)</f>
        <v>-1207</v>
      </c>
      <c r="E16" s="87">
        <f>ROUND(CONPL!E28/1000,0)</f>
        <v>12161</v>
      </c>
      <c r="F16" s="87">
        <f>ROUND(CONPL!F28/1000,0)</f>
        <v>-3922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.75">
      <c r="A17" s="77"/>
      <c r="B17" s="80"/>
      <c r="C17" s="87"/>
      <c r="D17" s="87"/>
      <c r="E17" s="87"/>
      <c r="F17" s="8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2.75">
      <c r="A18" s="77">
        <v>4</v>
      </c>
      <c r="B18" s="80" t="s">
        <v>147</v>
      </c>
      <c r="C18" s="87">
        <f>ROUND(CONPL!C32/1000,0)</f>
        <v>15277</v>
      </c>
      <c r="D18" s="87">
        <f>ROUND(CONPL!D32/1000,0)</f>
        <v>-1207</v>
      </c>
      <c r="E18" s="87">
        <f>ROUND(CONPL!E32/1000,0)</f>
        <v>12161</v>
      </c>
      <c r="F18" s="87">
        <f>ROUND(CONPL!F32/1000,0)</f>
        <v>-3922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2.75">
      <c r="A19" s="77"/>
      <c r="B19" s="80" t="s">
        <v>113</v>
      </c>
      <c r="C19" s="87"/>
      <c r="D19" s="87"/>
      <c r="E19" s="87"/>
      <c r="F19" s="87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2.75">
      <c r="A20" s="77"/>
      <c r="B20" s="80" t="s">
        <v>0</v>
      </c>
      <c r="C20" s="87"/>
      <c r="D20" s="87"/>
      <c r="E20" s="87"/>
      <c r="F20" s="87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2.75">
      <c r="A21" s="77">
        <v>5</v>
      </c>
      <c r="B21" s="80" t="s">
        <v>148</v>
      </c>
      <c r="C21" s="88">
        <v>20.22</v>
      </c>
      <c r="D21" s="88">
        <f>D18/22669.9*100</f>
        <v>-5.324240512750387</v>
      </c>
      <c r="E21" s="88">
        <f>E18/36381.595*100</f>
        <v>33.4262420325442</v>
      </c>
      <c r="F21" s="88">
        <f>F18/22669.9*100</f>
        <v>-17.30047331483597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2.75">
      <c r="A22" s="77"/>
      <c r="B22" s="80" t="s">
        <v>0</v>
      </c>
      <c r="C22" s="87"/>
      <c r="D22" s="87"/>
      <c r="E22" s="87"/>
      <c r="F22" s="8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2.75">
      <c r="A23" s="77">
        <v>6</v>
      </c>
      <c r="B23" s="80" t="s">
        <v>116</v>
      </c>
      <c r="C23" s="87">
        <v>0</v>
      </c>
      <c r="D23" s="87">
        <v>0</v>
      </c>
      <c r="E23" s="87">
        <f>+C23</f>
        <v>0</v>
      </c>
      <c r="F23" s="87">
        <f>+D23</f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2.75">
      <c r="A24" s="77"/>
      <c r="B24" s="80" t="s">
        <v>0</v>
      </c>
      <c r="C24" s="87"/>
      <c r="D24" s="87"/>
      <c r="E24" s="87"/>
      <c r="F24" s="8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2.75">
      <c r="A25" s="77"/>
      <c r="B25" s="80"/>
      <c r="C25" s="89"/>
      <c r="D25" s="89"/>
      <c r="E25" s="89"/>
      <c r="F25" s="8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2.75">
      <c r="A26" s="76"/>
      <c r="B26" s="34" t="s">
        <v>0</v>
      </c>
      <c r="C26" s="90"/>
      <c r="D26" s="90"/>
      <c r="E26" s="90"/>
      <c r="F26" s="9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2.75">
      <c r="A27" s="76"/>
      <c r="B27" s="34" t="s">
        <v>0</v>
      </c>
      <c r="C27" s="90"/>
      <c r="D27" s="90"/>
      <c r="E27" s="90"/>
      <c r="F27" s="9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2.75">
      <c r="A28" s="49" t="s">
        <v>0</v>
      </c>
      <c r="B28" s="46"/>
      <c r="C28" s="91"/>
      <c r="D28" s="91"/>
      <c r="E28" s="91"/>
      <c r="F28" s="9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2.75">
      <c r="A29" s="101"/>
      <c r="B29" s="102" t="s">
        <v>0</v>
      </c>
      <c r="C29" s="103" t="s">
        <v>183</v>
      </c>
      <c r="D29" s="104"/>
      <c r="E29" s="103" t="s">
        <v>108</v>
      </c>
      <c r="F29" s="104"/>
      <c r="G29" s="4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64" customFormat="1" ht="12.75">
      <c r="A30" s="105">
        <v>7</v>
      </c>
      <c r="B30" s="106" t="s">
        <v>129</v>
      </c>
      <c r="C30" s="109"/>
      <c r="D30" s="97"/>
      <c r="E30" s="96"/>
      <c r="F30" s="97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64" customFormat="1" ht="12.75">
      <c r="A31" s="107"/>
      <c r="B31" s="108" t="s">
        <v>128</v>
      </c>
      <c r="C31" s="187">
        <f>CONBS!B54</f>
        <v>14.91247194777048</v>
      </c>
      <c r="D31" s="188"/>
      <c r="E31" s="189">
        <f>CONBS!C54</f>
        <v>-100.59049223860714</v>
      </c>
      <c r="F31" s="188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2.75">
      <c r="A32" s="110"/>
      <c r="B32" s="111" t="s">
        <v>0</v>
      </c>
      <c r="C32" s="94"/>
      <c r="D32" s="94"/>
      <c r="E32" s="94"/>
      <c r="F32" s="95"/>
      <c r="G32" s="4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2.75">
      <c r="A33" s="112"/>
      <c r="B33" s="46" t="s">
        <v>0</v>
      </c>
      <c r="C33" s="100"/>
      <c r="D33" s="100"/>
      <c r="E33" s="100"/>
      <c r="F33" s="92"/>
      <c r="G33" s="4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2.75">
      <c r="A34" s="112"/>
      <c r="B34" s="46" t="s">
        <v>109</v>
      </c>
      <c r="C34" s="100"/>
      <c r="D34" s="100"/>
      <c r="E34" s="100"/>
      <c r="F34" s="92"/>
      <c r="G34" s="4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2.75">
      <c r="A35" s="112"/>
      <c r="B35" s="46" t="s">
        <v>0</v>
      </c>
      <c r="C35" s="100"/>
      <c r="D35" s="100"/>
      <c r="E35" s="100"/>
      <c r="F35" s="92"/>
      <c r="G35" s="4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6" ht="12.75">
      <c r="A36" s="113"/>
      <c r="B36" s="50"/>
      <c r="C36" s="50"/>
      <c r="D36" s="50"/>
      <c r="E36" s="50"/>
      <c r="F36" s="114"/>
    </row>
    <row r="37" spans="1:6" ht="12.75">
      <c r="A37" s="113"/>
      <c r="B37" s="50"/>
      <c r="C37" s="50"/>
      <c r="D37" s="50"/>
      <c r="E37" s="50"/>
      <c r="F37" s="114"/>
    </row>
    <row r="38" spans="1:6" ht="12.75">
      <c r="A38" s="115"/>
      <c r="B38" s="116"/>
      <c r="C38" s="116"/>
      <c r="D38" s="116"/>
      <c r="E38" s="116"/>
      <c r="F38" s="117"/>
    </row>
  </sheetData>
  <sheetProtection/>
  <mergeCells count="4">
    <mergeCell ref="C31:D31"/>
    <mergeCell ref="E31:F31"/>
    <mergeCell ref="E5:F5"/>
    <mergeCell ref="C5:D5"/>
  </mergeCells>
  <printOptions/>
  <pageMargins left="0.75" right="0.61" top="1" bottom="1" header="0.5" footer="0.5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="70" zoomScaleNormal="70" zoomScalePageLayoutView="0" workbookViewId="0" topLeftCell="A29">
      <selection activeCell="B55" sqref="B55"/>
    </sheetView>
  </sheetViews>
  <sheetFormatPr defaultColWidth="9.140625" defaultRowHeight="12.75"/>
  <cols>
    <col min="1" max="1" width="48.28125" style="9" customWidth="1"/>
    <col min="2" max="2" width="22.28125" style="9" customWidth="1"/>
    <col min="3" max="3" width="22.421875" style="9" customWidth="1"/>
    <col min="4" max="4" width="14.00390625" style="9" customWidth="1"/>
    <col min="5" max="5" width="9.140625" style="9" customWidth="1"/>
    <col min="6" max="6" width="4.00390625" style="9" customWidth="1"/>
    <col min="7" max="16384" width="9.140625" style="9" customWidth="1"/>
  </cols>
  <sheetData>
    <row r="1" spans="1:3" ht="18">
      <c r="A1" s="7" t="s">
        <v>25</v>
      </c>
      <c r="B1" s="6"/>
      <c r="C1" s="43"/>
    </row>
    <row r="2" spans="1:3" ht="15.75">
      <c r="A2" s="7" t="s">
        <v>74</v>
      </c>
      <c r="B2" s="6"/>
      <c r="C2" s="6"/>
    </row>
    <row r="3" spans="1:3" ht="15.75">
      <c r="A3" s="10" t="s">
        <v>186</v>
      </c>
      <c r="B3" s="11">
        <v>2009</v>
      </c>
      <c r="C3" s="11">
        <v>2008</v>
      </c>
    </row>
    <row r="4" spans="1:3" ht="15.75">
      <c r="A4" s="12"/>
      <c r="B4" s="13" t="s">
        <v>168</v>
      </c>
      <c r="C4" s="13" t="s">
        <v>168</v>
      </c>
    </row>
    <row r="5" spans="1:3" ht="15.75">
      <c r="A5" s="12"/>
      <c r="B5" s="68" t="s">
        <v>162</v>
      </c>
      <c r="C5" s="68" t="s">
        <v>162</v>
      </c>
    </row>
    <row r="6" spans="1:3" ht="15.75">
      <c r="A6" s="8"/>
      <c r="B6" s="13" t="s">
        <v>26</v>
      </c>
      <c r="C6" s="13" t="s">
        <v>26</v>
      </c>
    </row>
    <row r="7" spans="1:3" ht="15.75">
      <c r="A7" s="121" t="s">
        <v>0</v>
      </c>
      <c r="B7" s="119"/>
      <c r="C7" s="143"/>
    </row>
    <row r="8" spans="1:3" ht="15">
      <c r="A8" s="119" t="s">
        <v>176</v>
      </c>
      <c r="B8" s="14">
        <v>12033</v>
      </c>
      <c r="C8" s="16">
        <v>-3922</v>
      </c>
    </row>
    <row r="9" spans="1:3" ht="15">
      <c r="A9" s="119" t="s">
        <v>27</v>
      </c>
      <c r="B9" s="14"/>
      <c r="C9" s="16"/>
    </row>
    <row r="10" spans="1:3" ht="15">
      <c r="A10" s="119" t="s">
        <v>28</v>
      </c>
      <c r="B10" s="14">
        <v>1488</v>
      </c>
      <c r="C10" s="16">
        <v>833</v>
      </c>
    </row>
    <row r="11" spans="1:4" ht="15">
      <c r="A11" s="119" t="s">
        <v>29</v>
      </c>
      <c r="B11" s="14">
        <v>-18510</v>
      </c>
      <c r="C11" s="16">
        <v>2584</v>
      </c>
      <c r="D11" s="73"/>
    </row>
    <row r="12" spans="2:3" ht="15">
      <c r="B12" s="15"/>
      <c r="C12" s="144"/>
    </row>
    <row r="13" spans="1:3" ht="15">
      <c r="A13" s="119" t="s">
        <v>125</v>
      </c>
      <c r="B13" s="16">
        <f>SUM(B8:B12)</f>
        <v>-4989</v>
      </c>
      <c r="C13" s="16">
        <f>SUM(C8:C12)</f>
        <v>-505</v>
      </c>
    </row>
    <row r="14" spans="1:3" ht="15">
      <c r="A14" s="119" t="s">
        <v>0</v>
      </c>
      <c r="B14" s="14"/>
      <c r="C14" s="16"/>
    </row>
    <row r="15" spans="1:3" ht="15">
      <c r="A15" s="119" t="s">
        <v>30</v>
      </c>
      <c r="B15" s="14"/>
      <c r="C15" s="16"/>
    </row>
    <row r="16" spans="1:3" ht="15">
      <c r="A16" s="9" t="s">
        <v>131</v>
      </c>
      <c r="B16" s="17">
        <v>-4205</v>
      </c>
      <c r="C16" s="16">
        <v>1412</v>
      </c>
    </row>
    <row r="17" spans="1:3" ht="15">
      <c r="A17" s="119" t="s">
        <v>31</v>
      </c>
      <c r="B17" s="15">
        <v>11502</v>
      </c>
      <c r="C17" s="144">
        <v>-1688</v>
      </c>
    </row>
    <row r="18" spans="1:3" ht="15">
      <c r="A18" s="119" t="s">
        <v>117</v>
      </c>
      <c r="B18" s="16">
        <f>SUM(B13:B17)</f>
        <v>2308</v>
      </c>
      <c r="C18" s="16">
        <f>SUM(C13:C17)</f>
        <v>-781</v>
      </c>
    </row>
    <row r="19" spans="1:3" ht="15">
      <c r="A19" s="119" t="s">
        <v>0</v>
      </c>
      <c r="B19" s="14"/>
      <c r="C19" s="16"/>
    </row>
    <row r="20" spans="1:3" ht="15">
      <c r="A20" s="119" t="s">
        <v>32</v>
      </c>
      <c r="B20" s="14"/>
      <c r="C20" s="16">
        <v>-1339</v>
      </c>
    </row>
    <row r="21" spans="1:3" ht="15">
      <c r="A21" s="119" t="s">
        <v>114</v>
      </c>
      <c r="B21" s="14">
        <v>0</v>
      </c>
      <c r="C21" s="14">
        <v>12</v>
      </c>
    </row>
    <row r="22" spans="1:3" ht="15">
      <c r="A22" s="119" t="s">
        <v>122</v>
      </c>
      <c r="B22" s="17">
        <v>0</v>
      </c>
      <c r="C22" s="16">
        <v>3</v>
      </c>
    </row>
    <row r="23" spans="1:3" ht="15">
      <c r="A23" s="119" t="s">
        <v>118</v>
      </c>
      <c r="B23" s="18">
        <f>SUM(B18:B22)</f>
        <v>2308</v>
      </c>
      <c r="C23" s="18">
        <f>SUM(C18:C22)</f>
        <v>-2105</v>
      </c>
    </row>
    <row r="24" spans="1:3" ht="15">
      <c r="A24" s="119"/>
      <c r="B24" s="17"/>
      <c r="C24" s="16"/>
    </row>
    <row r="25" spans="1:3" ht="15">
      <c r="A25" s="119" t="s">
        <v>33</v>
      </c>
      <c r="B25" s="14"/>
      <c r="C25" s="16"/>
    </row>
    <row r="26" spans="1:3" ht="15">
      <c r="A26" s="119" t="s">
        <v>34</v>
      </c>
      <c r="B26" s="19">
        <v>9652</v>
      </c>
      <c r="C26" s="16">
        <v>2356</v>
      </c>
    </row>
    <row r="27" spans="1:3" ht="15">
      <c r="A27" s="119" t="s">
        <v>123</v>
      </c>
      <c r="B27" s="18">
        <f>SUM(B26:B26)</f>
        <v>9652</v>
      </c>
      <c r="C27" s="18">
        <f>SUM(C26:C26)</f>
        <v>2356</v>
      </c>
    </row>
    <row r="28" spans="1:3" ht="15">
      <c r="A28" s="119"/>
      <c r="B28" s="17"/>
      <c r="C28" s="16"/>
    </row>
    <row r="29" spans="1:3" ht="15">
      <c r="A29" s="119" t="s">
        <v>35</v>
      </c>
      <c r="B29" s="17"/>
      <c r="C29" s="16"/>
    </row>
    <row r="30" spans="1:3" ht="15" hidden="1">
      <c r="A30" s="9" t="s">
        <v>90</v>
      </c>
      <c r="B30" s="14">
        <v>0</v>
      </c>
      <c r="C30" s="16">
        <v>0</v>
      </c>
    </row>
    <row r="31" spans="1:3" ht="15">
      <c r="A31" s="9" t="s">
        <v>177</v>
      </c>
      <c r="B31" s="14">
        <v>12002</v>
      </c>
      <c r="C31" s="16">
        <v>0</v>
      </c>
    </row>
    <row r="32" spans="1:3" ht="15">
      <c r="A32" s="119" t="s">
        <v>36</v>
      </c>
      <c r="B32" s="20">
        <v>-1377</v>
      </c>
      <c r="C32" s="16">
        <v>-983</v>
      </c>
    </row>
    <row r="33" spans="1:3" ht="15">
      <c r="A33" s="119" t="s">
        <v>175</v>
      </c>
      <c r="B33" s="20">
        <v>-41</v>
      </c>
      <c r="C33" s="16">
        <v>-25</v>
      </c>
    </row>
    <row r="34" spans="1:3" ht="15">
      <c r="A34" s="119" t="s">
        <v>115</v>
      </c>
      <c r="B34" s="21">
        <f>SUM(B30:B33)</f>
        <v>10584</v>
      </c>
      <c r="C34" s="21">
        <f>SUM(C30:C33)</f>
        <v>-1008</v>
      </c>
    </row>
    <row r="35" spans="1:3" ht="15">
      <c r="A35" s="119" t="s">
        <v>0</v>
      </c>
      <c r="B35" s="19"/>
      <c r="C35" s="19"/>
    </row>
    <row r="36" spans="1:3" ht="15">
      <c r="A36" s="128" t="s">
        <v>100</v>
      </c>
      <c r="B36" s="20">
        <f>B34+B27+B23</f>
        <v>22544</v>
      </c>
      <c r="C36" s="20">
        <f>C34+C27+C23</f>
        <v>-757</v>
      </c>
    </row>
    <row r="37" spans="2:3" ht="15">
      <c r="B37" s="20"/>
      <c r="C37" s="16"/>
    </row>
    <row r="38" spans="1:3" ht="15">
      <c r="A38" s="119" t="s">
        <v>37</v>
      </c>
      <c r="B38" s="20">
        <v>-14196</v>
      </c>
      <c r="C38" s="16">
        <v>-13439</v>
      </c>
    </row>
    <row r="39" spans="1:3" ht="15">
      <c r="A39" s="119" t="s">
        <v>130</v>
      </c>
      <c r="B39" s="20">
        <v>0</v>
      </c>
      <c r="C39" s="16">
        <v>0</v>
      </c>
    </row>
    <row r="40" spans="1:3" ht="15">
      <c r="A40" s="119"/>
      <c r="B40" s="19"/>
      <c r="C40" s="16"/>
    </row>
    <row r="41" spans="1:3" ht="15.75" thickBot="1">
      <c r="A41" s="119" t="s">
        <v>38</v>
      </c>
      <c r="B41" s="22">
        <f>SUM(B36:B40)</f>
        <v>8348</v>
      </c>
      <c r="C41" s="22">
        <f>SUM(C36:C40)</f>
        <v>-14196</v>
      </c>
    </row>
    <row r="42" spans="1:3" ht="16.5" thickTop="1">
      <c r="A42" s="121"/>
      <c r="B42" s="145"/>
      <c r="C42" s="146"/>
    </row>
    <row r="43" spans="1:3" ht="15.75">
      <c r="A43" s="121"/>
      <c r="B43" s="25"/>
      <c r="C43" s="146"/>
    </row>
    <row r="44" spans="1:4" ht="15">
      <c r="A44" s="6" t="s">
        <v>39</v>
      </c>
      <c r="B44" s="25"/>
      <c r="C44" s="24"/>
      <c r="D44" s="73"/>
    </row>
    <row r="45" spans="1:3" ht="15.75">
      <c r="A45" s="7"/>
      <c r="B45" s="25"/>
      <c r="C45" s="24"/>
    </row>
    <row r="46" spans="1:3" ht="15">
      <c r="A46" s="6" t="s">
        <v>12</v>
      </c>
      <c r="B46" s="155">
        <v>1238</v>
      </c>
      <c r="C46" s="24">
        <v>25</v>
      </c>
    </row>
    <row r="47" spans="1:3" ht="15">
      <c r="A47" s="6" t="s">
        <v>157</v>
      </c>
      <c r="B47" s="155">
        <v>7110</v>
      </c>
      <c r="C47" s="24"/>
    </row>
    <row r="48" spans="1:3" ht="15">
      <c r="A48" s="6" t="s">
        <v>101</v>
      </c>
      <c r="B48" s="26"/>
      <c r="C48" s="24">
        <v>-14221</v>
      </c>
    </row>
    <row r="49" spans="1:3" ht="16.5" thickBot="1">
      <c r="A49" s="7"/>
      <c r="B49" s="27">
        <f>SUM(B46:B48)</f>
        <v>8348</v>
      </c>
      <c r="C49" s="27">
        <f>SUM(C46:C48)</f>
        <v>-14196</v>
      </c>
    </row>
    <row r="50" spans="1:3" ht="16.5" thickTop="1">
      <c r="A50" s="7"/>
      <c r="B50" s="42">
        <f>B49-B41</f>
        <v>0</v>
      </c>
      <c r="C50" s="23"/>
    </row>
    <row r="51" spans="1:3" s="28" customFormat="1" ht="15.75">
      <c r="A51" s="4"/>
      <c r="B51" s="7"/>
      <c r="C51" s="7"/>
    </row>
    <row r="52" spans="1:3" s="28" customFormat="1" ht="15.75">
      <c r="A52" s="4" t="s">
        <v>40</v>
      </c>
      <c r="B52" s="7"/>
      <c r="C52" s="7"/>
    </row>
    <row r="53" spans="1:3" ht="14.25" customHeight="1">
      <c r="A53" s="7" t="s">
        <v>154</v>
      </c>
      <c r="B53" s="6"/>
      <c r="C53" s="6"/>
    </row>
    <row r="54" spans="1:3" ht="14.25" customHeight="1">
      <c r="A54" s="7" t="s">
        <v>24</v>
      </c>
      <c r="B54" s="6"/>
      <c r="C54" s="6"/>
    </row>
    <row r="55" spans="1:3" ht="15">
      <c r="A55" s="6"/>
      <c r="B55" s="6"/>
      <c r="C55" s="6"/>
    </row>
    <row r="56" spans="2:3" ht="15">
      <c r="B56" s="159">
        <f>B49-B41</f>
        <v>0</v>
      </c>
      <c r="C56" s="73">
        <f>C49-C41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="80" zoomScaleNormal="80" zoomScalePageLayoutView="0" workbookViewId="0" topLeftCell="A1">
      <selection activeCell="A17" sqref="A1:F17"/>
    </sheetView>
  </sheetViews>
  <sheetFormatPr defaultColWidth="8.8515625" defaultRowHeight="12.75"/>
  <cols>
    <col min="1" max="1" width="4.7109375" style="0" customWidth="1"/>
    <col min="2" max="2" width="32.28125" style="0" customWidth="1"/>
    <col min="3" max="4" width="25.8515625" style="0" customWidth="1"/>
    <col min="5" max="5" width="26.7109375" style="0" customWidth="1"/>
    <col min="6" max="6" width="25.8515625" style="0" customWidth="1"/>
  </cols>
  <sheetData>
    <row r="1" spans="1:256" ht="15.75">
      <c r="A1" s="75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="1" customFormat="1" ht="12.75"/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2.75">
      <c r="A5" s="77"/>
      <c r="B5" s="80"/>
      <c r="C5" s="190" t="s">
        <v>133</v>
      </c>
      <c r="D5" s="192"/>
      <c r="E5" s="190" t="s">
        <v>139</v>
      </c>
      <c r="F5" s="19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135</v>
      </c>
      <c r="D6" s="78" t="s">
        <v>136</v>
      </c>
      <c r="E6" s="78" t="s">
        <v>135</v>
      </c>
      <c r="F6" s="78" t="s">
        <v>136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143</v>
      </c>
      <c r="D7" s="78" t="s">
        <v>105</v>
      </c>
      <c r="E7" s="78" t="s">
        <v>106</v>
      </c>
      <c r="F7" s="78" t="s">
        <v>106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8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174</v>
      </c>
      <c r="D9" s="158" t="s">
        <v>171</v>
      </c>
      <c r="E9" s="84" t="s">
        <v>172</v>
      </c>
      <c r="F9" s="84" t="s">
        <v>173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107</v>
      </c>
      <c r="D10" s="86" t="s">
        <v>107</v>
      </c>
      <c r="E10" s="86" t="s">
        <v>107</v>
      </c>
      <c r="F10" s="86" t="s">
        <v>107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111</v>
      </c>
      <c r="C12" s="152" t="s">
        <v>120</v>
      </c>
      <c r="D12" s="156">
        <v>0</v>
      </c>
      <c r="E12" s="153">
        <v>0</v>
      </c>
      <c r="F12" s="153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154"/>
      <c r="D13" s="154"/>
      <c r="E13" s="154"/>
      <c r="F13" s="15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112</v>
      </c>
      <c r="C14" s="89">
        <f>-ROUND(CONPL!C21/1000,0)</f>
        <v>104</v>
      </c>
      <c r="D14" s="89">
        <f>-ROUND(CONPL!D21/1000,0)</f>
        <v>1871</v>
      </c>
      <c r="E14" s="89">
        <f>-ROUND(CONPL!E21/1000,0)</f>
        <v>2529</v>
      </c>
      <c r="F14" s="89">
        <f>-ROUND(CONPL!F21/1000,0)</f>
        <v>4041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93"/>
      <c r="D15" s="93"/>
      <c r="E15" s="93"/>
      <c r="F15" s="9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</sheetData>
  <sheetProtection/>
  <mergeCells count="2"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58</v>
      </c>
      <c r="B1" t="s">
        <v>59</v>
      </c>
    </row>
    <row r="2" spans="1:2" ht="12.75">
      <c r="A2" t="s">
        <v>60</v>
      </c>
      <c r="B2" t="s">
        <v>61</v>
      </c>
    </row>
    <row r="3" spans="1:2" ht="12.75">
      <c r="A3" t="s">
        <v>62</v>
      </c>
      <c r="B3" t="s">
        <v>63</v>
      </c>
    </row>
    <row r="4" spans="1:2" ht="12.75">
      <c r="A4" t="s">
        <v>64</v>
      </c>
      <c r="B4" t="s">
        <v>65</v>
      </c>
    </row>
    <row r="5" spans="1:2" ht="12.75">
      <c r="A5" t="s">
        <v>66</v>
      </c>
      <c r="B5" t="s">
        <v>67</v>
      </c>
    </row>
    <row r="6" spans="1:2" ht="12.75">
      <c r="A6" t="s">
        <v>68</v>
      </c>
      <c r="B6" t="s">
        <v>69</v>
      </c>
    </row>
    <row r="7" spans="1:2" ht="12.75">
      <c r="A7" t="s">
        <v>70</v>
      </c>
      <c r="B7" t="s">
        <v>71</v>
      </c>
    </row>
    <row r="8" spans="1:2" ht="12.75">
      <c r="A8" t="s">
        <v>72</v>
      </c>
      <c r="B8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2010-02-24T06:32:44Z</cp:lastPrinted>
  <dcterms:created xsi:type="dcterms:W3CDTF">2005-08-19T02:13:51Z</dcterms:created>
  <dcterms:modified xsi:type="dcterms:W3CDTF">2010-02-25T07:34:40Z</dcterms:modified>
  <cp:category/>
  <cp:version/>
  <cp:contentType/>
  <cp:contentStatus/>
</cp:coreProperties>
</file>