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85" windowWidth="12375" windowHeight="11505" activeTab="4"/>
  </bookViews>
  <sheets>
    <sheet name="P &amp; L" sheetId="1" r:id="rId1"/>
    <sheet name="BS" sheetId="2" r:id="rId2"/>
    <sheet name="Equity" sheetId="3" r:id="rId3"/>
    <sheet name="Cflow" sheetId="4" r:id="rId4"/>
    <sheet name="NOTES" sheetId="5" r:id="rId5"/>
  </sheets>
  <definedNames>
    <definedName name="_xlnm.Print_Area" localSheetId="1">'BS'!$A$1:$D$86</definedName>
    <definedName name="_xlnm.Print_Area" localSheetId="2">'Equity'!$A$1:$X$46</definedName>
    <definedName name="_xlnm.Print_Area" localSheetId="4">'NOTES'!$A$1:$N$601</definedName>
    <definedName name="_xlnm.Print_Area" localSheetId="0">'P &amp; L'!$A$1:$J$48</definedName>
    <definedName name="_xlnm.Print_Titles" localSheetId="4">'NOTES'!$1:$3</definedName>
    <definedName name="_xlnm.Print_Titles" localSheetId="0">'P &amp; L'!$1:$3</definedName>
  </definedNames>
  <calcPr fullCalcOnLoad="1"/>
</workbook>
</file>

<file path=xl/sharedStrings.xml><?xml version="1.0" encoding="utf-8"?>
<sst xmlns="http://schemas.openxmlformats.org/spreadsheetml/2006/main" count="543" uniqueCount="358">
  <si>
    <t>(a)</t>
  </si>
  <si>
    <t>(b)</t>
  </si>
  <si>
    <t>(i)</t>
  </si>
  <si>
    <t>(ii)</t>
  </si>
  <si>
    <t>RM'000</t>
  </si>
  <si>
    <t>CURRENT YEAR QUARTER</t>
  </si>
  <si>
    <t>PRECEDING YEAR CORRESPONDING QUARTER</t>
  </si>
  <si>
    <t>CURRENT YEAR TO DATE</t>
  </si>
  <si>
    <t>PRECEDING YEAR CORRESPONDING PERIOD</t>
  </si>
  <si>
    <t>(Company No. 149735-M)</t>
  </si>
  <si>
    <t>Current Assets</t>
  </si>
  <si>
    <t>Current Liabilities</t>
  </si>
  <si>
    <t xml:space="preserve"> </t>
  </si>
  <si>
    <t>Share Capital</t>
  </si>
  <si>
    <t>AS AT PRECEDING FINANCIAL YEAR END</t>
  </si>
  <si>
    <t>CUMULATIVE QUARTER</t>
  </si>
  <si>
    <t>Quoted Securities</t>
  </si>
  <si>
    <t>Bank overdrafts</t>
  </si>
  <si>
    <t>Revolving credits</t>
  </si>
  <si>
    <t>Bankers acceptance</t>
  </si>
  <si>
    <t>Corporate guarantees were given by the Company in respect of the following:</t>
  </si>
  <si>
    <t>Corporations for trade credit facilities to subsidiary companies</t>
  </si>
  <si>
    <t>Off Balance Sheet Financial Instruments</t>
  </si>
  <si>
    <t>Material Litigation</t>
  </si>
  <si>
    <t>MANAGING DIRECTOR</t>
  </si>
  <si>
    <t>Selangor Darul Ehsan</t>
  </si>
  <si>
    <t>(Unaudited)</t>
  </si>
  <si>
    <t>(Audited)</t>
  </si>
  <si>
    <t>1.</t>
  </si>
  <si>
    <t>2.</t>
  </si>
  <si>
    <t>3.</t>
  </si>
  <si>
    <t>4.</t>
  </si>
  <si>
    <t>5.</t>
  </si>
  <si>
    <t>6.</t>
  </si>
  <si>
    <t>7.</t>
  </si>
  <si>
    <t>8.</t>
  </si>
  <si>
    <t>9.</t>
  </si>
  <si>
    <t>10.</t>
  </si>
  <si>
    <t>11.</t>
  </si>
  <si>
    <t>12.</t>
  </si>
  <si>
    <t>13.</t>
  </si>
  <si>
    <t>Income tax</t>
  </si>
  <si>
    <t>- Current year</t>
  </si>
  <si>
    <t>- Prior year</t>
  </si>
  <si>
    <t>Cumulative Quarter</t>
  </si>
  <si>
    <t>Deferred tax</t>
  </si>
  <si>
    <t>DATO' WONG SWEE YEE</t>
  </si>
  <si>
    <t>Secured</t>
  </si>
  <si>
    <t>Unsecured</t>
  </si>
  <si>
    <t>Revenue</t>
  </si>
  <si>
    <t>Other Long Term Liabilities</t>
  </si>
  <si>
    <t>AS AT END OF CURRENT QUARTER</t>
  </si>
  <si>
    <t>Profit Forecast or Profit Guarantee</t>
  </si>
  <si>
    <t>Property, plant and equipment</t>
  </si>
  <si>
    <t>Events Subsequent to End of Period</t>
  </si>
  <si>
    <t>CONDENSED CONSOLIDATED STATEMENTS OF CHANGES IN EQUITY</t>
  </si>
  <si>
    <t>Total</t>
  </si>
  <si>
    <t>Issue of shares</t>
  </si>
  <si>
    <t>Net Profit before tax</t>
  </si>
  <si>
    <t>Adjustment for non-cash items :-</t>
  </si>
  <si>
    <t>Operating items</t>
  </si>
  <si>
    <t>Investing items</t>
  </si>
  <si>
    <t>Operating profit before changes in working capital</t>
  </si>
  <si>
    <t>Changes in Working Capital :</t>
  </si>
  <si>
    <t>Cash generated from operation</t>
  </si>
  <si>
    <t>Interest paid</t>
  </si>
  <si>
    <t>Net cash generated from operating activities</t>
  </si>
  <si>
    <t>Cash Flow from investing activities</t>
  </si>
  <si>
    <t>Interest received</t>
  </si>
  <si>
    <t>Other Investments</t>
  </si>
  <si>
    <t>Cash Flow from financing activities</t>
  </si>
  <si>
    <t>Net Change in Cash &amp; Cash Equivalents</t>
  </si>
  <si>
    <t>Cash &amp; Cash Equivalents at beginning of year</t>
  </si>
  <si>
    <t>Cash &amp; Cash Equivalents at end of period</t>
  </si>
  <si>
    <t>HP &amp; Lease repayment</t>
  </si>
  <si>
    <t>Proceeds from marketable securities</t>
  </si>
  <si>
    <t>Basic earnings per share</t>
  </si>
  <si>
    <t>Proceeds from disposal of property, plant &amp; equipment</t>
  </si>
  <si>
    <t>Bonus Issue</t>
  </si>
  <si>
    <t>Goodwill on consolidation written-off</t>
  </si>
  <si>
    <t>Gross profit</t>
  </si>
  <si>
    <t>Other income</t>
  </si>
  <si>
    <t>Finance costs</t>
  </si>
  <si>
    <t>Finance lease obligations</t>
  </si>
  <si>
    <t>Dividend paid</t>
  </si>
  <si>
    <t>Purchase of property, plant &amp; equipment</t>
  </si>
  <si>
    <t>Changes in Estimates</t>
  </si>
  <si>
    <t>Capital Commitments</t>
  </si>
  <si>
    <t>Banks and financial institutions credit facilities granted to subsidiary companies</t>
  </si>
  <si>
    <t>Unusual items due to their nature, size or incidence</t>
  </si>
  <si>
    <t xml:space="preserve">ADDITIONAL INFORMATION REQUIRED BY THE LISTING REQUIREMENTS </t>
  </si>
  <si>
    <t>Approved and contracted for</t>
  </si>
  <si>
    <t>Development property expenses</t>
  </si>
  <si>
    <t>Net tax refunded/(paid)</t>
  </si>
  <si>
    <t>There was no purchase or sale of quoted securities during the financial period under review.</t>
  </si>
  <si>
    <t>(iii)</t>
  </si>
  <si>
    <t>Total purchases</t>
  </si>
  <si>
    <t>Total sales proceeds</t>
  </si>
  <si>
    <t>Total gain on disposal</t>
  </si>
  <si>
    <t xml:space="preserve">Date: </t>
  </si>
  <si>
    <t>There were no changes in estimates that have a material effect in the current quarter.</t>
  </si>
  <si>
    <t>Summary of dealings in quoted shares for the 12 months ended 31 December 2005 :-</t>
  </si>
  <si>
    <t>Selling and marketing expenses</t>
  </si>
  <si>
    <t>Administrative expenses</t>
  </si>
  <si>
    <t>Cost of sales</t>
  </si>
  <si>
    <t>Profit before tax</t>
  </si>
  <si>
    <t>Income tax expense</t>
  </si>
  <si>
    <t>ASSETS</t>
  </si>
  <si>
    <t>Non-current assets</t>
  </si>
  <si>
    <t>Basis of Preparation</t>
  </si>
  <si>
    <t>Changes in Accounting Policies</t>
  </si>
  <si>
    <t>EXPLANATORY NOTES TO THE INTERIM FINANCIAL STATEMENTS</t>
  </si>
  <si>
    <t>Inventories</t>
  </si>
  <si>
    <t>Comparatives</t>
  </si>
  <si>
    <t>The following comparative amounts have been restated due to the adoption of new and revised FRSs:</t>
  </si>
  <si>
    <t>Auditors' Report on Preceding Annual Financial Statements</t>
  </si>
  <si>
    <t>Segmental Information</t>
  </si>
  <si>
    <t>Comment about Seasonal or Cyclical Factors</t>
  </si>
  <si>
    <t>Dividends Paid</t>
  </si>
  <si>
    <t>Carrying Amount of Revalued Assets</t>
  </si>
  <si>
    <t>Adjustment</t>
  </si>
  <si>
    <t xml:space="preserve">FRS 117 </t>
  </si>
  <si>
    <t>stated</t>
  </si>
  <si>
    <t>Previous</t>
  </si>
  <si>
    <t>Restated</t>
  </si>
  <si>
    <t>Prepaid lease payments</t>
  </si>
  <si>
    <t>Debt and Equity Securities</t>
  </si>
  <si>
    <t>Changes in Composition of the Group</t>
  </si>
  <si>
    <t>Changes in Contingent Liabilities</t>
  </si>
  <si>
    <t>15.</t>
  </si>
  <si>
    <t>OF BURSA MALAYSIA SECURITIES BERHAD</t>
  </si>
  <si>
    <t>Deposits with Licensed Banks</t>
  </si>
  <si>
    <t>TOTAL ASSETS</t>
  </si>
  <si>
    <t>EQUITY AND LIABILITIES</t>
  </si>
  <si>
    <t>Revaluation Reserves</t>
  </si>
  <si>
    <t>Capital Reserves</t>
  </si>
  <si>
    <t>Exchange Reserves</t>
  </si>
  <si>
    <t>Retained Earnings</t>
  </si>
  <si>
    <t>Total equity</t>
  </si>
  <si>
    <t>Non-current liabilities</t>
  </si>
  <si>
    <t>Lease and Hire Purchase Creditors</t>
  </si>
  <si>
    <t>TOTAL EQUITY AND LIABILITES</t>
  </si>
  <si>
    <t>**</t>
  </si>
  <si>
    <t>Net Assets per Share (sen)  **</t>
  </si>
  <si>
    <t>Distributable Reserves Retained Earnings</t>
  </si>
  <si>
    <t>Total Equity</t>
  </si>
  <si>
    <t>Transfer to profit or loss on sale</t>
  </si>
  <si>
    <t>Segment Revenue</t>
  </si>
  <si>
    <t>Total revenue including inter-segment sales</t>
  </si>
  <si>
    <t>Elimination of inter-segment sales</t>
  </si>
  <si>
    <t>Segment Result</t>
  </si>
  <si>
    <t>Performance Review</t>
  </si>
  <si>
    <t>Comment on Material Changes in Profit Before Taxation Against Preceding Quarter</t>
  </si>
  <si>
    <t>Commentary of Prospects</t>
  </si>
  <si>
    <t>Income Tax Expense</t>
  </si>
  <si>
    <t>Total income tax expense</t>
  </si>
  <si>
    <t>Sale of Unquoted Investments and Properties</t>
  </si>
  <si>
    <t>Included within available-for-sale financial assets:</t>
  </si>
  <si>
    <t>At cost</t>
  </si>
  <si>
    <t>At book value</t>
  </si>
  <si>
    <t>At market value</t>
  </si>
  <si>
    <t>As at</t>
  </si>
  <si>
    <t>Group Borrowings</t>
  </si>
  <si>
    <t>Short term borrowings</t>
  </si>
  <si>
    <t>Long term borrowings</t>
  </si>
  <si>
    <t>Term Loans</t>
  </si>
  <si>
    <t>Singapore Dollars</t>
  </si>
  <si>
    <t>Borrowings denominated in foreign currency :</t>
  </si>
  <si>
    <t>S$'000</t>
  </si>
  <si>
    <t>RM'000 Equivalent</t>
  </si>
  <si>
    <t>Basic</t>
  </si>
  <si>
    <t>Basic earnings per share (sen)</t>
  </si>
  <si>
    <t>Diluted</t>
  </si>
  <si>
    <t>Authorisation for issue</t>
  </si>
  <si>
    <t xml:space="preserve">Net Assets per Share (sen) restated as if the bonus shares </t>
  </si>
  <si>
    <t>and share split took place in 2005</t>
  </si>
  <si>
    <t>Dividend Payable</t>
  </si>
  <si>
    <t>Investment properties</t>
  </si>
  <si>
    <t>Asset held for disposal</t>
  </si>
  <si>
    <t>(Note 2(a))</t>
  </si>
  <si>
    <t>As at 31 December 2006</t>
  </si>
  <si>
    <t>Share subscription by Minority Shareholder during the year</t>
  </si>
  <si>
    <t>Warrant Reserve</t>
  </si>
  <si>
    <t>Net of Warrant issued</t>
  </si>
  <si>
    <t>Proceeds from disposal of asset held for disposal</t>
  </si>
  <si>
    <t>FITTERS DIVERSIFIED BERHAD</t>
  </si>
  <si>
    <t>Liabilities for with asset held for disposal</t>
  </si>
  <si>
    <t>Corporate Proposals</t>
  </si>
  <si>
    <t>Diluted earnings per share (sen)</t>
  </si>
  <si>
    <t xml:space="preserve">FITTERS DIVERSIFIED BERHAD </t>
  </si>
  <si>
    <t>Land held for property development</t>
  </si>
  <si>
    <t>Intangible assets</t>
  </si>
  <si>
    <t>Deferred tax assets</t>
  </si>
  <si>
    <t>Deferred tax liabilities</t>
  </si>
  <si>
    <t>Treasury Shares</t>
  </si>
  <si>
    <t>Profit attributable to ordinary equity holders of the Company</t>
  </si>
  <si>
    <t>Analysis of the Group's results by business segments:</t>
  </si>
  <si>
    <t>Basic earnings per share (cont'd)</t>
  </si>
  <si>
    <t>Proceed from disposal/(Purchase) of treasury shares</t>
  </si>
  <si>
    <t xml:space="preserve">There were no dividend declared during the current quarter. </t>
  </si>
  <si>
    <t>Net Profit/(loss) for the period</t>
  </si>
  <si>
    <t>Net Profit for the period</t>
  </si>
  <si>
    <t>Share Premium</t>
  </si>
  <si>
    <t>Corporations for performance project by subsidiary companies</t>
  </si>
  <si>
    <t>Profit for the period</t>
  </si>
  <si>
    <t>Issue of ordinary shares</t>
  </si>
  <si>
    <t xml:space="preserve">( c ) Restrcuturing of subsidiaries </t>
  </si>
  <si>
    <t>i.)</t>
  </si>
  <si>
    <t>ii.)</t>
  </si>
  <si>
    <t>iii.)</t>
  </si>
  <si>
    <t>iv.)</t>
  </si>
  <si>
    <t xml:space="preserve">( b ) Striking Off and Dissolution of Dormant subsidiaries </t>
  </si>
  <si>
    <t>Adjustment for companies under deregistration from CCM</t>
  </si>
  <si>
    <t>( 1 ) Status of Corporate Proposals</t>
  </si>
  <si>
    <t>Corporate Proposals (cont'd)</t>
  </si>
  <si>
    <t>( b ) Proposed Private Placement</t>
  </si>
  <si>
    <t>( c ) Proposed Bonus Issue</t>
  </si>
  <si>
    <t>( 2 ) Status of Utilisation of Proceeds</t>
  </si>
  <si>
    <t>Third Quarter</t>
  </si>
  <si>
    <t>30/09/2009</t>
  </si>
  <si>
    <t>The acquired subsidiary has contributed the following results to the Group:</t>
  </si>
  <si>
    <t>Loss for the period</t>
  </si>
  <si>
    <t xml:space="preserve">( d ) Disposal of subsidiary </t>
  </si>
  <si>
    <t>The carrying amounts of Fmal as at the disposed date are as follow :</t>
  </si>
  <si>
    <t>Fixed Assets</t>
  </si>
  <si>
    <t>Long Term Liabilities</t>
  </si>
  <si>
    <t>( ii )</t>
  </si>
  <si>
    <t>Changes in Composition of the Group (cont'd)</t>
  </si>
  <si>
    <t xml:space="preserve">The weighted average number of ordinary shares in issue for financial year 2009 has been restated to </t>
  </si>
  <si>
    <t>account for the bonus issue during the year.</t>
  </si>
  <si>
    <t>#</t>
  </si>
  <si>
    <t>Adjustment for disposal of subsidiary</t>
  </si>
  <si>
    <t>Proceed from disposal of subsidiary, net of cash</t>
  </si>
  <si>
    <t>Transfer of shareholding in a subsidiary</t>
  </si>
  <si>
    <t>( iii )</t>
  </si>
  <si>
    <t>Proceed from disposal of investment property</t>
  </si>
  <si>
    <t>( iv )</t>
  </si>
  <si>
    <t>Land use rights</t>
  </si>
  <si>
    <t>Trade and other receivables</t>
  </si>
  <si>
    <t>Investment securities</t>
  </si>
  <si>
    <t>Other current assets</t>
  </si>
  <si>
    <t>Deposits, cash and bank balances</t>
  </si>
  <si>
    <t>Loans and borrowings</t>
  </si>
  <si>
    <t>Trade and other payables</t>
  </si>
  <si>
    <t>Other current liabilities</t>
  </si>
  <si>
    <t>Income tax payable</t>
  </si>
  <si>
    <t>Net current assets</t>
  </si>
  <si>
    <t>TOTAL LIABILITIES</t>
  </si>
  <si>
    <t>NET ASSETS</t>
  </si>
  <si>
    <t>Employees' Share Option Scheme ("ESOS")</t>
  </si>
  <si>
    <t>Elimination of unrealised inter-segment profit</t>
  </si>
  <si>
    <t>Total result including inter-segment profit</t>
  </si>
  <si>
    <t>Disclosure of Realised and Unrelised Profits/Losses</t>
  </si>
  <si>
    <t>Current financial period</t>
  </si>
  <si>
    <t>As at end of last financial year</t>
  </si>
  <si>
    <t>-</t>
  </si>
  <si>
    <t>Realised</t>
  </si>
  <si>
    <t xml:space="preserve">- </t>
  </si>
  <si>
    <t>Unrealised</t>
  </si>
  <si>
    <t>Total retained profits</t>
  </si>
  <si>
    <t>Total retained profits of FITTERS Diversified Berhad and its subsidiaries :</t>
  </si>
  <si>
    <t>Effeect of adopting FRS 139</t>
  </si>
  <si>
    <t>As at 01 January 2010 (restated)</t>
  </si>
  <si>
    <t>CONDENSED CONSOLIDATED STATEMENT OF COMPREHENSIVE INCOME</t>
  </si>
  <si>
    <t>Total comprehensive income for the period</t>
  </si>
  <si>
    <t>CONDENSED CONSOLIDATED STATEMENT OF FINANCIAL POSITION</t>
  </si>
  <si>
    <t>[ ---------------------------------------------- Attributable to Owners of the Company ------------------------------------------------]</t>
  </si>
  <si>
    <t>Profit attributable to :</t>
  </si>
  <si>
    <t>Owners of the Company</t>
  </si>
  <si>
    <t>CONDENSED CONSOLIDATED STATEMENT OF CASH FLOW</t>
  </si>
  <si>
    <t>Investment in associates</t>
  </si>
  <si>
    <t>Share of loss of associate, net of tax</t>
  </si>
  <si>
    <t>Earnings per share attributable to owners of the Company :</t>
  </si>
  <si>
    <t>Equity attributable to owners of the Company</t>
  </si>
  <si>
    <t>Adjustment for disposal of subdiary</t>
  </si>
  <si>
    <t>financial period under review.</t>
  </si>
  <si>
    <t xml:space="preserve">The Group does not have any financial instruments with off statement of financial position risk as at the </t>
  </si>
  <si>
    <t>Proceeds from bank borrowings</t>
  </si>
  <si>
    <t>Repayment of bank borrowings</t>
  </si>
  <si>
    <t>Investment holding and others</t>
  </si>
  <si>
    <t>%</t>
  </si>
  <si>
    <t>Changes</t>
  </si>
  <si>
    <t>Business segment : Investment holding and others</t>
  </si>
  <si>
    <t xml:space="preserve">There were no sales of unquoted investments and properties during the financial period under review except for </t>
  </si>
  <si>
    <t>Receivables</t>
  </si>
  <si>
    <t>Payables</t>
  </si>
  <si>
    <t>Property developments</t>
  </si>
  <si>
    <t>31/12/2011</t>
  </si>
  <si>
    <t>Share issuance expenses</t>
  </si>
  <si>
    <t>Total comprehensive income</t>
  </si>
  <si>
    <t>Arising from strike off of a subsidiary</t>
  </si>
  <si>
    <t>[ ----------------------------- Non-Distributable -------------------------------------------]</t>
  </si>
  <si>
    <t>( i )</t>
  </si>
  <si>
    <t>Performance Review (cont'd)</t>
  </si>
  <si>
    <t>First Quarter</t>
  </si>
  <si>
    <t>31/03/2011</t>
  </si>
  <si>
    <t>Development properties</t>
  </si>
  <si>
    <t>Income tax Recoverable</t>
  </si>
  <si>
    <t>31/03/2012</t>
  </si>
  <si>
    <t>Balance as at 01 January 2012</t>
  </si>
  <si>
    <t>The Group does not have any material litigation as at the financial period under review.</t>
  </si>
  <si>
    <t>Total share of retained earnings from associates - realised</t>
  </si>
  <si>
    <t xml:space="preserve">the disposal of one unit of investment property for RM350,000. </t>
  </si>
  <si>
    <r>
      <t xml:space="preserve">The total gain on </t>
    </r>
    <r>
      <rPr>
        <sz val="10"/>
        <rFont val="Calibri"/>
        <family val="2"/>
      </rPr>
      <t>the disposal amounted</t>
    </r>
    <r>
      <rPr>
        <sz val="10"/>
        <rFont val="Calibri"/>
        <family val="2"/>
      </rPr>
      <t xml:space="preserve"> to RM58,898.</t>
    </r>
  </si>
  <si>
    <t>The detailed analysis and explanation for the variances for each business segment are as followed :-</t>
  </si>
  <si>
    <t>Non-controlling Interests</t>
  </si>
  <si>
    <t>Non-controlling interests</t>
  </si>
  <si>
    <t>Non Controlling Interests</t>
  </si>
  <si>
    <t>Interest income</t>
  </si>
  <si>
    <t>Depreciation and amortisation</t>
  </si>
  <si>
    <t>Gain/(loss) on disposal of investments</t>
  </si>
  <si>
    <t>Forex gain/(loss)</t>
  </si>
  <si>
    <t>Basic  (sen)</t>
  </si>
  <si>
    <t>Fully diluted (sen)</t>
  </si>
  <si>
    <t>Impairment (loss)/gain of receivables</t>
  </si>
  <si>
    <t>Other comprehensive (loss)/ income</t>
  </si>
  <si>
    <t>Dividend received from associated company</t>
  </si>
  <si>
    <t>Treasury shares purchased</t>
  </si>
  <si>
    <t>Share of profit/(loss) of associate, net of tax</t>
  </si>
  <si>
    <t>Acquisition of a subsidiary /associated company</t>
  </si>
  <si>
    <t>Fourth Quarter</t>
  </si>
  <si>
    <t>31-Dec-2012</t>
  </si>
  <si>
    <t>31/12/2012</t>
  </si>
  <si>
    <t>Construction contracts</t>
  </si>
  <si>
    <t>Purchase of land used rights</t>
  </si>
  <si>
    <t>(Proceeds from disposal)/Investment in associated company</t>
  </si>
  <si>
    <t>Exercise of The Warrants 2007/2012</t>
  </si>
  <si>
    <t>The Board of Directors are pleased to announce the unaudited consolidated results of the Company for the financial quarter ended 31 March 2013.</t>
  </si>
  <si>
    <t>FOR THE PERIOD ENDED 31 MARCH 2013 - unaudited</t>
  </si>
  <si>
    <t>FIRST QUARTER</t>
  </si>
  <si>
    <t>31-Mar-2012</t>
  </si>
  <si>
    <t>(The Condensed Consolidated Statements Of Comprehensive Income should be read in conjunction with the Annual Financial Report for the year ended 31st December 2012 and the accompanying explanatory notes attached to the interim financial statements.)</t>
  </si>
  <si>
    <t>AS AT 31 MARCH 2013</t>
  </si>
  <si>
    <t>3 months ended 31 March 2012</t>
  </si>
  <si>
    <t>Balance as at 31 March 2012</t>
  </si>
  <si>
    <t>Balance as at 01 January 2013</t>
  </si>
  <si>
    <t>Balance as at 31 March 2013</t>
  </si>
  <si>
    <t>3 months ended</t>
  </si>
  <si>
    <t>(The Condensed Consolidated Statements of Changes in Equity should be read in conjunction with the Annual Financial Report for the year ended 31st December 2012.)</t>
  </si>
  <si>
    <t>There were no changes to the composition of the Group for the financial period under review.</t>
  </si>
  <si>
    <t>The total Group borrowings as at 31 March 2013 are as follows:</t>
  </si>
  <si>
    <t>27-May-2013</t>
  </si>
  <si>
    <t>The breakdown of the retained earnings of the Group as at 31 March 2013 into realised and unrealised profits is presented in accordance with the directive issued by Bursa Malaysia Securities Berhad dated 25 March 2010 and prepared in accordance with Guidance on Special Matter No.1, Determination of Realised and Unrealised Profits or Losses in the Context of Disclosure Pursuant to Bursa Malaysia Securities Berhad Listing Requirements, as issued by the Malaysia Institute of Accountants.</t>
  </si>
  <si>
    <t>31/03/2013</t>
  </si>
  <si>
    <t>Add/(Less) : Consolidation adjustments</t>
  </si>
  <si>
    <t xml:space="preserve">Adjusted weighted average number of ordinary shares in issue and issuable 288,725,539 (2012: 216,415,988) ('000)  </t>
  </si>
  <si>
    <t xml:space="preserve">Adjusted weighted average number of ordinary shares in issue and issuable 288,725,539 (2012: 250,417,023)('000)  </t>
  </si>
  <si>
    <t>31-Mar-2013</t>
  </si>
  <si>
    <t>3 months ended 31 Mar 2013</t>
  </si>
  <si>
    <t>Fire Services Division</t>
  </si>
  <si>
    <t>Property Development &amp; Construction</t>
  </si>
  <si>
    <t>Renewable &amp; Waste-To-Energy</t>
  </si>
  <si>
    <t>Specialist Themed Works</t>
  </si>
  <si>
    <t>Business segment : Fire Services Division</t>
  </si>
  <si>
    <t>Business segment : Property Development &amp; Construction</t>
  </si>
  <si>
    <t>Business segment : Renewable &amp; Waste-To-Energy</t>
  </si>
  <si>
    <t>Business segment : Specialist Themed Works</t>
  </si>
  <si>
    <t>(Loss) before tax</t>
  </si>
</sst>
</file>

<file path=xl/styles.xml><?xml version="1.0" encoding="utf-8"?>
<styleSheet xmlns="http://schemas.openxmlformats.org/spreadsheetml/2006/main">
  <numFmts count="3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_(* #,##0.0_);_(* \(#,##0.0\);_(* &quot;-&quot;??_);_(@_)"/>
    <numFmt numFmtId="179" formatCode="_(* #,##0_);_(* \(#,##0\);_(* &quot;-&quot;??_);_(@_)"/>
    <numFmt numFmtId="180" formatCode="dd\-mmm\-yyyy"/>
    <numFmt numFmtId="181" formatCode="0.0%"/>
    <numFmt numFmtId="182" formatCode="&quot;Yes&quot;;&quot;Yes&quot;;&quot;No&quot;"/>
    <numFmt numFmtId="183" formatCode="&quot;True&quot;;&quot;True&quot;;&quot;False&quot;"/>
    <numFmt numFmtId="184" formatCode="&quot;On&quot;;&quot;On&quot;;&quot;Off&quot;"/>
    <numFmt numFmtId="185" formatCode="[$€-2]\ #,##0.00_);[Red]\([$€-2]\ #,##0.00\)"/>
  </numFmts>
  <fonts count="56">
    <font>
      <sz val="10"/>
      <name val="Arial"/>
      <family val="0"/>
    </font>
    <font>
      <u val="single"/>
      <sz val="10"/>
      <color indexed="12"/>
      <name val="Arial"/>
      <family val="2"/>
    </font>
    <font>
      <u val="single"/>
      <sz val="10"/>
      <color indexed="36"/>
      <name val="Arial"/>
      <family val="2"/>
    </font>
    <font>
      <sz val="10"/>
      <name val="Times New Roman"/>
      <family val="1"/>
    </font>
    <fon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font>
    <font>
      <b/>
      <sz val="10"/>
      <name val="Calibri"/>
      <family val="2"/>
    </font>
    <font>
      <i/>
      <sz val="10"/>
      <name val="Calibri"/>
      <family val="2"/>
    </font>
    <font>
      <b/>
      <u val="single"/>
      <sz val="11"/>
      <name val="Calibri"/>
      <family val="2"/>
    </font>
    <font>
      <sz val="10"/>
      <color indexed="10"/>
      <name val="Calibri"/>
      <family val="2"/>
    </font>
    <font>
      <b/>
      <u val="single"/>
      <sz val="10"/>
      <name val="Calibri"/>
      <family val="2"/>
    </font>
    <font>
      <sz val="10"/>
      <color indexed="8"/>
      <name val="Calibri"/>
      <family val="2"/>
    </font>
    <font>
      <b/>
      <sz val="10"/>
      <color indexed="10"/>
      <name val="Calibri"/>
      <family val="2"/>
    </font>
    <font>
      <u val="single"/>
      <sz val="10"/>
      <name val="Calibri"/>
      <family val="2"/>
    </font>
    <font>
      <b/>
      <sz val="10"/>
      <color indexed="8"/>
      <name val="Calibri"/>
      <family val="2"/>
    </font>
    <font>
      <i/>
      <sz val="10"/>
      <color indexed="8"/>
      <name val="Times New Roman"/>
      <family val="1"/>
    </font>
    <font>
      <sz val="10"/>
      <color indexed="8"/>
      <name val="Times New Roman"/>
      <family val="1"/>
    </font>
    <font>
      <b/>
      <sz val="10"/>
      <color indexed="8"/>
      <name val="Times New Roman"/>
      <family val="1"/>
    </font>
    <font>
      <i/>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Calibri"/>
      <family val="2"/>
    </font>
    <font>
      <b/>
      <sz val="10"/>
      <color rgb="FFFF0000"/>
      <name val="Calibri"/>
      <family val="2"/>
    </font>
    <font>
      <sz val="10"/>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mediu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14">
    <xf numFmtId="0" fontId="0" fillId="0" borderId="0" xfId="0" applyAlignment="1">
      <alignment/>
    </xf>
    <xf numFmtId="0" fontId="22" fillId="0" borderId="0" xfId="0" applyFont="1" applyAlignment="1">
      <alignment vertical="center"/>
    </xf>
    <xf numFmtId="0" fontId="23" fillId="0" borderId="0" xfId="0" applyFont="1" applyAlignment="1">
      <alignment vertical="center"/>
    </xf>
    <xf numFmtId="0" fontId="4" fillId="0" borderId="0" xfId="0" applyFont="1" applyAlignment="1">
      <alignment vertical="center"/>
    </xf>
    <xf numFmtId="0" fontId="23" fillId="0" borderId="0" xfId="0" applyFont="1" applyAlignment="1">
      <alignment horizontal="center" vertical="center"/>
    </xf>
    <xf numFmtId="0" fontId="23" fillId="0" borderId="0" xfId="0" applyFont="1" applyAlignment="1">
      <alignment horizontal="center" vertical="center" wrapText="1"/>
    </xf>
    <xf numFmtId="0" fontId="4" fillId="0" borderId="0" xfId="0" applyFont="1" applyAlignment="1">
      <alignment horizontal="center" vertical="center"/>
    </xf>
    <xf numFmtId="180" fontId="23" fillId="0" borderId="0" xfId="0" applyNumberFormat="1" applyFont="1" applyAlignment="1" quotePrefix="1">
      <alignment horizontal="center" vertical="center"/>
    </xf>
    <xf numFmtId="15" fontId="23" fillId="0" borderId="0" xfId="0" applyNumberFormat="1" applyFont="1" applyAlignment="1">
      <alignment horizontal="center" vertical="center"/>
    </xf>
    <xf numFmtId="180" fontId="23" fillId="0" borderId="0" xfId="0" applyNumberFormat="1" applyFont="1" applyAlignment="1">
      <alignment horizontal="center" vertical="center"/>
    </xf>
    <xf numFmtId="179" fontId="4" fillId="0" borderId="0" xfId="42" applyNumberFormat="1" applyFont="1" applyBorder="1" applyAlignment="1">
      <alignment vertical="center"/>
    </xf>
    <xf numFmtId="179" fontId="4" fillId="0" borderId="0" xfId="42" applyNumberFormat="1" applyFont="1" applyBorder="1" applyAlignment="1">
      <alignment horizontal="center" vertical="center"/>
    </xf>
    <xf numFmtId="0" fontId="4" fillId="0" borderId="0" xfId="0" applyFont="1" applyAlignment="1">
      <alignment vertical="center" wrapText="1"/>
    </xf>
    <xf numFmtId="179" fontId="4" fillId="0" borderId="10" xfId="42" applyNumberFormat="1" applyFont="1" applyBorder="1" applyAlignment="1">
      <alignment vertical="center"/>
    </xf>
    <xf numFmtId="43" fontId="4" fillId="0" borderId="0" xfId="0" applyNumberFormat="1" applyFont="1" applyAlignment="1">
      <alignment vertical="center"/>
    </xf>
    <xf numFmtId="179" fontId="4" fillId="0" borderId="0" xfId="0" applyNumberFormat="1" applyFont="1" applyAlignment="1">
      <alignment vertical="center"/>
    </xf>
    <xf numFmtId="179" fontId="4" fillId="0" borderId="0" xfId="42" applyNumberFormat="1" applyFont="1" applyFill="1" applyAlignment="1">
      <alignment vertical="center"/>
    </xf>
    <xf numFmtId="179" fontId="4" fillId="0" borderId="0" xfId="42" applyNumberFormat="1" applyFont="1" applyAlignment="1">
      <alignment vertical="center"/>
    </xf>
    <xf numFmtId="179" fontId="4" fillId="0" borderId="10" xfId="42" applyNumberFormat="1" applyFont="1" applyFill="1" applyBorder="1" applyAlignment="1">
      <alignment vertical="center"/>
    </xf>
    <xf numFmtId="179" fontId="4" fillId="0" borderId="11" xfId="42" applyNumberFormat="1" applyFont="1" applyFill="1" applyBorder="1" applyAlignment="1">
      <alignment vertical="center"/>
    </xf>
    <xf numFmtId="179" fontId="4" fillId="0" borderId="11" xfId="42" applyNumberFormat="1" applyFont="1" applyBorder="1" applyAlignment="1">
      <alignment vertical="center"/>
    </xf>
    <xf numFmtId="179" fontId="4" fillId="0" borderId="12" xfId="42" applyNumberFormat="1" applyFont="1" applyFill="1" applyBorder="1" applyAlignment="1">
      <alignment vertical="center"/>
    </xf>
    <xf numFmtId="179" fontId="4" fillId="0" borderId="12" xfId="42" applyNumberFormat="1" applyFont="1" applyBorder="1" applyAlignment="1">
      <alignment vertical="center"/>
    </xf>
    <xf numFmtId="0" fontId="4" fillId="0" borderId="0" xfId="0" applyFont="1" applyFill="1" applyAlignment="1">
      <alignment vertical="center"/>
    </xf>
    <xf numFmtId="179" fontId="4" fillId="0" borderId="0" xfId="42" applyNumberFormat="1" applyFont="1" applyFill="1" applyBorder="1" applyAlignment="1">
      <alignment vertical="center"/>
    </xf>
    <xf numFmtId="179" fontId="4" fillId="0" borderId="0" xfId="42" applyNumberFormat="1" applyFont="1" applyFill="1" applyAlignment="1">
      <alignment horizontal="center" vertical="center"/>
    </xf>
    <xf numFmtId="43" fontId="4" fillId="0" borderId="13" xfId="42" applyNumberFormat="1" applyFont="1" applyFill="1" applyBorder="1" applyAlignment="1">
      <alignment vertical="center"/>
    </xf>
    <xf numFmtId="0" fontId="4" fillId="0" borderId="0" xfId="0" applyFont="1" applyAlignment="1">
      <alignment horizontal="left" vertical="center"/>
    </xf>
    <xf numFmtId="0" fontId="24" fillId="0" borderId="0" xfId="0" applyFont="1" applyAlignment="1">
      <alignment vertical="center"/>
    </xf>
    <xf numFmtId="0" fontId="4" fillId="0" borderId="0" xfId="0" applyFont="1" applyBorder="1" applyAlignment="1">
      <alignment vertical="center"/>
    </xf>
    <xf numFmtId="0" fontId="4" fillId="0" borderId="0" xfId="0" applyFont="1" applyAlignment="1">
      <alignment/>
    </xf>
    <xf numFmtId="0" fontId="4" fillId="0" borderId="0" xfId="0" applyFont="1" applyBorder="1" applyAlignment="1">
      <alignment/>
    </xf>
    <xf numFmtId="0" fontId="23" fillId="0" borderId="0" xfId="0" applyFont="1" applyAlignment="1">
      <alignment horizontal="center"/>
    </xf>
    <xf numFmtId="0" fontId="23" fillId="0" borderId="0" xfId="0" applyFont="1" applyBorder="1" applyAlignment="1">
      <alignment horizontal="center"/>
    </xf>
    <xf numFmtId="0" fontId="23" fillId="0" borderId="0" xfId="0" applyFont="1" applyAlignment="1">
      <alignment horizontal="center" wrapText="1"/>
    </xf>
    <xf numFmtId="0" fontId="23" fillId="0" borderId="0" xfId="0" applyFont="1" applyBorder="1" applyAlignment="1">
      <alignment horizontal="center" wrapText="1"/>
    </xf>
    <xf numFmtId="15" fontId="23" fillId="0" borderId="0" xfId="0" applyNumberFormat="1" applyFont="1" applyBorder="1" applyAlignment="1">
      <alignment horizontal="center" vertical="center"/>
    </xf>
    <xf numFmtId="0" fontId="23" fillId="0" borderId="0" xfId="0" applyFont="1" applyBorder="1" applyAlignment="1">
      <alignment horizontal="center" vertical="center"/>
    </xf>
    <xf numFmtId="0" fontId="4" fillId="0" borderId="0" xfId="0" applyFont="1" applyAlignment="1">
      <alignment horizontal="left" vertical="center" indent="1"/>
    </xf>
    <xf numFmtId="179" fontId="4" fillId="0" borderId="13" xfId="42" applyNumberFormat="1" applyFont="1" applyBorder="1" applyAlignment="1">
      <alignment vertical="center"/>
    </xf>
    <xf numFmtId="13" fontId="4" fillId="0" borderId="0" xfId="59" applyNumberFormat="1" applyFont="1" applyAlignment="1">
      <alignment vertical="center"/>
    </xf>
    <xf numFmtId="0" fontId="4" fillId="0" borderId="0" xfId="0" applyFont="1" applyAlignment="1">
      <alignment horizontal="left" vertical="center" wrapText="1" indent="1"/>
    </xf>
    <xf numFmtId="179" fontId="4" fillId="0" borderId="14" xfId="42" applyNumberFormat="1" applyFont="1" applyBorder="1" applyAlignment="1">
      <alignment vertical="center"/>
    </xf>
    <xf numFmtId="43" fontId="4" fillId="0" borderId="0" xfId="42" applyNumberFormat="1" applyFont="1" applyAlignment="1">
      <alignment vertical="center"/>
    </xf>
    <xf numFmtId="43" fontId="4" fillId="0" borderId="13" xfId="42" applyNumberFormat="1" applyFont="1" applyBorder="1" applyAlignment="1">
      <alignment vertical="center"/>
    </xf>
    <xf numFmtId="0" fontId="23" fillId="0" borderId="0" xfId="0" applyFont="1" applyAlignment="1">
      <alignment horizontal="centerContinuous" vertical="center"/>
    </xf>
    <xf numFmtId="0" fontId="4" fillId="0" borderId="0" xfId="0" applyFont="1" applyAlignment="1">
      <alignment horizontal="centerContinuous" vertical="center"/>
    </xf>
    <xf numFmtId="0" fontId="23" fillId="0" borderId="0" xfId="0" applyFont="1" applyFill="1" applyAlignment="1">
      <alignment horizontal="center" vertical="center" wrapText="1"/>
    </xf>
    <xf numFmtId="179" fontId="4" fillId="0" borderId="0" xfId="42" applyNumberFormat="1" applyFont="1" applyFill="1" applyBorder="1" applyAlignment="1">
      <alignment horizontal="center" vertical="center"/>
    </xf>
    <xf numFmtId="179" fontId="4" fillId="0" borderId="15" xfId="42" applyNumberFormat="1" applyFont="1" applyBorder="1" applyAlignment="1">
      <alignment vertical="center"/>
    </xf>
    <xf numFmtId="179" fontId="4" fillId="0" borderId="16" xfId="42" applyNumberFormat="1" applyFont="1" applyBorder="1" applyAlignment="1">
      <alignment vertical="center"/>
    </xf>
    <xf numFmtId="179" fontId="4" fillId="0" borderId="17" xfId="42" applyNumberFormat="1" applyFont="1" applyBorder="1" applyAlignment="1">
      <alignment vertical="center"/>
    </xf>
    <xf numFmtId="179" fontId="4" fillId="0" borderId="18" xfId="42" applyNumberFormat="1" applyFont="1" applyBorder="1" applyAlignment="1">
      <alignment vertical="center"/>
    </xf>
    <xf numFmtId="0" fontId="23" fillId="0" borderId="0" xfId="0" applyFont="1" applyAlignment="1">
      <alignment vertical="top"/>
    </xf>
    <xf numFmtId="0" fontId="25" fillId="0" borderId="0" xfId="0" applyFont="1" applyAlignment="1">
      <alignment/>
    </xf>
    <xf numFmtId="0" fontId="23" fillId="0" borderId="0" xfId="0" applyFont="1" applyAlignment="1">
      <alignment/>
    </xf>
    <xf numFmtId="0" fontId="23" fillId="0" borderId="0" xfId="0" applyFont="1" applyAlignment="1" quotePrefix="1">
      <alignment/>
    </xf>
    <xf numFmtId="179" fontId="4" fillId="0" borderId="0" xfId="42" applyNumberFormat="1" applyFont="1" applyAlignment="1">
      <alignment/>
    </xf>
    <xf numFmtId="179" fontId="4" fillId="0" borderId="0" xfId="42" applyNumberFormat="1" applyFont="1" applyBorder="1" applyAlignment="1">
      <alignment/>
    </xf>
    <xf numFmtId="179" fontId="4" fillId="0" borderId="13" xfId="42" applyNumberFormat="1" applyFont="1" applyBorder="1" applyAlignment="1">
      <alignment/>
    </xf>
    <xf numFmtId="14" fontId="4" fillId="0" borderId="0" xfId="0" applyNumberFormat="1" applyFont="1" applyAlignment="1" quotePrefix="1">
      <alignment horizontal="center"/>
    </xf>
    <xf numFmtId="14" fontId="4" fillId="0" borderId="0" xfId="0" applyNumberFormat="1" applyFont="1" applyAlignment="1">
      <alignment horizontal="center"/>
    </xf>
    <xf numFmtId="0" fontId="4" fillId="0" borderId="0" xfId="0" applyFont="1" applyAlignment="1">
      <alignment horizontal="center"/>
    </xf>
    <xf numFmtId="179" fontId="4" fillId="0" borderId="16" xfId="42" applyNumberFormat="1" applyFont="1" applyBorder="1" applyAlignment="1">
      <alignment/>
    </xf>
    <xf numFmtId="179" fontId="4" fillId="0" borderId="18" xfId="42" applyNumberFormat="1" applyFont="1" applyBorder="1" applyAlignment="1">
      <alignment/>
    </xf>
    <xf numFmtId="0" fontId="4" fillId="0" borderId="0" xfId="0" applyFont="1" applyAlignment="1">
      <alignment/>
    </xf>
    <xf numFmtId="0" fontId="4" fillId="0" borderId="0" xfId="0" applyFont="1" applyFill="1" applyAlignment="1">
      <alignment/>
    </xf>
    <xf numFmtId="179" fontId="4" fillId="0" borderId="12" xfId="42" applyNumberFormat="1" applyFont="1" applyBorder="1" applyAlignment="1">
      <alignment/>
    </xf>
    <xf numFmtId="0" fontId="4" fillId="0" borderId="0" xfId="0" applyFont="1" applyBorder="1" applyAlignment="1">
      <alignment horizontal="center"/>
    </xf>
    <xf numFmtId="0" fontId="23" fillId="0" borderId="0" xfId="0" applyFont="1" applyFill="1" applyAlignment="1" quotePrefix="1">
      <alignment/>
    </xf>
    <xf numFmtId="0" fontId="23" fillId="0" borderId="0" xfId="0" applyFont="1" applyFill="1" applyAlignment="1">
      <alignment/>
    </xf>
    <xf numFmtId="179" fontId="4" fillId="0" borderId="0" xfId="0" applyNumberFormat="1" applyFont="1" applyAlignment="1">
      <alignment/>
    </xf>
    <xf numFmtId="0" fontId="4" fillId="0" borderId="0" xfId="0" applyFont="1" applyAlignment="1">
      <alignment vertical="top" wrapText="1"/>
    </xf>
    <xf numFmtId="0" fontId="4" fillId="0" borderId="0" xfId="0" applyFont="1" applyAlignment="1">
      <alignment horizontal="left" vertical="top" wrapText="1"/>
    </xf>
    <xf numFmtId="9" fontId="4" fillId="0" borderId="0" xfId="0" applyNumberFormat="1" applyFont="1" applyAlignment="1">
      <alignment horizontal="center" vertical="top" wrapText="1"/>
    </xf>
    <xf numFmtId="0" fontId="4" fillId="0" borderId="0" xfId="0" applyFont="1" applyAlignment="1">
      <alignment horizontal="justify" vertical="top" wrapText="1"/>
    </xf>
    <xf numFmtId="0" fontId="26" fillId="0" borderId="0" xfId="0" applyFont="1" applyAlignment="1">
      <alignment/>
    </xf>
    <xf numFmtId="0" fontId="23" fillId="0" borderId="0" xfId="0" applyFont="1" applyAlignment="1">
      <alignment horizontal="centerContinuous"/>
    </xf>
    <xf numFmtId="14" fontId="23" fillId="0" borderId="0" xfId="0" applyNumberFormat="1" applyFont="1" applyAlignment="1" quotePrefix="1">
      <alignment horizontal="center"/>
    </xf>
    <xf numFmtId="14" fontId="23" fillId="0" borderId="0" xfId="0" applyNumberFormat="1" applyFont="1" applyAlignment="1">
      <alignment horizontal="center"/>
    </xf>
    <xf numFmtId="0" fontId="4" fillId="0" borderId="0" xfId="0" applyFont="1" applyAlignment="1" quotePrefix="1">
      <alignment/>
    </xf>
    <xf numFmtId="0" fontId="4" fillId="0" borderId="0" xfId="0" applyFont="1" applyAlignment="1">
      <alignment horizontal="right"/>
    </xf>
    <xf numFmtId="43" fontId="4" fillId="0" borderId="0" xfId="42" applyFont="1" applyAlignment="1">
      <alignment/>
    </xf>
    <xf numFmtId="0" fontId="23" fillId="0" borderId="0" xfId="0" applyFont="1" applyAlignment="1">
      <alignment horizontal="right"/>
    </xf>
    <xf numFmtId="0" fontId="27" fillId="0" borderId="0" xfId="0" applyFont="1" applyAlignment="1">
      <alignment/>
    </xf>
    <xf numFmtId="179" fontId="4" fillId="0" borderId="0" xfId="0" applyNumberFormat="1" applyFont="1" applyBorder="1" applyAlignment="1">
      <alignment/>
    </xf>
    <xf numFmtId="179" fontId="4" fillId="0" borderId="0" xfId="0" applyNumberFormat="1" applyFont="1" applyAlignment="1">
      <alignment horizontal="center"/>
    </xf>
    <xf numFmtId="179" fontId="4" fillId="0" borderId="19" xfId="42" applyNumberFormat="1" applyFont="1" applyBorder="1" applyAlignment="1">
      <alignment/>
    </xf>
    <xf numFmtId="0" fontId="4" fillId="0" borderId="13" xfId="0" applyFont="1" applyBorder="1" applyAlignment="1">
      <alignment/>
    </xf>
    <xf numFmtId="43" fontId="4" fillId="0" borderId="19" xfId="42" applyNumberFormat="1" applyFont="1" applyBorder="1" applyAlignment="1">
      <alignment/>
    </xf>
    <xf numFmtId="0" fontId="4" fillId="0" borderId="19" xfId="0" applyFont="1" applyBorder="1" applyAlignment="1">
      <alignment/>
    </xf>
    <xf numFmtId="43" fontId="4" fillId="0" borderId="0" xfId="42" applyNumberFormat="1" applyFont="1" applyBorder="1" applyAlignment="1">
      <alignment/>
    </xf>
    <xf numFmtId="0" fontId="53" fillId="0" borderId="0" xfId="0" applyFont="1" applyAlignment="1">
      <alignment horizontal="justify" readingOrder="1"/>
    </xf>
    <xf numFmtId="15" fontId="23" fillId="0" borderId="0" xfId="0" applyNumberFormat="1" applyFont="1" applyAlignment="1">
      <alignment/>
    </xf>
    <xf numFmtId="15" fontId="23" fillId="0" borderId="0" xfId="0" applyNumberFormat="1" applyFont="1" applyAlignment="1" quotePrefix="1">
      <alignment horizontal="left"/>
    </xf>
    <xf numFmtId="0" fontId="23" fillId="0" borderId="0" xfId="0" applyFont="1" applyAlignment="1">
      <alignment horizontal="left"/>
    </xf>
    <xf numFmtId="0" fontId="54" fillId="0" borderId="0" xfId="0" applyFont="1" applyFill="1" applyAlignment="1" quotePrefix="1">
      <alignment/>
    </xf>
    <xf numFmtId="0" fontId="4" fillId="0" borderId="0" xfId="0" applyFont="1" applyFill="1" applyAlignment="1">
      <alignment vertical="center" wrapText="1"/>
    </xf>
    <xf numFmtId="0" fontId="23" fillId="0" borderId="0" xfId="0" applyFont="1" applyAlignment="1">
      <alignment horizontal="center" vertical="center"/>
    </xf>
    <xf numFmtId="0" fontId="4" fillId="0" borderId="0" xfId="0" applyFont="1" applyAlignment="1">
      <alignment vertical="center" wrapText="1"/>
    </xf>
    <xf numFmtId="0" fontId="23" fillId="0" borderId="0" xfId="0" applyFont="1" applyAlignment="1">
      <alignment horizontal="center" vertical="center" wrapText="1"/>
    </xf>
    <xf numFmtId="0" fontId="23" fillId="0" borderId="0" xfId="0" applyFont="1" applyAlignment="1">
      <alignment horizontal="center"/>
    </xf>
    <xf numFmtId="0" fontId="30" fillId="0" borderId="0" xfId="0" applyFont="1" applyAlignment="1">
      <alignment vertical="center"/>
    </xf>
    <xf numFmtId="0" fontId="4" fillId="0" borderId="0" xfId="0" applyFont="1" applyAlignment="1">
      <alignment vertical="top"/>
    </xf>
    <xf numFmtId="0" fontId="4" fillId="0" borderId="0" xfId="0" applyFont="1" applyAlignment="1" quotePrefix="1">
      <alignment vertical="top"/>
    </xf>
    <xf numFmtId="14" fontId="23" fillId="0" borderId="0" xfId="0" applyNumberFormat="1" applyFont="1" applyAlignment="1">
      <alignment horizontal="center" wrapText="1"/>
    </xf>
    <xf numFmtId="179" fontId="4" fillId="0" borderId="12" xfId="0" applyNumberFormat="1" applyFont="1" applyBorder="1" applyAlignment="1">
      <alignment/>
    </xf>
    <xf numFmtId="0" fontId="3" fillId="0" borderId="0" xfId="0" applyFont="1" applyAlignment="1">
      <alignment horizontal="left" vertical="center" wrapText="1"/>
    </xf>
    <xf numFmtId="0" fontId="23" fillId="0" borderId="0" xfId="0" applyFont="1" applyAlignment="1">
      <alignment horizontal="center" vertical="center"/>
    </xf>
    <xf numFmtId="0" fontId="4" fillId="0" borderId="0" xfId="0" applyFont="1" applyAlignment="1">
      <alignment horizontal="center" wrapText="1"/>
    </xf>
    <xf numFmtId="0" fontId="4" fillId="0" borderId="0" xfId="0" applyFont="1" applyAlignment="1" quotePrefix="1">
      <alignment horizontal="center" wrapText="1"/>
    </xf>
    <xf numFmtId="179" fontId="4" fillId="0" borderId="11" xfId="42" applyNumberFormat="1" applyFont="1" applyBorder="1" applyAlignment="1">
      <alignment/>
    </xf>
    <xf numFmtId="0" fontId="4" fillId="0" borderId="0" xfId="0" applyFont="1" applyAlignment="1">
      <alignment vertical="center" wrapText="1"/>
    </xf>
    <xf numFmtId="0" fontId="4" fillId="0" borderId="0" xfId="0" applyFont="1" applyFill="1" applyAlignment="1">
      <alignment vertical="center" wrapText="1"/>
    </xf>
    <xf numFmtId="0" fontId="23" fillId="12" borderId="0" xfId="0" applyFont="1" applyFill="1" applyAlignment="1">
      <alignment horizontal="center"/>
    </xf>
    <xf numFmtId="0" fontId="4" fillId="12" borderId="0" xfId="0" applyFont="1" applyFill="1" applyAlignment="1">
      <alignment/>
    </xf>
    <xf numFmtId="179" fontId="4" fillId="0" borderId="11" xfId="42" applyNumberFormat="1" applyFont="1" applyBorder="1" applyAlignment="1">
      <alignment horizontal="center" vertical="center"/>
    </xf>
    <xf numFmtId="0" fontId="53" fillId="0" borderId="0" xfId="0" applyFont="1" applyAlignment="1">
      <alignment horizontal="left" readingOrder="1"/>
    </xf>
    <xf numFmtId="0" fontId="23" fillId="0" borderId="0" xfId="0" applyFont="1" applyFill="1" applyAlignment="1">
      <alignment horizontal="center"/>
    </xf>
    <xf numFmtId="179" fontId="4" fillId="0" borderId="14" xfId="42" applyNumberFormat="1" applyFont="1" applyFill="1" applyBorder="1" applyAlignment="1">
      <alignment vertical="center"/>
    </xf>
    <xf numFmtId="0" fontId="23" fillId="12" borderId="0" xfId="0" applyFont="1" applyFill="1" applyAlignment="1">
      <alignment/>
    </xf>
    <xf numFmtId="14" fontId="4" fillId="12" borderId="0" xfId="0" applyNumberFormat="1" applyFont="1" applyFill="1" applyAlignment="1">
      <alignment horizontal="center"/>
    </xf>
    <xf numFmtId="0" fontId="4" fillId="12" borderId="0" xfId="0" applyFont="1" applyFill="1" applyAlignment="1">
      <alignment horizontal="center"/>
    </xf>
    <xf numFmtId="179" fontId="4" fillId="12" borderId="0" xfId="42" applyNumberFormat="1" applyFont="1" applyFill="1" applyBorder="1" applyAlignment="1">
      <alignment/>
    </xf>
    <xf numFmtId="179" fontId="4" fillId="12" borderId="0" xfId="42" applyNumberFormat="1" applyFont="1" applyFill="1" applyAlignment="1">
      <alignment/>
    </xf>
    <xf numFmtId="14" fontId="23" fillId="0" borderId="0" xfId="0" applyNumberFormat="1" applyFont="1" applyFill="1" applyAlignment="1" quotePrefix="1">
      <alignment horizontal="center"/>
    </xf>
    <xf numFmtId="0" fontId="23" fillId="0" borderId="0" xfId="0" applyFont="1" applyFill="1" applyAlignment="1">
      <alignment horizontal="right"/>
    </xf>
    <xf numFmtId="0" fontId="4" fillId="0" borderId="0" xfId="0" applyFont="1" applyFill="1" applyAlignment="1">
      <alignment horizontal="center"/>
    </xf>
    <xf numFmtId="179" fontId="4" fillId="0" borderId="0" xfId="42" applyNumberFormat="1" applyFont="1" applyFill="1" applyBorder="1" applyAlignment="1">
      <alignment/>
    </xf>
    <xf numFmtId="0" fontId="54" fillId="0" borderId="0" xfId="0" applyFont="1" applyFill="1" applyAlignment="1">
      <alignment/>
    </xf>
    <xf numFmtId="14" fontId="4" fillId="0" borderId="0" xfId="0" applyNumberFormat="1" applyFont="1" applyFill="1" applyAlignment="1" quotePrefix="1">
      <alignment horizontal="center"/>
    </xf>
    <xf numFmtId="179" fontId="4" fillId="0" borderId="16" xfId="42" applyNumberFormat="1" applyFont="1" applyFill="1" applyBorder="1" applyAlignment="1">
      <alignment/>
    </xf>
    <xf numFmtId="179" fontId="4" fillId="0" borderId="17" xfId="42" applyNumberFormat="1" applyFont="1" applyFill="1" applyBorder="1" applyAlignment="1">
      <alignment/>
    </xf>
    <xf numFmtId="179" fontId="4" fillId="0" borderId="18" xfId="42" applyNumberFormat="1" applyFont="1" applyFill="1" applyBorder="1" applyAlignment="1">
      <alignment/>
    </xf>
    <xf numFmtId="0" fontId="4" fillId="0" borderId="0" xfId="0" applyFont="1" applyFill="1" applyAlignment="1">
      <alignment horizontal="left"/>
    </xf>
    <xf numFmtId="179" fontId="4" fillId="0" borderId="0" xfId="42" applyNumberFormat="1" applyFont="1" applyFill="1" applyAlignment="1">
      <alignment/>
    </xf>
    <xf numFmtId="0" fontId="4" fillId="0" borderId="0" xfId="0" applyFont="1" applyFill="1" applyAlignment="1">
      <alignment/>
    </xf>
    <xf numFmtId="179" fontId="4" fillId="0" borderId="12" xfId="42" applyNumberFormat="1" applyFont="1" applyFill="1" applyBorder="1" applyAlignment="1">
      <alignment/>
    </xf>
    <xf numFmtId="0" fontId="4" fillId="0" borderId="0" xfId="0" applyFont="1" applyFill="1" applyBorder="1" applyAlignment="1">
      <alignment horizontal="center"/>
    </xf>
    <xf numFmtId="0" fontId="23" fillId="0" borderId="0" xfId="0" applyFont="1" applyFill="1" applyAlignment="1">
      <alignment vertical="center"/>
    </xf>
    <xf numFmtId="0" fontId="23" fillId="0" borderId="0" xfId="0" applyFont="1" applyFill="1" applyAlignment="1">
      <alignment horizontal="center" vertical="center"/>
    </xf>
    <xf numFmtId="0" fontId="23" fillId="0" borderId="0" xfId="0" applyFont="1" applyFill="1" applyAlignment="1">
      <alignment horizontal="center" wrapText="1"/>
    </xf>
    <xf numFmtId="179" fontId="4" fillId="0" borderId="13" xfId="42" applyNumberFormat="1" applyFont="1" applyFill="1" applyBorder="1" applyAlignment="1">
      <alignment vertical="center"/>
    </xf>
    <xf numFmtId="43" fontId="4" fillId="0" borderId="0" xfId="42" applyNumberFormat="1" applyFont="1" applyFill="1" applyAlignment="1">
      <alignment vertical="center"/>
    </xf>
    <xf numFmtId="43" fontId="4" fillId="0" borderId="0" xfId="42" applyNumberFormat="1" applyFont="1" applyFill="1" applyBorder="1" applyAlignment="1">
      <alignment vertical="center"/>
    </xf>
    <xf numFmtId="179" fontId="4" fillId="0" borderId="0" xfId="0" applyNumberFormat="1" applyFont="1" applyFill="1" applyAlignment="1">
      <alignment vertical="center"/>
    </xf>
    <xf numFmtId="179" fontId="4" fillId="0" borderId="13" xfId="42" applyNumberFormat="1" applyFont="1" applyFill="1" applyBorder="1" applyAlignment="1">
      <alignment/>
    </xf>
    <xf numFmtId="0" fontId="4" fillId="0" borderId="13" xfId="0" applyFont="1" applyFill="1" applyBorder="1" applyAlignment="1">
      <alignment/>
    </xf>
    <xf numFmtId="179" fontId="4" fillId="0" borderId="16" xfId="42" applyNumberFormat="1" applyFont="1" applyFill="1" applyBorder="1" applyAlignment="1">
      <alignment vertical="center"/>
    </xf>
    <xf numFmtId="179" fontId="4" fillId="0" borderId="17" xfId="42" applyNumberFormat="1" applyFont="1" applyFill="1" applyBorder="1" applyAlignment="1">
      <alignment vertical="center"/>
    </xf>
    <xf numFmtId="179" fontId="4" fillId="0" borderId="18" xfId="42" applyNumberFormat="1" applyFont="1" applyFill="1" applyBorder="1" applyAlignment="1">
      <alignment vertical="center"/>
    </xf>
    <xf numFmtId="179" fontId="4" fillId="0" borderId="0" xfId="42" applyNumberFormat="1" applyFont="1" applyFill="1" applyBorder="1" applyAlignment="1">
      <alignment horizontal="center" wrapText="1"/>
    </xf>
    <xf numFmtId="179" fontId="4" fillId="0" borderId="0" xfId="42" applyNumberFormat="1" applyFont="1" applyFill="1" applyBorder="1" applyAlignment="1" quotePrefix="1">
      <alignment horizontal="center" wrapText="1"/>
    </xf>
    <xf numFmtId="179" fontId="4" fillId="0" borderId="0" xfId="42" applyNumberFormat="1" applyFont="1" applyFill="1" applyBorder="1" applyAlignment="1">
      <alignment horizontal="center"/>
    </xf>
    <xf numFmtId="179" fontId="4" fillId="0" borderId="11" xfId="42" applyNumberFormat="1" applyFont="1" applyFill="1" applyBorder="1" applyAlignment="1">
      <alignment/>
    </xf>
    <xf numFmtId="0" fontId="53" fillId="0" borderId="0" xfId="0" applyFont="1" applyAlignment="1">
      <alignment vertical="top" wrapText="1" readingOrder="1"/>
    </xf>
    <xf numFmtId="0" fontId="23" fillId="0" borderId="0" xfId="0" applyFont="1" applyAlignment="1">
      <alignment vertical="center" wrapText="1"/>
    </xf>
    <xf numFmtId="179" fontId="23" fillId="0" borderId="12" xfId="42" applyNumberFormat="1" applyFont="1" applyFill="1" applyBorder="1" applyAlignment="1">
      <alignment vertical="center"/>
    </xf>
    <xf numFmtId="179" fontId="23" fillId="0" borderId="0" xfId="42" applyNumberFormat="1" applyFont="1" applyFill="1" applyAlignment="1">
      <alignment vertical="center"/>
    </xf>
    <xf numFmtId="179" fontId="23" fillId="0" borderId="0" xfId="42" applyNumberFormat="1" applyFont="1" applyAlignment="1">
      <alignment vertical="center"/>
    </xf>
    <xf numFmtId="0" fontId="4" fillId="0" borderId="0" xfId="0" applyFont="1" applyFill="1" applyAlignment="1">
      <alignment wrapText="1"/>
    </xf>
    <xf numFmtId="0" fontId="4" fillId="0" borderId="0" xfId="0" applyFont="1" applyAlignment="1">
      <alignment horizontal="justify" readingOrder="1"/>
    </xf>
    <xf numFmtId="181" fontId="4" fillId="0" borderId="0" xfId="59" applyNumberFormat="1" applyFont="1" applyAlignment="1">
      <alignment/>
    </xf>
    <xf numFmtId="179" fontId="4" fillId="0" borderId="20" xfId="42" applyNumberFormat="1" applyFont="1" applyBorder="1" applyAlignment="1">
      <alignment/>
    </xf>
    <xf numFmtId="181" fontId="4" fillId="0" borderId="20" xfId="59" applyNumberFormat="1" applyFont="1" applyBorder="1" applyAlignment="1">
      <alignment/>
    </xf>
    <xf numFmtId="181" fontId="4" fillId="0" borderId="18" xfId="59" applyNumberFormat="1" applyFont="1" applyBorder="1" applyAlignment="1">
      <alignment/>
    </xf>
    <xf numFmtId="179" fontId="4" fillId="0" borderId="21" xfId="42" applyNumberFormat="1" applyFont="1" applyBorder="1" applyAlignment="1">
      <alignment/>
    </xf>
    <xf numFmtId="179" fontId="4" fillId="0" borderId="22" xfId="42" applyNumberFormat="1" applyFont="1" applyBorder="1" applyAlignment="1">
      <alignment/>
    </xf>
    <xf numFmtId="0" fontId="4" fillId="0" borderId="21" xfId="0" applyFont="1" applyFill="1" applyBorder="1" applyAlignment="1">
      <alignment horizontal="center"/>
    </xf>
    <xf numFmtId="0" fontId="4" fillId="0" borderId="11" xfId="0" applyFont="1" applyFill="1" applyBorder="1" applyAlignment="1">
      <alignment horizontal="center"/>
    </xf>
    <xf numFmtId="0" fontId="4" fillId="0" borderId="22" xfId="0" applyFont="1" applyBorder="1" applyAlignment="1">
      <alignment horizontal="center"/>
    </xf>
    <xf numFmtId="0" fontId="4" fillId="0" borderId="21" xfId="0" applyFont="1" applyBorder="1" applyAlignment="1">
      <alignment/>
    </xf>
    <xf numFmtId="0" fontId="4" fillId="0" borderId="23" xfId="0" applyFont="1" applyBorder="1" applyAlignment="1">
      <alignment/>
    </xf>
    <xf numFmtId="0" fontId="4" fillId="0" borderId="22" xfId="0" applyFont="1" applyBorder="1" applyAlignment="1">
      <alignment/>
    </xf>
    <xf numFmtId="0" fontId="4" fillId="0" borderId="23" xfId="0" applyFont="1" applyFill="1" applyBorder="1" applyAlignment="1">
      <alignment/>
    </xf>
    <xf numFmtId="0" fontId="26" fillId="0" borderId="14" xfId="0" applyFont="1" applyBorder="1" applyAlignment="1">
      <alignment/>
    </xf>
    <xf numFmtId="179" fontId="4" fillId="0" borderId="14" xfId="42" applyNumberFormat="1" applyFont="1" applyBorder="1" applyAlignment="1">
      <alignment/>
    </xf>
    <xf numFmtId="179" fontId="4" fillId="0" borderId="23" xfId="42" applyNumberFormat="1" applyFont="1" applyBorder="1" applyAlignment="1">
      <alignment/>
    </xf>
    <xf numFmtId="179" fontId="4" fillId="0" borderId="24" xfId="42" applyNumberFormat="1" applyFont="1" applyBorder="1" applyAlignment="1">
      <alignment/>
    </xf>
    <xf numFmtId="14" fontId="4" fillId="0" borderId="23" xfId="0" applyNumberFormat="1" applyFont="1" applyFill="1" applyBorder="1" applyAlignment="1" quotePrefix="1">
      <alignment horizontal="center"/>
    </xf>
    <xf numFmtId="0" fontId="4" fillId="0" borderId="24" xfId="0" applyFont="1" applyBorder="1" applyAlignment="1">
      <alignment/>
    </xf>
    <xf numFmtId="0" fontId="4" fillId="0" borderId="24" xfId="0" applyFont="1" applyBorder="1" applyAlignment="1">
      <alignment horizontal="center" wrapText="1"/>
    </xf>
    <xf numFmtId="14" fontId="4" fillId="0" borderId="14" xfId="0" applyNumberFormat="1" applyFont="1" applyFill="1" applyBorder="1" applyAlignment="1">
      <alignment horizontal="center"/>
    </xf>
    <xf numFmtId="0" fontId="4" fillId="0" borderId="14" xfId="0" applyFont="1" applyFill="1" applyBorder="1" applyAlignment="1">
      <alignment/>
    </xf>
    <xf numFmtId="0" fontId="26" fillId="0" borderId="0" xfId="0" applyFont="1" applyFill="1" applyAlignment="1">
      <alignment/>
    </xf>
    <xf numFmtId="0" fontId="23" fillId="0" borderId="0" xfId="0" applyFont="1" applyAlignment="1">
      <alignment horizontal="center"/>
    </xf>
    <xf numFmtId="0" fontId="55" fillId="0" borderId="0" xfId="0" applyFont="1" applyAlignment="1">
      <alignment/>
    </xf>
    <xf numFmtId="0" fontId="4" fillId="0" borderId="0" xfId="0" applyFont="1" applyAlignment="1">
      <alignment horizontal="left" readingOrder="1"/>
    </xf>
    <xf numFmtId="0" fontId="30" fillId="0" borderId="0" xfId="0" applyFont="1" applyFill="1" applyAlignment="1">
      <alignment vertical="center"/>
    </xf>
    <xf numFmtId="180" fontId="23" fillId="0" borderId="0" xfId="0" applyNumberFormat="1" applyFont="1" applyFill="1" applyAlignment="1" quotePrefix="1">
      <alignment horizontal="center" vertical="center"/>
    </xf>
    <xf numFmtId="14" fontId="4" fillId="0" borderId="0" xfId="0" applyNumberFormat="1" applyFont="1" applyFill="1" applyAlignment="1">
      <alignment horizontal="center"/>
    </xf>
    <xf numFmtId="0" fontId="4" fillId="0" borderId="0" xfId="0" applyFont="1" applyAlignment="1">
      <alignment vertical="center" wrapText="1"/>
    </xf>
    <xf numFmtId="0" fontId="23" fillId="0" borderId="0" xfId="0" applyFont="1" applyAlignment="1">
      <alignment horizontal="center"/>
    </xf>
    <xf numFmtId="0" fontId="23" fillId="0" borderId="0" xfId="0" applyFont="1" applyFill="1" applyAlignment="1">
      <alignment horizontal="center"/>
    </xf>
    <xf numFmtId="0" fontId="27" fillId="0" borderId="0" xfId="0" applyFont="1" applyAlignment="1">
      <alignment horizontal="left"/>
    </xf>
    <xf numFmtId="0" fontId="55" fillId="0" borderId="0" xfId="0" applyFont="1" applyFill="1" applyAlignment="1">
      <alignment/>
    </xf>
    <xf numFmtId="0" fontId="53" fillId="0" borderId="0" xfId="0" applyFont="1" applyAlignment="1">
      <alignment vertical="top" wrapText="1" readingOrder="1"/>
    </xf>
    <xf numFmtId="0" fontId="53" fillId="0" borderId="0" xfId="0" applyFont="1" applyAlignment="1">
      <alignment wrapText="1" readingOrder="1"/>
    </xf>
    <xf numFmtId="0" fontId="4" fillId="0" borderId="0" xfId="0" applyFont="1" applyFill="1" applyAlignment="1">
      <alignment vertical="center" wrapText="1"/>
    </xf>
    <xf numFmtId="0" fontId="4" fillId="0" borderId="0" xfId="0" applyFont="1" applyAlignment="1">
      <alignment vertical="center" wrapText="1"/>
    </xf>
    <xf numFmtId="0" fontId="23" fillId="0" borderId="0" xfId="0" applyFont="1" applyAlignment="1">
      <alignment horizontal="center" vertical="center"/>
    </xf>
    <xf numFmtId="0" fontId="23" fillId="0" borderId="0" xfId="0" applyFont="1" applyFill="1" applyAlignment="1">
      <alignment vertical="center" wrapText="1"/>
    </xf>
    <xf numFmtId="0" fontId="3" fillId="0" borderId="0" xfId="0" applyFont="1" applyAlignment="1">
      <alignment horizontal="left" vertical="center" wrapText="1"/>
    </xf>
    <xf numFmtId="0" fontId="23" fillId="0" borderId="0" xfId="0" applyFont="1" applyAlignment="1">
      <alignment horizontal="center" vertical="center" wrapText="1"/>
    </xf>
    <xf numFmtId="0" fontId="4" fillId="0" borderId="21" xfId="0" applyFont="1" applyFill="1" applyBorder="1" applyAlignment="1">
      <alignment wrapText="1"/>
    </xf>
    <xf numFmtId="0" fontId="4" fillId="0" borderId="11" xfId="0" applyFont="1" applyFill="1" applyBorder="1" applyAlignment="1">
      <alignment wrapText="1"/>
    </xf>
    <xf numFmtId="0" fontId="23" fillId="0" borderId="23" xfId="0" applyFont="1" applyFill="1" applyBorder="1" applyAlignment="1">
      <alignment horizontal="center"/>
    </xf>
    <xf numFmtId="0" fontId="23" fillId="0" borderId="14" xfId="0" applyFont="1" applyFill="1" applyBorder="1" applyAlignment="1">
      <alignment horizontal="center"/>
    </xf>
    <xf numFmtId="0" fontId="23" fillId="0" borderId="24" xfId="0" applyFont="1" applyFill="1" applyBorder="1" applyAlignment="1">
      <alignment horizontal="center"/>
    </xf>
    <xf numFmtId="0" fontId="23" fillId="0" borderId="0" xfId="0" applyFont="1" applyFill="1" applyAlignment="1">
      <alignment horizontal="center"/>
    </xf>
    <xf numFmtId="0" fontId="4" fillId="0" borderId="0" xfId="0" applyFont="1" applyAlignment="1">
      <alignment wrapText="1"/>
    </xf>
    <xf numFmtId="0" fontId="4" fillId="0" borderId="0" xfId="0" applyFont="1" applyFill="1" applyAlignment="1">
      <alignment wrapText="1"/>
    </xf>
    <xf numFmtId="0" fontId="4" fillId="0" borderId="0" xfId="0" applyFont="1" applyAlignment="1">
      <alignment horizontal="justify" vertical="top" wrapText="1"/>
    </xf>
    <xf numFmtId="0" fontId="23"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19050</xdr:rowOff>
    </xdr:from>
    <xdr:to>
      <xdr:col>10</xdr:col>
      <xdr:colOff>0</xdr:colOff>
      <xdr:row>5</xdr:row>
      <xdr:rowOff>28575</xdr:rowOff>
    </xdr:to>
    <xdr:sp>
      <xdr:nvSpPr>
        <xdr:cNvPr id="1" name="Text Box 2"/>
        <xdr:cNvSpPr txBox="1">
          <a:spLocks noChangeArrowheads="1"/>
        </xdr:cNvSpPr>
      </xdr:nvSpPr>
      <xdr:spPr>
        <a:xfrm>
          <a:off x="9525" y="552450"/>
          <a:ext cx="6296025" cy="41910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rPr>
            <a:t>ANNOUNCEMENT OF UNAUDITED QUARTERLY REPORT ON CONSOLIDATED RESULTS FOR THE FINANCIAL QUARTER ENDED 31 MARCH 2013</a:t>
          </a:r>
        </a:p>
      </xdr:txBody>
    </xdr:sp>
    <xdr:clientData/>
  </xdr:twoCellAnchor>
  <xdr:twoCellAnchor>
    <xdr:from>
      <xdr:col>1</xdr:col>
      <xdr:colOff>0</xdr:colOff>
      <xdr:row>48</xdr:row>
      <xdr:rowOff>0</xdr:rowOff>
    </xdr:from>
    <xdr:to>
      <xdr:col>10</xdr:col>
      <xdr:colOff>0</xdr:colOff>
      <xdr:row>48</xdr:row>
      <xdr:rowOff>0</xdr:rowOff>
    </xdr:to>
    <xdr:sp>
      <xdr:nvSpPr>
        <xdr:cNvPr id="2" name="Text Box 4"/>
        <xdr:cNvSpPr txBox="1">
          <a:spLocks noChangeArrowheads="1"/>
        </xdr:cNvSpPr>
      </xdr:nvSpPr>
      <xdr:spPr>
        <a:xfrm>
          <a:off x="171450" y="10058400"/>
          <a:ext cx="6134100" cy="0"/>
        </a:xfrm>
        <a:prstGeom prst="rect">
          <a:avLst/>
        </a:prstGeom>
        <a:solidFill>
          <a:srgbClr val="FFFFFF"/>
        </a:solidFill>
        <a:ln w="9525" cmpd="sng">
          <a:noFill/>
        </a:ln>
      </xdr:spPr>
      <xdr:txBody>
        <a:bodyPr vertOverflow="clip" wrap="square" lIns="27432" tIns="22860" rIns="27432" bIns="0"/>
        <a:p>
          <a:pPr algn="just">
            <a:defRPr/>
          </a:pPr>
          <a:r>
            <a:rPr lang="en-US" cap="none" sz="1000" b="0" i="1" u="none" baseline="0">
              <a:solidFill>
                <a:srgbClr val="000000"/>
              </a:solidFill>
            </a:rPr>
            <a:t>There are no comparative figures in the preceding corresponding quarter as this is the first year of quarterly reporting.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82</xdr:row>
      <xdr:rowOff>76200</xdr:rowOff>
    </xdr:from>
    <xdr:to>
      <xdr:col>3</xdr:col>
      <xdr:colOff>1295400</xdr:colOff>
      <xdr:row>84</xdr:row>
      <xdr:rowOff>133350</xdr:rowOff>
    </xdr:to>
    <xdr:sp>
      <xdr:nvSpPr>
        <xdr:cNvPr id="1" name="Text Box 1"/>
        <xdr:cNvSpPr txBox="1">
          <a:spLocks noChangeArrowheads="1"/>
        </xdr:cNvSpPr>
      </xdr:nvSpPr>
      <xdr:spPr>
        <a:xfrm>
          <a:off x="28575" y="11572875"/>
          <a:ext cx="5210175" cy="3429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Calibri"/>
              <a:ea typeface="Calibri"/>
              <a:cs typeface="Calibri"/>
            </a:rPr>
            <a:t>The Condensed Consolidated Statement Of</a:t>
          </a:r>
          <a:r>
            <a:rPr lang="en-US" cap="none" sz="1000" b="0" i="0" u="none" baseline="0">
              <a:solidFill>
                <a:srgbClr val="000000"/>
              </a:solidFill>
              <a:latin typeface="Calibri"/>
              <a:ea typeface="Calibri"/>
              <a:cs typeface="Calibri"/>
            </a:rPr>
            <a:t> Financial Position</a:t>
          </a:r>
          <a:r>
            <a:rPr lang="en-US" cap="none" sz="1000" b="0" i="0" u="none" baseline="0">
              <a:solidFill>
                <a:srgbClr val="000000"/>
              </a:solidFill>
              <a:latin typeface="Calibri"/>
              <a:ea typeface="Calibri"/>
              <a:cs typeface="Calibri"/>
            </a:rPr>
            <a:t> should be read in conjunction with the Annual Financial Report  31st December 2012.)</a:t>
          </a:r>
        </a:p>
      </xdr:txBody>
    </xdr:sp>
    <xdr:clientData/>
  </xdr:twoCellAnchor>
  <xdr:twoCellAnchor>
    <xdr:from>
      <xdr:col>0</xdr:col>
      <xdr:colOff>257175</xdr:colOff>
      <xdr:row>80</xdr:row>
      <xdr:rowOff>38100</xdr:rowOff>
    </xdr:from>
    <xdr:to>
      <xdr:col>4</xdr:col>
      <xdr:colOff>19050</xdr:colOff>
      <xdr:row>82</xdr:row>
      <xdr:rowOff>85725</xdr:rowOff>
    </xdr:to>
    <xdr:sp>
      <xdr:nvSpPr>
        <xdr:cNvPr id="2" name="Text Box 2"/>
        <xdr:cNvSpPr txBox="1">
          <a:spLocks noChangeArrowheads="1"/>
        </xdr:cNvSpPr>
      </xdr:nvSpPr>
      <xdr:spPr>
        <a:xfrm>
          <a:off x="257175" y="11210925"/>
          <a:ext cx="5067300" cy="3714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Net assets per share is calculated based on Total Assets (including intangibles) minus Total Liabilities divided by the total number of ordinary shares.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47</xdr:row>
      <xdr:rowOff>0</xdr:rowOff>
    </xdr:from>
    <xdr:to>
      <xdr:col>20</xdr:col>
      <xdr:colOff>0</xdr:colOff>
      <xdr:row>47</xdr:row>
      <xdr:rowOff>0</xdr:rowOff>
    </xdr:to>
    <xdr:sp>
      <xdr:nvSpPr>
        <xdr:cNvPr id="1" name="Text Box 3"/>
        <xdr:cNvSpPr txBox="1">
          <a:spLocks noChangeArrowheads="1"/>
        </xdr:cNvSpPr>
      </xdr:nvSpPr>
      <xdr:spPr>
        <a:xfrm>
          <a:off x="361950" y="6438900"/>
          <a:ext cx="8048625" cy="0"/>
        </a:xfrm>
        <a:prstGeom prst="rect">
          <a:avLst/>
        </a:prstGeom>
        <a:solidFill>
          <a:srgbClr val="FFFFFF"/>
        </a:solidFill>
        <a:ln w="9525" cmpd="sng">
          <a:noFill/>
        </a:ln>
      </xdr:spPr>
      <xdr:txBody>
        <a:bodyPr vertOverflow="clip" wrap="square" lIns="27432" tIns="22860" rIns="27432" bIns="0"/>
        <a:p>
          <a:pPr algn="just">
            <a:defRPr/>
          </a:pPr>
          <a:r>
            <a:rPr lang="en-US" cap="none" sz="1000" b="0" i="1" u="none" baseline="0">
              <a:solidFill>
                <a:srgbClr val="000000"/>
              </a:solidFill>
            </a:rPr>
            <a:t>There are no comparative figures in the preceding corresponding quarter as this is the first year of quarterly reporting.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57</xdr:row>
      <xdr:rowOff>9525</xdr:rowOff>
    </xdr:from>
    <xdr:to>
      <xdr:col>4</xdr:col>
      <xdr:colOff>923925</xdr:colOff>
      <xdr:row>59</xdr:row>
      <xdr:rowOff>76200</xdr:rowOff>
    </xdr:to>
    <xdr:sp>
      <xdr:nvSpPr>
        <xdr:cNvPr id="1" name="Text Box 1"/>
        <xdr:cNvSpPr txBox="1">
          <a:spLocks noChangeArrowheads="1"/>
        </xdr:cNvSpPr>
      </xdr:nvSpPr>
      <xdr:spPr>
        <a:xfrm>
          <a:off x="38100" y="8496300"/>
          <a:ext cx="5191125" cy="3905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Cash Flow Statements should be read in conjunction with the Annual Financial Report  for the year ended 31st December 2012.)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9525</xdr:rowOff>
    </xdr:from>
    <xdr:to>
      <xdr:col>13</xdr:col>
      <xdr:colOff>781050</xdr:colOff>
      <xdr:row>18</xdr:row>
      <xdr:rowOff>47625</xdr:rowOff>
    </xdr:to>
    <xdr:sp>
      <xdr:nvSpPr>
        <xdr:cNvPr id="1" name="Text Box 1"/>
        <xdr:cNvSpPr txBox="1">
          <a:spLocks noChangeArrowheads="1"/>
        </xdr:cNvSpPr>
      </xdr:nvSpPr>
      <xdr:spPr>
        <a:xfrm>
          <a:off x="228600" y="1190625"/>
          <a:ext cx="5857875" cy="16573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The interim financial statements have been prepared under the historical cost convention except for revaluation of certain freehold land and building included within property, plant and equipment and the following assets and liabilities that are stated at fair value: available-for-sale financial assets and investment properties.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 interim financial statements are unaudited and have been prepared in accordance with the requirements of FRS 134: Interim Financial Reporting and paragraph 9.22 of the Listing Requirements of Bursa Malaysia Securities Berhad.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 interim financial statements should be read in conjunction with the audited financial statements of the Group for the year ended 31 December 2012. </a:t>
          </a:r>
        </a:p>
      </xdr:txBody>
    </xdr:sp>
    <xdr:clientData/>
  </xdr:twoCellAnchor>
  <xdr:twoCellAnchor>
    <xdr:from>
      <xdr:col>1</xdr:col>
      <xdr:colOff>9525</xdr:colOff>
      <xdr:row>365</xdr:row>
      <xdr:rowOff>0</xdr:rowOff>
    </xdr:from>
    <xdr:to>
      <xdr:col>15</xdr:col>
      <xdr:colOff>476250</xdr:colOff>
      <xdr:row>365</xdr:row>
      <xdr:rowOff>0</xdr:rowOff>
    </xdr:to>
    <xdr:sp>
      <xdr:nvSpPr>
        <xdr:cNvPr id="2" name="Text Box 7"/>
        <xdr:cNvSpPr txBox="1">
          <a:spLocks noChangeArrowheads="1"/>
        </xdr:cNvSpPr>
      </xdr:nvSpPr>
      <xdr:spPr>
        <a:xfrm>
          <a:off x="228600" y="35385375"/>
          <a:ext cx="69913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There were no purchase or sale of quoted securities for the financial period under review.</a:t>
          </a:r>
        </a:p>
      </xdr:txBody>
    </xdr:sp>
    <xdr:clientData/>
  </xdr:twoCellAnchor>
  <xdr:twoCellAnchor>
    <xdr:from>
      <xdr:col>1</xdr:col>
      <xdr:colOff>19050</xdr:colOff>
      <xdr:row>111</xdr:row>
      <xdr:rowOff>9525</xdr:rowOff>
    </xdr:from>
    <xdr:to>
      <xdr:col>13</xdr:col>
      <xdr:colOff>809625</xdr:colOff>
      <xdr:row>114</xdr:row>
      <xdr:rowOff>76200</xdr:rowOff>
    </xdr:to>
    <xdr:sp>
      <xdr:nvSpPr>
        <xdr:cNvPr id="3" name="Text Box 22"/>
        <xdr:cNvSpPr txBox="1">
          <a:spLocks noChangeArrowheads="1"/>
        </xdr:cNvSpPr>
      </xdr:nvSpPr>
      <xdr:spPr>
        <a:xfrm>
          <a:off x="238125" y="15392400"/>
          <a:ext cx="5876925" cy="552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There were no issuance and repayment of debt and equity securities, shar</a:t>
          </a:r>
          <a:r>
            <a:rPr lang="en-US" cap="none" sz="1000" b="0" i="0" u="none" baseline="0">
              <a:solidFill>
                <a:srgbClr val="000000"/>
              </a:solidFill>
              <a:latin typeface="Calibri"/>
              <a:ea typeface="Calibri"/>
              <a:cs typeface="Calibri"/>
            </a:rPr>
            <a:t>es</a:t>
          </a:r>
          <a:r>
            <a:rPr lang="en-US" cap="none" sz="1000" b="0" i="0" u="none" baseline="0">
              <a:solidFill>
                <a:srgbClr val="000000"/>
              </a:solidFill>
              <a:latin typeface="Calibri"/>
              <a:ea typeface="Calibri"/>
              <a:cs typeface="Calibri"/>
            </a:rPr>
            <a:t> buy-back, share</a:t>
          </a:r>
          <a:r>
            <a:rPr lang="en-US" cap="none" sz="1000" b="0" i="0" u="none" baseline="0">
              <a:solidFill>
                <a:srgbClr val="000000"/>
              </a:solidFill>
              <a:latin typeface="Calibri"/>
              <a:ea typeface="Calibri"/>
              <a:cs typeface="Calibri"/>
            </a:rPr>
            <a:t>s </a:t>
          </a:r>
          <a:r>
            <a:rPr lang="en-US" cap="none" sz="1000" b="0" i="0" u="none" baseline="0">
              <a:solidFill>
                <a:srgbClr val="000000"/>
              </a:solidFill>
              <a:latin typeface="Calibri"/>
              <a:ea typeface="Calibri"/>
              <a:cs typeface="Calibri"/>
            </a:rPr>
            <a:t>cancellation, shares held as treasury shares and resale of treasury shares during the financial period to-date except for the following:</a:t>
          </a:r>
        </a:p>
      </xdr:txBody>
    </xdr:sp>
    <xdr:clientData/>
  </xdr:twoCellAnchor>
  <xdr:twoCellAnchor>
    <xdr:from>
      <xdr:col>2</xdr:col>
      <xdr:colOff>0</xdr:colOff>
      <xdr:row>604</xdr:row>
      <xdr:rowOff>0</xdr:rowOff>
    </xdr:from>
    <xdr:to>
      <xdr:col>15</xdr:col>
      <xdr:colOff>476250</xdr:colOff>
      <xdr:row>604</xdr:row>
      <xdr:rowOff>0</xdr:rowOff>
    </xdr:to>
    <xdr:sp>
      <xdr:nvSpPr>
        <xdr:cNvPr id="4" name="Text Box 24"/>
        <xdr:cNvSpPr txBox="1">
          <a:spLocks noChangeArrowheads="1"/>
        </xdr:cNvSpPr>
      </xdr:nvSpPr>
      <xdr:spPr>
        <a:xfrm>
          <a:off x="409575" y="57416700"/>
          <a:ext cx="68103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This suit commenced on 8 April 1999 wherein Armatrade has filed a legal action claiming against ESPL for the sum of RM6,555,841-87 together with interest and costs while ESPL is counter claiming against Armatrade, inter alia, for the sum of RM10,624,529-69 together with interest and costs.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following are the latest developments in the case: -
</a:t>
          </a:r>
          <a:r>
            <a:rPr lang="en-US" cap="none" sz="1000" b="0" i="0" u="none" baseline="0">
              <a:solidFill>
                <a:srgbClr val="000000"/>
              </a:solidFill>
              <a:latin typeface="Times New Roman"/>
              <a:ea typeface="Times New Roman"/>
              <a:cs typeface="Times New Roman"/>
            </a:rPr>
            <a:t>A compromise agreement has been entered into between ESPL and Armatrade. In accordance with the terms of the said agreement dated 23/11/2004, Armatrade has withdrawn the claim against ESPL and the latter has also withdrawn their counter claim against Armatrade. Specific avenues for recourse have been accorded in the agreement to safeguard Armatrade's position and claim.</a:t>
          </a:r>
        </a:p>
      </xdr:txBody>
    </xdr:sp>
    <xdr:clientData/>
  </xdr:twoCellAnchor>
  <xdr:twoCellAnchor>
    <xdr:from>
      <xdr:col>1</xdr:col>
      <xdr:colOff>19050</xdr:colOff>
      <xdr:row>628</xdr:row>
      <xdr:rowOff>0</xdr:rowOff>
    </xdr:from>
    <xdr:to>
      <xdr:col>15</xdr:col>
      <xdr:colOff>476250</xdr:colOff>
      <xdr:row>628</xdr:row>
      <xdr:rowOff>0</xdr:rowOff>
    </xdr:to>
    <xdr:sp>
      <xdr:nvSpPr>
        <xdr:cNvPr id="5" name="Text Box 25"/>
        <xdr:cNvSpPr txBox="1">
          <a:spLocks noChangeArrowheads="1"/>
        </xdr:cNvSpPr>
      </xdr:nvSpPr>
      <xdr:spPr>
        <a:xfrm>
          <a:off x="238125" y="61302900"/>
          <a:ext cx="698182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rPr>
            <a:t>Material Changes in Quarterly Results Compared to the Results of the Preceding Quarter</a:t>
          </a:r>
        </a:p>
      </xdr:txBody>
    </xdr:sp>
    <xdr:clientData/>
  </xdr:twoCellAnchor>
  <xdr:twoCellAnchor>
    <xdr:from>
      <xdr:col>1</xdr:col>
      <xdr:colOff>19050</xdr:colOff>
      <xdr:row>628</xdr:row>
      <xdr:rowOff>0</xdr:rowOff>
    </xdr:from>
    <xdr:to>
      <xdr:col>15</xdr:col>
      <xdr:colOff>476250</xdr:colOff>
      <xdr:row>628</xdr:row>
      <xdr:rowOff>0</xdr:rowOff>
    </xdr:to>
    <xdr:sp>
      <xdr:nvSpPr>
        <xdr:cNvPr id="6" name="Text Box 26"/>
        <xdr:cNvSpPr txBox="1">
          <a:spLocks noChangeArrowheads="1"/>
        </xdr:cNvSpPr>
      </xdr:nvSpPr>
      <xdr:spPr>
        <a:xfrm>
          <a:off x="238125" y="61302900"/>
          <a:ext cx="69818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There was an improvement in the results of the Group for the current quarter in comparison to the preceding quarter.  This  is mainly attributable to higher sales and profitability for the Group.</a:t>
          </a:r>
        </a:p>
      </xdr:txBody>
    </xdr:sp>
    <xdr:clientData/>
  </xdr:twoCellAnchor>
  <xdr:twoCellAnchor>
    <xdr:from>
      <xdr:col>1</xdr:col>
      <xdr:colOff>9525</xdr:colOff>
      <xdr:row>628</xdr:row>
      <xdr:rowOff>0</xdr:rowOff>
    </xdr:from>
    <xdr:to>
      <xdr:col>16</xdr:col>
      <xdr:colOff>0</xdr:colOff>
      <xdr:row>628</xdr:row>
      <xdr:rowOff>0</xdr:rowOff>
    </xdr:to>
    <xdr:sp>
      <xdr:nvSpPr>
        <xdr:cNvPr id="7" name="Text Box 27"/>
        <xdr:cNvSpPr txBox="1">
          <a:spLocks noChangeArrowheads="1"/>
        </xdr:cNvSpPr>
      </xdr:nvSpPr>
      <xdr:spPr>
        <a:xfrm>
          <a:off x="228600" y="61302900"/>
          <a:ext cx="69913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For the six months ended 30 June 2002, the Group recorded a revenue of RM37.48million, an improvement of 13.9% over the corresponding period last year.  However, group profit before taxation (before exceptional items from the disposal of building in 2001) has increased by 133.6% from Rm1.41 million to Rm3.29 million. This is largely attributable to the increase in completion of contracts on fire-fighting systems from the contracting and services division.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 wholly-owned subsidiary, Master Pyroserve Sdn Bhd which has a concession to operate the computerised fire alarm monitoring and communication systems had also achieved a 68.7% increase in profit before taxation as compared to the previous corresponding period. 
</a:t>
          </a:r>
        </a:p>
      </xdr:txBody>
    </xdr:sp>
    <xdr:clientData/>
  </xdr:twoCellAnchor>
  <xdr:twoCellAnchor>
    <xdr:from>
      <xdr:col>1</xdr:col>
      <xdr:colOff>28575</xdr:colOff>
      <xdr:row>346</xdr:row>
      <xdr:rowOff>19050</xdr:rowOff>
    </xdr:from>
    <xdr:to>
      <xdr:col>13</xdr:col>
      <xdr:colOff>847725</xdr:colOff>
      <xdr:row>361</xdr:row>
      <xdr:rowOff>0</xdr:rowOff>
    </xdr:to>
    <xdr:sp>
      <xdr:nvSpPr>
        <xdr:cNvPr id="8" name="Text Box 28"/>
        <xdr:cNvSpPr txBox="1">
          <a:spLocks noChangeArrowheads="1"/>
        </xdr:cNvSpPr>
      </xdr:nvSpPr>
      <xdr:spPr>
        <a:xfrm>
          <a:off x="247650" y="32365950"/>
          <a:ext cx="5905500" cy="2409825"/>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latin typeface="Calibri"/>
              <a:ea typeface="Calibri"/>
              <a:cs typeface="Calibri"/>
            </a:rPr>
            <a:t>Barring any unforeseen circumstances, the Board of Directors are optimistic of improving</a:t>
          </a:r>
          <a:r>
            <a:rPr lang="en-US" cap="none" sz="1000" b="0" i="0" u="none" baseline="0">
              <a:solidFill>
                <a:srgbClr val="000000"/>
              </a:solidFill>
              <a:latin typeface="Calibri"/>
              <a:ea typeface="Calibri"/>
              <a:cs typeface="Calibri"/>
            </a:rPr>
            <a:t> overall financial and operational performance for the year ending 31 December 2013 as compared to the current year under review.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 Board of Directors</a:t>
          </a:r>
          <a:r>
            <a:rPr lang="en-US" cap="none" sz="1000" b="0" i="0" u="none" baseline="0">
              <a:solidFill>
                <a:srgbClr val="000000"/>
              </a:solidFill>
              <a:latin typeface="Calibri"/>
              <a:ea typeface="Calibri"/>
              <a:cs typeface="Calibri"/>
            </a:rPr>
            <a:t> do not forsee any significant changes pertaining to material costs and selling </a:t>
          </a:r>
          <a:r>
            <a:rPr lang="en-US" cap="none" sz="1000" b="0" i="0" u="none" baseline="0">
              <a:solidFill>
                <a:srgbClr val="000000"/>
              </a:solidFill>
              <a:latin typeface="Calibri"/>
              <a:ea typeface="Calibri"/>
              <a:cs typeface="Calibri"/>
            </a:rPr>
            <a:t>prices which will affect the Fire Services Division, Property Development &amp; Construction and  Renewable &amp; Waste-To-Energy segment.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As for the</a:t>
          </a:r>
          <a:r>
            <a:rPr lang="en-US" cap="none" sz="1000" b="0" i="0" u="none" baseline="0">
              <a:solidFill>
                <a:srgbClr val="000000"/>
              </a:solidFill>
              <a:latin typeface="Calibri"/>
              <a:ea typeface="Calibri"/>
              <a:cs typeface="Calibri"/>
            </a:rPr>
            <a:t> Renewable &amp; Waste-To-Energy  segment, the Board of Directors  are anticipating a significant improvement in both revenue and profit for the remaining of the year with the recommencement of production in April 2013.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For the year ending 31 December 2013</a:t>
          </a:r>
          <a:r>
            <a:rPr lang="en-US" cap="none" sz="1000" b="0" i="0" u="none" baseline="0">
              <a:solidFill>
                <a:srgbClr val="FF0000"/>
              </a:solidFill>
              <a:latin typeface="Calibri"/>
              <a:ea typeface="Calibri"/>
              <a:cs typeface="Calibri"/>
            </a:rPr>
            <a:t>, </a:t>
          </a:r>
          <a:r>
            <a:rPr lang="en-US" cap="none" sz="1000" b="0" i="0" u="none" baseline="0">
              <a:solidFill>
                <a:srgbClr val="000000"/>
              </a:solidFill>
              <a:latin typeface="Calibri"/>
              <a:ea typeface="Calibri"/>
              <a:cs typeface="Calibri"/>
            </a:rPr>
            <a:t>the Group will continue its new business direction in property development, palm oil extraction and green mills. The Board of Directors forsee that these business segments will continue to contribute a major percentage of the Group's revenue and profit.</a:t>
          </a:r>
        </a:p>
      </xdr:txBody>
    </xdr:sp>
    <xdr:clientData/>
  </xdr:twoCellAnchor>
  <xdr:twoCellAnchor>
    <xdr:from>
      <xdr:col>1</xdr:col>
      <xdr:colOff>19050</xdr:colOff>
      <xdr:row>640</xdr:row>
      <xdr:rowOff>0</xdr:rowOff>
    </xdr:from>
    <xdr:to>
      <xdr:col>15</xdr:col>
      <xdr:colOff>476250</xdr:colOff>
      <xdr:row>640</xdr:row>
      <xdr:rowOff>0</xdr:rowOff>
    </xdr:to>
    <xdr:sp>
      <xdr:nvSpPr>
        <xdr:cNvPr id="9" name="Text Box 29"/>
        <xdr:cNvSpPr txBox="1">
          <a:spLocks noChangeArrowheads="1"/>
        </xdr:cNvSpPr>
      </xdr:nvSpPr>
      <xdr:spPr>
        <a:xfrm>
          <a:off x="238125" y="63246000"/>
          <a:ext cx="69818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difference in the forecast profit after taxation and minority interests of RM1.47 million as compared to actual results of RM92,000 is largely attributable to a delay in the completion of the disposal of the property at Hicom-Glenmarie Industrial Park.  Hence, the realised gain will only be included in the current year's financial results.</a:t>
          </a:r>
        </a:p>
      </xdr:txBody>
    </xdr:sp>
    <xdr:clientData/>
  </xdr:twoCellAnchor>
  <xdr:oneCellAnchor>
    <xdr:from>
      <xdr:col>3</xdr:col>
      <xdr:colOff>0</xdr:colOff>
      <xdr:row>651</xdr:row>
      <xdr:rowOff>66675</xdr:rowOff>
    </xdr:from>
    <xdr:ext cx="76200" cy="200025"/>
    <xdr:sp fLocksText="0">
      <xdr:nvSpPr>
        <xdr:cNvPr id="10" name="Text Box 30"/>
        <xdr:cNvSpPr txBox="1">
          <a:spLocks noChangeArrowheads="1"/>
        </xdr:cNvSpPr>
      </xdr:nvSpPr>
      <xdr:spPr>
        <a:xfrm>
          <a:off x="628650" y="6509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622</xdr:row>
      <xdr:rowOff>0</xdr:rowOff>
    </xdr:from>
    <xdr:to>
      <xdr:col>15</xdr:col>
      <xdr:colOff>476250</xdr:colOff>
      <xdr:row>622</xdr:row>
      <xdr:rowOff>0</xdr:rowOff>
    </xdr:to>
    <xdr:sp>
      <xdr:nvSpPr>
        <xdr:cNvPr id="11" name="Text Box 32"/>
        <xdr:cNvSpPr txBox="1">
          <a:spLocks noChangeArrowheads="1"/>
        </xdr:cNvSpPr>
      </xdr:nvSpPr>
      <xdr:spPr>
        <a:xfrm>
          <a:off x="228600" y="60331350"/>
          <a:ext cx="69913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There is no disclosure of segmental information by activity as the Group operates principally within one industry.</a:t>
          </a:r>
        </a:p>
      </xdr:txBody>
    </xdr:sp>
    <xdr:clientData/>
  </xdr:twoCellAnchor>
  <xdr:twoCellAnchor>
    <xdr:from>
      <xdr:col>1</xdr:col>
      <xdr:colOff>9525</xdr:colOff>
      <xdr:row>640</xdr:row>
      <xdr:rowOff>0</xdr:rowOff>
    </xdr:from>
    <xdr:to>
      <xdr:col>15</xdr:col>
      <xdr:colOff>476250</xdr:colOff>
      <xdr:row>640</xdr:row>
      <xdr:rowOff>0</xdr:rowOff>
    </xdr:to>
    <xdr:sp>
      <xdr:nvSpPr>
        <xdr:cNvPr id="12" name="Text Box 35"/>
        <xdr:cNvSpPr txBox="1">
          <a:spLocks noChangeArrowheads="1"/>
        </xdr:cNvSpPr>
      </xdr:nvSpPr>
      <xdr:spPr>
        <a:xfrm>
          <a:off x="228600" y="63246000"/>
          <a:ext cx="69913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Corporate guarantees given to certain banks as required, have remained unchanged although the banking facilities extended to the subsidiary companies have been reduced.  To-date, the limits of banking facilities extended to subsidiary companies has been reduced to RM30.72 million.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are no further contingent liabilities save for that disclosed above as at the latest practicable date.
</a:t>
          </a:r>
        </a:p>
      </xdr:txBody>
    </xdr:sp>
    <xdr:clientData/>
  </xdr:twoCellAnchor>
  <xdr:twoCellAnchor>
    <xdr:from>
      <xdr:col>1</xdr:col>
      <xdr:colOff>9525</xdr:colOff>
      <xdr:row>90</xdr:row>
      <xdr:rowOff>0</xdr:rowOff>
    </xdr:from>
    <xdr:to>
      <xdr:col>14</xdr:col>
      <xdr:colOff>0</xdr:colOff>
      <xdr:row>90</xdr:row>
      <xdr:rowOff>0</xdr:rowOff>
    </xdr:to>
    <xdr:sp>
      <xdr:nvSpPr>
        <xdr:cNvPr id="13" name="Text Box 36"/>
        <xdr:cNvSpPr txBox="1">
          <a:spLocks noChangeArrowheads="1"/>
        </xdr:cNvSpPr>
      </xdr:nvSpPr>
      <xdr:spPr>
        <a:xfrm>
          <a:off x="228600" y="12306300"/>
          <a:ext cx="59912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Gain on disposal of an office building cum workshop at Hicom-Glenmarie Industrial Park [after taking into account all incidental expenses (including real  property gains tax) directly related to the sale]</a:t>
          </a:r>
        </a:p>
      </xdr:txBody>
    </xdr:sp>
    <xdr:clientData/>
  </xdr:twoCellAnchor>
  <xdr:twoCellAnchor>
    <xdr:from>
      <xdr:col>1</xdr:col>
      <xdr:colOff>190500</xdr:colOff>
      <xdr:row>604</xdr:row>
      <xdr:rowOff>0</xdr:rowOff>
    </xdr:from>
    <xdr:to>
      <xdr:col>15</xdr:col>
      <xdr:colOff>476250</xdr:colOff>
      <xdr:row>604</xdr:row>
      <xdr:rowOff>0</xdr:rowOff>
    </xdr:to>
    <xdr:sp>
      <xdr:nvSpPr>
        <xdr:cNvPr id="14" name="Text Box 48"/>
        <xdr:cNvSpPr txBox="1">
          <a:spLocks noChangeArrowheads="1"/>
        </xdr:cNvSpPr>
      </xdr:nvSpPr>
      <xdr:spPr>
        <a:xfrm>
          <a:off x="409575" y="57416700"/>
          <a:ext cx="68103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A compromise agreement has been entered into between ESPL and Armatrade. In accordance with the terms of the said agreement dated 23/11/2004, Armatrade has withdrawn the claim against ESPL and the later has also withdrawn their counter claim against Armatrade. specific avenues for recourse has been accorded in the agreement to safeguard Armatrade's position and claim.</a:t>
          </a:r>
        </a:p>
      </xdr:txBody>
    </xdr:sp>
    <xdr:clientData/>
  </xdr:twoCellAnchor>
  <xdr:twoCellAnchor>
    <xdr:from>
      <xdr:col>1</xdr:col>
      <xdr:colOff>171450</xdr:colOff>
      <xdr:row>413</xdr:row>
      <xdr:rowOff>9525</xdr:rowOff>
    </xdr:from>
    <xdr:to>
      <xdr:col>13</xdr:col>
      <xdr:colOff>885825</xdr:colOff>
      <xdr:row>419</xdr:row>
      <xdr:rowOff>9525</xdr:rowOff>
    </xdr:to>
    <xdr:sp>
      <xdr:nvSpPr>
        <xdr:cNvPr id="15" name="Text Box 49"/>
        <xdr:cNvSpPr txBox="1">
          <a:spLocks noChangeArrowheads="1"/>
        </xdr:cNvSpPr>
      </xdr:nvSpPr>
      <xdr:spPr>
        <a:xfrm>
          <a:off x="390525" y="39604950"/>
          <a:ext cx="5800725" cy="9715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On 15 April 2013, the Company announced the</a:t>
          </a:r>
          <a:r>
            <a:rPr lang="en-US" cap="none" sz="1000" b="0" i="0" u="none" baseline="0">
              <a:solidFill>
                <a:srgbClr val="000000"/>
              </a:solidFill>
              <a:latin typeface="Calibri"/>
              <a:ea typeface="Calibri"/>
              <a:cs typeface="Calibri"/>
            </a:rPr>
            <a:t> proposal to establish a Long Term Incentive Plan  ("LTIP") of up to 15% of the issued and paid-up share capital of the Company at any time during the duration of the Proposed LTIP, for the eligible employees and Executive Directors of the FITTERS Group.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 Listing application of the Propsed LTIP had been submitted to  Bursa Malaysia Securities Berhad on 30 April 2013 and was approved vide its letter dated 15 May 2013.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1</xdr:col>
      <xdr:colOff>9525</xdr:colOff>
      <xdr:row>640</xdr:row>
      <xdr:rowOff>0</xdr:rowOff>
    </xdr:from>
    <xdr:to>
      <xdr:col>15</xdr:col>
      <xdr:colOff>476250</xdr:colOff>
      <xdr:row>640</xdr:row>
      <xdr:rowOff>0</xdr:rowOff>
    </xdr:to>
    <xdr:sp>
      <xdr:nvSpPr>
        <xdr:cNvPr id="16" name="Text Box 50"/>
        <xdr:cNvSpPr txBox="1">
          <a:spLocks noChangeArrowheads="1"/>
        </xdr:cNvSpPr>
      </xdr:nvSpPr>
      <xdr:spPr>
        <a:xfrm>
          <a:off x="228600" y="63246000"/>
          <a:ext cx="69913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business operations of the Group are not affected by any seasonal or cyclical factors during this quarter.</a:t>
          </a:r>
        </a:p>
      </xdr:txBody>
    </xdr:sp>
    <xdr:clientData/>
  </xdr:twoCellAnchor>
  <xdr:twoCellAnchor>
    <xdr:from>
      <xdr:col>1</xdr:col>
      <xdr:colOff>19050</xdr:colOff>
      <xdr:row>628</xdr:row>
      <xdr:rowOff>0</xdr:rowOff>
    </xdr:from>
    <xdr:to>
      <xdr:col>15</xdr:col>
      <xdr:colOff>476250</xdr:colOff>
      <xdr:row>628</xdr:row>
      <xdr:rowOff>0</xdr:rowOff>
    </xdr:to>
    <xdr:sp>
      <xdr:nvSpPr>
        <xdr:cNvPr id="17" name="Text Box 51"/>
        <xdr:cNvSpPr txBox="1">
          <a:spLocks noChangeArrowheads="1"/>
        </xdr:cNvSpPr>
      </xdr:nvSpPr>
      <xdr:spPr>
        <a:xfrm>
          <a:off x="238125" y="61302900"/>
          <a:ext cx="698182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rPr>
            <a:t>Material Changes in Quarterly Results Compared to the Results of the Preceding Quarter</a:t>
          </a:r>
        </a:p>
      </xdr:txBody>
    </xdr:sp>
    <xdr:clientData/>
  </xdr:twoCellAnchor>
  <xdr:twoCellAnchor>
    <xdr:from>
      <xdr:col>1</xdr:col>
      <xdr:colOff>19050</xdr:colOff>
      <xdr:row>628</xdr:row>
      <xdr:rowOff>0</xdr:rowOff>
    </xdr:from>
    <xdr:to>
      <xdr:col>15</xdr:col>
      <xdr:colOff>476250</xdr:colOff>
      <xdr:row>628</xdr:row>
      <xdr:rowOff>0</xdr:rowOff>
    </xdr:to>
    <xdr:sp>
      <xdr:nvSpPr>
        <xdr:cNvPr id="18" name="Text Box 52"/>
        <xdr:cNvSpPr txBox="1">
          <a:spLocks noChangeArrowheads="1"/>
        </xdr:cNvSpPr>
      </xdr:nvSpPr>
      <xdr:spPr>
        <a:xfrm>
          <a:off x="238125" y="61302900"/>
          <a:ext cx="69818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As discussed, Ms Kung to provide details of previous disclosure before this section can be completed. </a:t>
          </a:r>
        </a:p>
      </xdr:txBody>
    </xdr:sp>
    <xdr:clientData/>
  </xdr:twoCellAnchor>
  <xdr:twoCellAnchor>
    <xdr:from>
      <xdr:col>1</xdr:col>
      <xdr:colOff>19050</xdr:colOff>
      <xdr:row>640</xdr:row>
      <xdr:rowOff>0</xdr:rowOff>
    </xdr:from>
    <xdr:to>
      <xdr:col>15</xdr:col>
      <xdr:colOff>476250</xdr:colOff>
      <xdr:row>640</xdr:row>
      <xdr:rowOff>0</xdr:rowOff>
    </xdr:to>
    <xdr:sp>
      <xdr:nvSpPr>
        <xdr:cNvPr id="19" name="Text Box 53"/>
        <xdr:cNvSpPr txBox="1">
          <a:spLocks noChangeArrowheads="1"/>
        </xdr:cNvSpPr>
      </xdr:nvSpPr>
      <xdr:spPr>
        <a:xfrm>
          <a:off x="238125" y="63246000"/>
          <a:ext cx="698182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rPr>
            <a:t>Material Changes in Quarterly Results Compared to the Results of the Preceding Quarter</a:t>
          </a:r>
        </a:p>
      </xdr:txBody>
    </xdr:sp>
    <xdr:clientData/>
  </xdr:twoCellAnchor>
  <xdr:twoCellAnchor>
    <xdr:from>
      <xdr:col>1</xdr:col>
      <xdr:colOff>19050</xdr:colOff>
      <xdr:row>640</xdr:row>
      <xdr:rowOff>0</xdr:rowOff>
    </xdr:from>
    <xdr:to>
      <xdr:col>15</xdr:col>
      <xdr:colOff>476250</xdr:colOff>
      <xdr:row>640</xdr:row>
      <xdr:rowOff>0</xdr:rowOff>
    </xdr:to>
    <xdr:sp>
      <xdr:nvSpPr>
        <xdr:cNvPr id="20" name="Text Box 58"/>
        <xdr:cNvSpPr txBox="1">
          <a:spLocks noChangeArrowheads="1"/>
        </xdr:cNvSpPr>
      </xdr:nvSpPr>
      <xdr:spPr>
        <a:xfrm>
          <a:off x="238125" y="63246000"/>
          <a:ext cx="698182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rPr>
            <a:t>Material Changes in Quarterly Results Compared to the Results of the Preceding Quarter</a:t>
          </a:r>
        </a:p>
      </xdr:txBody>
    </xdr:sp>
    <xdr:clientData/>
  </xdr:twoCellAnchor>
  <xdr:twoCellAnchor>
    <xdr:from>
      <xdr:col>3</xdr:col>
      <xdr:colOff>9525</xdr:colOff>
      <xdr:row>640</xdr:row>
      <xdr:rowOff>0</xdr:rowOff>
    </xdr:from>
    <xdr:to>
      <xdr:col>16</xdr:col>
      <xdr:colOff>0</xdr:colOff>
      <xdr:row>640</xdr:row>
      <xdr:rowOff>0</xdr:rowOff>
    </xdr:to>
    <xdr:sp>
      <xdr:nvSpPr>
        <xdr:cNvPr id="21" name="Text Box 63"/>
        <xdr:cNvSpPr txBox="1">
          <a:spLocks noChangeArrowheads="1"/>
        </xdr:cNvSpPr>
      </xdr:nvSpPr>
      <xdr:spPr>
        <a:xfrm>
          <a:off x="638175" y="63246000"/>
          <a:ext cx="65817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provision of financial assistance is not expected to have any material financial impact on the Group.</a:t>
          </a:r>
        </a:p>
      </xdr:txBody>
    </xdr:sp>
    <xdr:clientData/>
  </xdr:twoCellAnchor>
  <xdr:twoCellAnchor>
    <xdr:from>
      <xdr:col>1</xdr:col>
      <xdr:colOff>9525</xdr:colOff>
      <xdr:row>90</xdr:row>
      <xdr:rowOff>0</xdr:rowOff>
    </xdr:from>
    <xdr:to>
      <xdr:col>14</xdr:col>
      <xdr:colOff>0</xdr:colOff>
      <xdr:row>90</xdr:row>
      <xdr:rowOff>0</xdr:rowOff>
    </xdr:to>
    <xdr:sp>
      <xdr:nvSpPr>
        <xdr:cNvPr id="22" name="Text Box 66"/>
        <xdr:cNvSpPr txBox="1">
          <a:spLocks noChangeArrowheads="1"/>
        </xdr:cNvSpPr>
      </xdr:nvSpPr>
      <xdr:spPr>
        <a:xfrm>
          <a:off x="228600" y="12306300"/>
          <a:ext cx="59912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management has adopted a prudent view implementing stringent credit control policies to provide for doubtful debts</a:t>
          </a:r>
        </a:p>
      </xdr:txBody>
    </xdr:sp>
    <xdr:clientData/>
  </xdr:twoCellAnchor>
  <xdr:twoCellAnchor>
    <xdr:from>
      <xdr:col>1</xdr:col>
      <xdr:colOff>9525</xdr:colOff>
      <xdr:row>628</xdr:row>
      <xdr:rowOff>0</xdr:rowOff>
    </xdr:from>
    <xdr:to>
      <xdr:col>15</xdr:col>
      <xdr:colOff>476250</xdr:colOff>
      <xdr:row>628</xdr:row>
      <xdr:rowOff>0</xdr:rowOff>
    </xdr:to>
    <xdr:sp>
      <xdr:nvSpPr>
        <xdr:cNvPr id="23" name="Text Box 79"/>
        <xdr:cNvSpPr txBox="1">
          <a:spLocks noChangeArrowheads="1"/>
        </xdr:cNvSpPr>
      </xdr:nvSpPr>
      <xdr:spPr>
        <a:xfrm>
          <a:off x="228600" y="61302900"/>
          <a:ext cx="69913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Save as disclosed, in the opinion of the Directors, the results of the current financial year to date under review have not been materially affected by any transaction or event of a material or unusual nature which has arisen between 30 June 2002 and the date of this announcement.</a:t>
          </a:r>
        </a:p>
      </xdr:txBody>
    </xdr:sp>
    <xdr:clientData/>
  </xdr:twoCellAnchor>
  <xdr:twoCellAnchor>
    <xdr:from>
      <xdr:col>1</xdr:col>
      <xdr:colOff>9525</xdr:colOff>
      <xdr:row>98</xdr:row>
      <xdr:rowOff>9525</xdr:rowOff>
    </xdr:from>
    <xdr:to>
      <xdr:col>13</xdr:col>
      <xdr:colOff>571500</xdr:colOff>
      <xdr:row>99</xdr:row>
      <xdr:rowOff>66675</xdr:rowOff>
    </xdr:to>
    <xdr:sp>
      <xdr:nvSpPr>
        <xdr:cNvPr id="24" name="Text Box 80"/>
        <xdr:cNvSpPr txBox="1">
          <a:spLocks noChangeArrowheads="1"/>
        </xdr:cNvSpPr>
      </xdr:nvSpPr>
      <xdr:spPr>
        <a:xfrm>
          <a:off x="228600" y="13477875"/>
          <a:ext cx="5648325" cy="2190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business operations of the Group for the quarter were not affected by any seasonal or cyclical factors.</a:t>
          </a:r>
        </a:p>
      </xdr:txBody>
    </xdr:sp>
    <xdr:clientData/>
  </xdr:twoCellAnchor>
  <xdr:twoCellAnchor>
    <xdr:from>
      <xdr:col>1</xdr:col>
      <xdr:colOff>38100</xdr:colOff>
      <xdr:row>266</xdr:row>
      <xdr:rowOff>9525</xdr:rowOff>
    </xdr:from>
    <xdr:to>
      <xdr:col>13</xdr:col>
      <xdr:colOff>838200</xdr:colOff>
      <xdr:row>269</xdr:row>
      <xdr:rowOff>104775</xdr:rowOff>
    </xdr:to>
    <xdr:sp>
      <xdr:nvSpPr>
        <xdr:cNvPr id="25" name="Text Box 82"/>
        <xdr:cNvSpPr txBox="1">
          <a:spLocks noChangeArrowheads="1"/>
        </xdr:cNvSpPr>
      </xdr:nvSpPr>
      <xdr:spPr>
        <a:xfrm>
          <a:off x="257175" y="22012275"/>
          <a:ext cx="5886450" cy="5810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For the 3 months ended 31</a:t>
          </a:r>
          <a:r>
            <a:rPr lang="en-US" cap="none" sz="1000" b="0" i="0" u="none" baseline="0">
              <a:solidFill>
                <a:srgbClr val="000000"/>
              </a:solidFill>
              <a:latin typeface="Calibri"/>
              <a:ea typeface="Calibri"/>
              <a:cs typeface="Calibri"/>
            </a:rPr>
            <a:t> March</a:t>
          </a:r>
          <a:r>
            <a:rPr lang="en-US" cap="none" sz="1000" b="0" i="0" u="none" baseline="0">
              <a:solidFill>
                <a:srgbClr val="000000"/>
              </a:solidFill>
              <a:latin typeface="Calibri"/>
              <a:ea typeface="Calibri"/>
              <a:cs typeface="Calibri"/>
            </a:rPr>
            <a:t> 2013, the revenue of the Group reduced by 21.4% to RM69.762 million from RM88.768 million and</a:t>
          </a:r>
          <a:r>
            <a:rPr lang="en-US" cap="none" sz="1000" b="0" i="0" u="none" baseline="0">
              <a:solidFill>
                <a:srgbClr val="000000"/>
              </a:solidFill>
              <a:latin typeface="Calibri"/>
              <a:ea typeface="Calibri"/>
              <a:cs typeface="Calibri"/>
            </a:rPr>
            <a:t> the profit before taxation increased by 95.4% to RM11.701 million from RM5.989 million in the preceding year. </a:t>
          </a:r>
          <a:r>
            <a:rPr lang="en-US" cap="none" sz="1000" b="0" i="0" u="none" baseline="0">
              <a:solidFill>
                <a:srgbClr val="FF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1</xdr:col>
      <xdr:colOff>9525</xdr:colOff>
      <xdr:row>407</xdr:row>
      <xdr:rowOff>0</xdr:rowOff>
    </xdr:from>
    <xdr:to>
      <xdr:col>15</xdr:col>
      <xdr:colOff>476250</xdr:colOff>
      <xdr:row>407</xdr:row>
      <xdr:rowOff>0</xdr:rowOff>
    </xdr:to>
    <xdr:sp>
      <xdr:nvSpPr>
        <xdr:cNvPr id="26" name="Text Box 83"/>
        <xdr:cNvSpPr txBox="1">
          <a:spLocks noChangeArrowheads="1"/>
        </xdr:cNvSpPr>
      </xdr:nvSpPr>
      <xdr:spPr>
        <a:xfrm>
          <a:off x="228600" y="38890575"/>
          <a:ext cx="69913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Save as disclosed, in the opinion of the Directors, the results of the current financial year to date under review have not been materially affected by any transaction or event of a material or unusual nature which has arisen between 30 September 2002 and the date of this announcement.</a:t>
          </a:r>
        </a:p>
      </xdr:txBody>
    </xdr:sp>
    <xdr:clientData/>
  </xdr:twoCellAnchor>
  <xdr:twoCellAnchor>
    <xdr:from>
      <xdr:col>1</xdr:col>
      <xdr:colOff>19050</xdr:colOff>
      <xdr:row>409</xdr:row>
      <xdr:rowOff>0</xdr:rowOff>
    </xdr:from>
    <xdr:to>
      <xdr:col>15</xdr:col>
      <xdr:colOff>476250</xdr:colOff>
      <xdr:row>409</xdr:row>
      <xdr:rowOff>0</xdr:rowOff>
    </xdr:to>
    <xdr:sp>
      <xdr:nvSpPr>
        <xdr:cNvPr id="27" name="Text Box 84"/>
        <xdr:cNvSpPr txBox="1">
          <a:spLocks noChangeArrowheads="1"/>
        </xdr:cNvSpPr>
      </xdr:nvSpPr>
      <xdr:spPr>
        <a:xfrm>
          <a:off x="238125" y="39128700"/>
          <a:ext cx="698182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rPr>
            <a:t>Material Changes in Quarterly Results Compared to the Results of the Preceding Quarter</a:t>
          </a:r>
        </a:p>
      </xdr:txBody>
    </xdr:sp>
    <xdr:clientData/>
  </xdr:twoCellAnchor>
  <xdr:twoCellAnchor>
    <xdr:from>
      <xdr:col>1</xdr:col>
      <xdr:colOff>57150</xdr:colOff>
      <xdr:row>339</xdr:row>
      <xdr:rowOff>47625</xdr:rowOff>
    </xdr:from>
    <xdr:to>
      <xdr:col>13</xdr:col>
      <xdr:colOff>790575</xdr:colOff>
      <xdr:row>342</xdr:row>
      <xdr:rowOff>114300</xdr:rowOff>
    </xdr:to>
    <xdr:sp>
      <xdr:nvSpPr>
        <xdr:cNvPr id="28" name="Text Box 85"/>
        <xdr:cNvSpPr txBox="1">
          <a:spLocks noChangeArrowheads="1"/>
        </xdr:cNvSpPr>
      </xdr:nvSpPr>
      <xdr:spPr>
        <a:xfrm>
          <a:off x="276225" y="31289625"/>
          <a:ext cx="5819775" cy="552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The increase in profit before taxation in comparison to the corresponding period in the preceding year </a:t>
          </a:r>
          <a:r>
            <a:rPr lang="en-US" cap="none" sz="1000" b="0" i="0" u="none" baseline="0">
              <a:solidFill>
                <a:srgbClr val="000000"/>
              </a:solidFill>
              <a:latin typeface="Calibri"/>
              <a:ea typeface="Calibri"/>
              <a:cs typeface="Calibri"/>
            </a:rPr>
            <a:t>was mainly</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due to increased in</a:t>
          </a:r>
          <a:r>
            <a:rPr lang="en-US" cap="none" sz="1000" b="0" i="0" u="none" baseline="0">
              <a:solidFill>
                <a:srgbClr val="000000"/>
              </a:solidFill>
              <a:latin typeface="Calibri"/>
              <a:ea typeface="Calibri"/>
              <a:cs typeface="Calibri"/>
            </a:rPr>
            <a:t> sales of the LOFT service apartment which was launched in November 2011.</a:t>
          </a:r>
        </a:p>
      </xdr:txBody>
    </xdr:sp>
    <xdr:clientData/>
  </xdr:twoCellAnchor>
  <xdr:twoCellAnchor>
    <xdr:from>
      <xdr:col>1</xdr:col>
      <xdr:colOff>19050</xdr:colOff>
      <xdr:row>370</xdr:row>
      <xdr:rowOff>0</xdr:rowOff>
    </xdr:from>
    <xdr:to>
      <xdr:col>15</xdr:col>
      <xdr:colOff>476250</xdr:colOff>
      <xdr:row>370</xdr:row>
      <xdr:rowOff>0</xdr:rowOff>
    </xdr:to>
    <xdr:sp>
      <xdr:nvSpPr>
        <xdr:cNvPr id="29" name="Text Box 87"/>
        <xdr:cNvSpPr txBox="1">
          <a:spLocks noChangeArrowheads="1"/>
        </xdr:cNvSpPr>
      </xdr:nvSpPr>
      <xdr:spPr>
        <a:xfrm>
          <a:off x="238125" y="36271200"/>
          <a:ext cx="698182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rPr>
            <a:t>Material Changes in Quarterly Results Compared to the Results of the Preceding Quarter</a:t>
          </a:r>
        </a:p>
      </xdr:txBody>
    </xdr:sp>
    <xdr:clientData/>
  </xdr:twoCellAnchor>
  <xdr:twoCellAnchor>
    <xdr:from>
      <xdr:col>1</xdr:col>
      <xdr:colOff>47625</xdr:colOff>
      <xdr:row>239</xdr:row>
      <xdr:rowOff>171450</xdr:rowOff>
    </xdr:from>
    <xdr:to>
      <xdr:col>13</xdr:col>
      <xdr:colOff>790575</xdr:colOff>
      <xdr:row>245</xdr:row>
      <xdr:rowOff>142875</xdr:rowOff>
    </xdr:to>
    <xdr:sp>
      <xdr:nvSpPr>
        <xdr:cNvPr id="30" name="Text Box 88"/>
        <xdr:cNvSpPr txBox="1">
          <a:spLocks noChangeArrowheads="1"/>
        </xdr:cNvSpPr>
      </xdr:nvSpPr>
      <xdr:spPr>
        <a:xfrm>
          <a:off x="266700" y="20231100"/>
          <a:ext cx="5829300" cy="9715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Corporate guarantees given to certain banks and financial institutions as required, have remained unchanged although the banking facilities extended to the subsidiary companies have been reduced.  To-date, the limits of banking facilities extended to subsidiary companies has been reduced to RM 106. 2million.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There are no further contingent liabilities save for that disclosed above as at 31 March 2013.
</a:t>
          </a:r>
        </a:p>
      </xdr:txBody>
    </xdr:sp>
    <xdr:clientData/>
  </xdr:twoCellAnchor>
  <xdr:twoCellAnchor>
    <xdr:from>
      <xdr:col>1</xdr:col>
      <xdr:colOff>104775</xdr:colOff>
      <xdr:row>537</xdr:row>
      <xdr:rowOff>38100</xdr:rowOff>
    </xdr:from>
    <xdr:to>
      <xdr:col>13</xdr:col>
      <xdr:colOff>790575</xdr:colOff>
      <xdr:row>540</xdr:row>
      <xdr:rowOff>133350</xdr:rowOff>
    </xdr:to>
    <xdr:sp>
      <xdr:nvSpPr>
        <xdr:cNvPr id="31" name="Text Box 90"/>
        <xdr:cNvSpPr txBox="1">
          <a:spLocks noChangeArrowheads="1"/>
        </xdr:cNvSpPr>
      </xdr:nvSpPr>
      <xdr:spPr>
        <a:xfrm>
          <a:off x="323850" y="46672500"/>
          <a:ext cx="5772150" cy="5429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Basic earnings per share are calculated by dividing profits for the net period attributable to ordinary equity holders of the Company by the weighted average number of ordinary shares in issue during the period excluding</a:t>
          </a:r>
          <a:r>
            <a:rPr lang="en-US" cap="none" sz="1000" b="0" i="0" u="none" baseline="0">
              <a:solidFill>
                <a:srgbClr val="000000"/>
              </a:solidFill>
              <a:latin typeface="Calibri"/>
              <a:ea typeface="Calibri"/>
              <a:cs typeface="Calibri"/>
            </a:rPr>
            <a:t> treasury shares held by the Company</a:t>
          </a:r>
          <a:r>
            <a:rPr lang="en-US" cap="none" sz="1000" b="0" i="0" u="none" baseline="0">
              <a:solidFill>
                <a:srgbClr val="000000"/>
              </a:solidFill>
              <a:latin typeface="Calibri"/>
              <a:ea typeface="Calibri"/>
              <a:cs typeface="Calibri"/>
            </a:rPr>
            <a:t>.</a:t>
          </a:r>
        </a:p>
      </xdr:txBody>
    </xdr:sp>
    <xdr:clientData/>
  </xdr:twoCellAnchor>
  <xdr:twoCellAnchor>
    <xdr:from>
      <xdr:col>1</xdr:col>
      <xdr:colOff>9525</xdr:colOff>
      <xdr:row>628</xdr:row>
      <xdr:rowOff>0</xdr:rowOff>
    </xdr:from>
    <xdr:to>
      <xdr:col>15</xdr:col>
      <xdr:colOff>476250</xdr:colOff>
      <xdr:row>628</xdr:row>
      <xdr:rowOff>0</xdr:rowOff>
    </xdr:to>
    <xdr:sp>
      <xdr:nvSpPr>
        <xdr:cNvPr id="32" name="Text Box 92"/>
        <xdr:cNvSpPr txBox="1">
          <a:spLocks noChangeArrowheads="1"/>
        </xdr:cNvSpPr>
      </xdr:nvSpPr>
      <xdr:spPr>
        <a:xfrm>
          <a:off x="228600" y="61302900"/>
          <a:ext cx="69913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There is no disclosure of segmental information by activity as the Group operates principally within one industry.</a:t>
          </a:r>
        </a:p>
      </xdr:txBody>
    </xdr:sp>
    <xdr:clientData/>
  </xdr:twoCellAnchor>
  <xdr:twoCellAnchor>
    <xdr:from>
      <xdr:col>1</xdr:col>
      <xdr:colOff>66675</xdr:colOff>
      <xdr:row>628</xdr:row>
      <xdr:rowOff>0</xdr:rowOff>
    </xdr:from>
    <xdr:to>
      <xdr:col>15</xdr:col>
      <xdr:colOff>476250</xdr:colOff>
      <xdr:row>628</xdr:row>
      <xdr:rowOff>0</xdr:rowOff>
    </xdr:to>
    <xdr:sp>
      <xdr:nvSpPr>
        <xdr:cNvPr id="33" name="Text Box 93"/>
        <xdr:cNvSpPr txBox="1">
          <a:spLocks noChangeArrowheads="1"/>
        </xdr:cNvSpPr>
      </xdr:nvSpPr>
      <xdr:spPr>
        <a:xfrm>
          <a:off x="285750" y="61302900"/>
          <a:ext cx="69342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capitalisation requirement of RM 40 million for Second Board companies had been extended to 31 December 2003. The completion of the on going Proposed Private Placement would enable the company to fulfil the requirement. </a:t>
          </a:r>
        </a:p>
      </xdr:txBody>
    </xdr:sp>
    <xdr:clientData/>
  </xdr:twoCellAnchor>
  <xdr:twoCellAnchor>
    <xdr:from>
      <xdr:col>1</xdr:col>
      <xdr:colOff>9525</xdr:colOff>
      <xdr:row>89</xdr:row>
      <xdr:rowOff>9525</xdr:rowOff>
    </xdr:from>
    <xdr:to>
      <xdr:col>13</xdr:col>
      <xdr:colOff>600075</xdr:colOff>
      <xdr:row>91</xdr:row>
      <xdr:rowOff>76200</xdr:rowOff>
    </xdr:to>
    <xdr:sp>
      <xdr:nvSpPr>
        <xdr:cNvPr id="34" name="Text Box 97"/>
        <xdr:cNvSpPr txBox="1">
          <a:spLocks noChangeArrowheads="1"/>
        </xdr:cNvSpPr>
      </xdr:nvSpPr>
      <xdr:spPr>
        <a:xfrm>
          <a:off x="228600" y="12153900"/>
          <a:ext cx="5676900" cy="3905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There were no unusual items affecting assets, liabilities, equity, net income, or cash flows during the financial period ended 31 March 2013.</a:t>
          </a:r>
        </a:p>
      </xdr:txBody>
    </xdr:sp>
    <xdr:clientData/>
  </xdr:twoCellAnchor>
  <xdr:twoCellAnchor>
    <xdr:from>
      <xdr:col>0</xdr:col>
      <xdr:colOff>190500</xdr:colOff>
      <xdr:row>224</xdr:row>
      <xdr:rowOff>0</xdr:rowOff>
    </xdr:from>
    <xdr:to>
      <xdr:col>13</xdr:col>
      <xdr:colOff>742950</xdr:colOff>
      <xdr:row>226</xdr:row>
      <xdr:rowOff>57150</xdr:rowOff>
    </xdr:to>
    <xdr:sp>
      <xdr:nvSpPr>
        <xdr:cNvPr id="35" name="Text Box 98"/>
        <xdr:cNvSpPr txBox="1">
          <a:spLocks noChangeArrowheads="1"/>
        </xdr:cNvSpPr>
      </xdr:nvSpPr>
      <xdr:spPr>
        <a:xfrm>
          <a:off x="190500" y="17783175"/>
          <a:ext cx="5857875" cy="3810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The amount of commitments for the purchase of property, plant and equipment not provided for in the interim financial statements as at 31 March 2013</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is as follows :</a:t>
          </a:r>
        </a:p>
      </xdr:txBody>
    </xdr:sp>
    <xdr:clientData/>
  </xdr:twoCellAnchor>
  <xdr:twoCellAnchor>
    <xdr:from>
      <xdr:col>3</xdr:col>
      <xdr:colOff>76200</xdr:colOff>
      <xdr:row>604</xdr:row>
      <xdr:rowOff>0</xdr:rowOff>
    </xdr:from>
    <xdr:to>
      <xdr:col>16</xdr:col>
      <xdr:colOff>9525</xdr:colOff>
      <xdr:row>604</xdr:row>
      <xdr:rowOff>0</xdr:rowOff>
    </xdr:to>
    <xdr:sp>
      <xdr:nvSpPr>
        <xdr:cNvPr id="36" name="Text Box 99"/>
        <xdr:cNvSpPr txBox="1">
          <a:spLocks noChangeArrowheads="1"/>
        </xdr:cNvSpPr>
      </xdr:nvSpPr>
      <xdr:spPr>
        <a:xfrm>
          <a:off x="704850" y="57416700"/>
          <a:ext cx="65246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(a) ESPL has been granted leave by the court to issue third party proceedings
</a:t>
          </a:r>
          <a:r>
            <a:rPr lang="en-US" cap="none" sz="1000" b="0" i="0" u="none" baseline="0">
              <a:solidFill>
                <a:srgbClr val="000000"/>
              </a:solidFill>
              <a:latin typeface="Times New Roman"/>
              <a:ea typeface="Times New Roman"/>
              <a:cs typeface="Times New Roman"/>
            </a:rPr>
            <a:t>     against Radio &amp; General Engineering Sdn Bhd;
</a:t>
          </a:r>
          <a:r>
            <a:rPr lang="en-US" cap="none" sz="1000" b="0" i="0" u="none" baseline="0">
              <a:solidFill>
                <a:srgbClr val="000000"/>
              </a:solidFill>
              <a:latin typeface="Times New Roman"/>
              <a:ea typeface="Times New Roman"/>
              <a:cs typeface="Times New Roman"/>
            </a:rPr>
            <a:t>(b) a further case management date has been set pending finalisation of agreed bundles of documents
</a:t>
          </a:r>
          <a:r>
            <a:rPr lang="en-US" cap="none" sz="1000" b="0" i="0" u="none" baseline="0">
              <a:solidFill>
                <a:srgbClr val="000000"/>
              </a:solidFill>
              <a:latin typeface="Times New Roman"/>
              <a:ea typeface="Times New Roman"/>
              <a:cs typeface="Times New Roman"/>
            </a:rPr>
            <a:t>      filed by the plaintiff (Armatrade) and the defendant (ESPL)</a:t>
          </a:r>
        </a:p>
      </xdr:txBody>
    </xdr:sp>
    <xdr:clientData/>
  </xdr:twoCellAnchor>
  <xdr:twoCellAnchor>
    <xdr:from>
      <xdr:col>1</xdr:col>
      <xdr:colOff>9525</xdr:colOff>
      <xdr:row>21</xdr:row>
      <xdr:rowOff>9525</xdr:rowOff>
    </xdr:from>
    <xdr:to>
      <xdr:col>13</xdr:col>
      <xdr:colOff>762000</xdr:colOff>
      <xdr:row>23</xdr:row>
      <xdr:rowOff>38100</xdr:rowOff>
    </xdr:to>
    <xdr:sp>
      <xdr:nvSpPr>
        <xdr:cNvPr id="37" name="Text Box 113"/>
        <xdr:cNvSpPr txBox="1">
          <a:spLocks noChangeArrowheads="1"/>
        </xdr:cNvSpPr>
      </xdr:nvSpPr>
      <xdr:spPr>
        <a:xfrm>
          <a:off x="228600" y="3190875"/>
          <a:ext cx="5838825" cy="3524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significant accounting policies, methods of computation and basis of consolidation adopted are consistent with those of the audited financial statements for the year ended 31 December 2012. </a:t>
          </a:r>
        </a:p>
      </xdr:txBody>
    </xdr:sp>
    <xdr:clientData/>
  </xdr:twoCellAnchor>
  <xdr:twoCellAnchor>
    <xdr:from>
      <xdr:col>1</xdr:col>
      <xdr:colOff>19050</xdr:colOff>
      <xdr:row>35</xdr:row>
      <xdr:rowOff>9525</xdr:rowOff>
    </xdr:from>
    <xdr:to>
      <xdr:col>13</xdr:col>
      <xdr:colOff>742950</xdr:colOff>
      <xdr:row>38</xdr:row>
      <xdr:rowOff>95250</xdr:rowOff>
    </xdr:to>
    <xdr:sp>
      <xdr:nvSpPr>
        <xdr:cNvPr id="38" name="Text Box 114"/>
        <xdr:cNvSpPr txBox="1">
          <a:spLocks noChangeArrowheads="1"/>
        </xdr:cNvSpPr>
      </xdr:nvSpPr>
      <xdr:spPr>
        <a:xfrm>
          <a:off x="238125" y="5419725"/>
          <a:ext cx="5810250" cy="5715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Accordingly, certain subsidiaries in the Group which are Transitioning Entities have chosen to defer the adoption of the MFRSs Framework for an additional one year. The Group and the Company will prepare its first MFRSs financial statements using the MFRSs Framework for the financial year ending 31 December 2014.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54</xdr:row>
      <xdr:rowOff>9525</xdr:rowOff>
    </xdr:from>
    <xdr:to>
      <xdr:col>13</xdr:col>
      <xdr:colOff>590550</xdr:colOff>
      <xdr:row>56</xdr:row>
      <xdr:rowOff>57150</xdr:rowOff>
    </xdr:to>
    <xdr:sp>
      <xdr:nvSpPr>
        <xdr:cNvPr id="39" name="Text Box 121"/>
        <xdr:cNvSpPr txBox="1">
          <a:spLocks noChangeArrowheads="1"/>
        </xdr:cNvSpPr>
      </xdr:nvSpPr>
      <xdr:spPr>
        <a:xfrm>
          <a:off x="228600" y="6353175"/>
          <a:ext cx="5667375" cy="3714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auditors' report on the financial statements for the preceding financial year ended 31 December 2012 was not qualified.</a:t>
          </a:r>
        </a:p>
      </xdr:txBody>
    </xdr:sp>
    <xdr:clientData/>
  </xdr:twoCellAnchor>
  <xdr:twoCellAnchor>
    <xdr:from>
      <xdr:col>1</xdr:col>
      <xdr:colOff>19050</xdr:colOff>
      <xdr:row>106</xdr:row>
      <xdr:rowOff>9525</xdr:rowOff>
    </xdr:from>
    <xdr:to>
      <xdr:col>13</xdr:col>
      <xdr:colOff>647700</xdr:colOff>
      <xdr:row>108</xdr:row>
      <xdr:rowOff>104775</xdr:rowOff>
    </xdr:to>
    <xdr:sp>
      <xdr:nvSpPr>
        <xdr:cNvPr id="40" name="Text Box 122"/>
        <xdr:cNvSpPr txBox="1">
          <a:spLocks noChangeArrowheads="1"/>
        </xdr:cNvSpPr>
      </xdr:nvSpPr>
      <xdr:spPr>
        <a:xfrm>
          <a:off x="238125" y="14639925"/>
          <a:ext cx="5715000" cy="419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valuations of properties, plant and equipment have been brought forward without amendment from the financial statements for the year ended 31 December 2012.</a:t>
          </a:r>
        </a:p>
      </xdr:txBody>
    </xdr:sp>
    <xdr:clientData/>
  </xdr:twoCellAnchor>
  <xdr:twoCellAnchor>
    <xdr:from>
      <xdr:col>1</xdr:col>
      <xdr:colOff>9525</xdr:colOff>
      <xdr:row>74</xdr:row>
      <xdr:rowOff>0</xdr:rowOff>
    </xdr:from>
    <xdr:to>
      <xdr:col>15</xdr:col>
      <xdr:colOff>476250</xdr:colOff>
      <xdr:row>74</xdr:row>
      <xdr:rowOff>0</xdr:rowOff>
    </xdr:to>
    <xdr:sp>
      <xdr:nvSpPr>
        <xdr:cNvPr id="41" name="Text Box 123"/>
        <xdr:cNvSpPr txBox="1">
          <a:spLocks noChangeArrowheads="1"/>
        </xdr:cNvSpPr>
      </xdr:nvSpPr>
      <xdr:spPr>
        <a:xfrm>
          <a:off x="228600" y="9515475"/>
          <a:ext cx="69913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In view of the waiver of income tax granted under the Income Tax (Amendment) Act 1999, no provision has been made for taxation on operating income for the financial period under review.  However, adjustment has been made for over and under provision of taxation in prior year.</a:t>
          </a:r>
        </a:p>
      </xdr:txBody>
    </xdr:sp>
    <xdr:clientData/>
  </xdr:twoCellAnchor>
  <xdr:twoCellAnchor>
    <xdr:from>
      <xdr:col>1</xdr:col>
      <xdr:colOff>9525</xdr:colOff>
      <xdr:row>86</xdr:row>
      <xdr:rowOff>0</xdr:rowOff>
    </xdr:from>
    <xdr:to>
      <xdr:col>15</xdr:col>
      <xdr:colOff>476250</xdr:colOff>
      <xdr:row>86</xdr:row>
      <xdr:rowOff>0</xdr:rowOff>
    </xdr:to>
    <xdr:sp>
      <xdr:nvSpPr>
        <xdr:cNvPr id="42" name="Text Box 124"/>
        <xdr:cNvSpPr txBox="1">
          <a:spLocks noChangeArrowheads="1"/>
        </xdr:cNvSpPr>
      </xdr:nvSpPr>
      <xdr:spPr>
        <a:xfrm>
          <a:off x="228600" y="11696700"/>
          <a:ext cx="69913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In view of the waiver of income tax granted under the Income Tax (Amendment) Act 1999, no provision has been made for taxation on operating income for the financial period under review.  However, adjustment has been made for over and under provision of taxation in prior year.</a:t>
          </a:r>
        </a:p>
      </xdr:txBody>
    </xdr:sp>
    <xdr:clientData/>
  </xdr:twoCellAnchor>
  <xdr:twoCellAnchor>
    <xdr:from>
      <xdr:col>1</xdr:col>
      <xdr:colOff>19050</xdr:colOff>
      <xdr:row>92</xdr:row>
      <xdr:rowOff>0</xdr:rowOff>
    </xdr:from>
    <xdr:to>
      <xdr:col>15</xdr:col>
      <xdr:colOff>476250</xdr:colOff>
      <xdr:row>92</xdr:row>
      <xdr:rowOff>0</xdr:rowOff>
    </xdr:to>
    <xdr:sp>
      <xdr:nvSpPr>
        <xdr:cNvPr id="43" name="Text Box 125"/>
        <xdr:cNvSpPr txBox="1">
          <a:spLocks noChangeArrowheads="1"/>
        </xdr:cNvSpPr>
      </xdr:nvSpPr>
      <xdr:spPr>
        <a:xfrm>
          <a:off x="238125" y="12630150"/>
          <a:ext cx="698182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rPr>
            <a:t>Material Changes in Quarterly Results Compared to the Results of the Preceding Quarter</a:t>
          </a:r>
        </a:p>
      </xdr:txBody>
    </xdr:sp>
    <xdr:clientData/>
  </xdr:twoCellAnchor>
  <xdr:twoCellAnchor>
    <xdr:from>
      <xdr:col>1</xdr:col>
      <xdr:colOff>19050</xdr:colOff>
      <xdr:row>363</xdr:row>
      <xdr:rowOff>9525</xdr:rowOff>
    </xdr:from>
    <xdr:to>
      <xdr:col>13</xdr:col>
      <xdr:colOff>638175</xdr:colOff>
      <xdr:row>367</xdr:row>
      <xdr:rowOff>0</xdr:rowOff>
    </xdr:to>
    <xdr:sp>
      <xdr:nvSpPr>
        <xdr:cNvPr id="44" name="Text Box 127"/>
        <xdr:cNvSpPr txBox="1">
          <a:spLocks noChangeArrowheads="1"/>
        </xdr:cNvSpPr>
      </xdr:nvSpPr>
      <xdr:spPr>
        <a:xfrm>
          <a:off x="238125" y="35071050"/>
          <a:ext cx="5705475" cy="6381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disclosure requirements for explanatory notes for the variance of actual profit after tax and minority interest and forecast profit after tax and minority interest and for the shortfall in profit guarantee are not applicable.</a:t>
          </a:r>
        </a:p>
      </xdr:txBody>
    </xdr:sp>
    <xdr:clientData/>
  </xdr:twoCellAnchor>
  <xdr:twoCellAnchor>
    <xdr:from>
      <xdr:col>1</xdr:col>
      <xdr:colOff>152400</xdr:colOff>
      <xdr:row>511</xdr:row>
      <xdr:rowOff>85725</xdr:rowOff>
    </xdr:from>
    <xdr:to>
      <xdr:col>13</xdr:col>
      <xdr:colOff>781050</xdr:colOff>
      <xdr:row>514</xdr:row>
      <xdr:rowOff>47625</xdr:rowOff>
    </xdr:to>
    <xdr:sp>
      <xdr:nvSpPr>
        <xdr:cNvPr id="45" name="Text Box 128"/>
        <xdr:cNvSpPr txBox="1">
          <a:spLocks noChangeArrowheads="1"/>
        </xdr:cNvSpPr>
      </xdr:nvSpPr>
      <xdr:spPr>
        <a:xfrm>
          <a:off x="371475" y="45062775"/>
          <a:ext cx="57150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Included in short term borrowings is RM25 million Unsecured Fixed Rate Term Loan Facility with a tenure of 5 years which was fully</a:t>
          </a:r>
          <a:r>
            <a:rPr lang="en-US" cap="none" sz="1000" b="0" i="0" u="none" baseline="0">
              <a:solidFill>
                <a:srgbClr val="000000"/>
              </a:solidFill>
              <a:latin typeface="Times New Roman"/>
              <a:ea typeface="Times New Roman"/>
              <a:cs typeface="Times New Roman"/>
            </a:rPr>
            <a:t> settled during FY 2009</a:t>
          </a:r>
          <a:r>
            <a:rPr lang="en-US" cap="none" sz="1000" b="0" i="0" u="none" baseline="0">
              <a:solidFill>
                <a:srgbClr val="000000"/>
              </a:solidFill>
              <a:latin typeface="Times New Roman"/>
              <a:ea typeface="Times New Roman"/>
              <a:cs typeface="Times New Roman"/>
            </a:rPr>
            <a:t>.</a:t>
          </a:r>
        </a:p>
      </xdr:txBody>
    </xdr:sp>
    <xdr:clientData/>
  </xdr:twoCellAnchor>
  <xdr:twoCellAnchor>
    <xdr:from>
      <xdr:col>1</xdr:col>
      <xdr:colOff>85725</xdr:colOff>
      <xdr:row>591</xdr:row>
      <xdr:rowOff>38100</xdr:rowOff>
    </xdr:from>
    <xdr:to>
      <xdr:col>13</xdr:col>
      <xdr:colOff>733425</xdr:colOff>
      <xdr:row>593</xdr:row>
      <xdr:rowOff>142875</xdr:rowOff>
    </xdr:to>
    <xdr:sp>
      <xdr:nvSpPr>
        <xdr:cNvPr id="46" name="Text Box 131"/>
        <xdr:cNvSpPr txBox="1">
          <a:spLocks noChangeArrowheads="1"/>
        </xdr:cNvSpPr>
      </xdr:nvSpPr>
      <xdr:spPr>
        <a:xfrm>
          <a:off x="304800" y="54883050"/>
          <a:ext cx="5734050" cy="4286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The interim financial statements for the period ended 31 March 2013 were authorised for issue in accordance with a resolution of the Board of Directors on 27 May 2013 </a:t>
          </a:r>
          <a:r>
            <a:rPr lang="en-US" cap="none" sz="1000" b="0" i="0" u="none" baseline="0">
              <a:solidFill>
                <a:srgbClr val="000000"/>
              </a:solidFill>
              <a:latin typeface="Calibri"/>
              <a:ea typeface="Calibri"/>
              <a:cs typeface="Calibri"/>
            </a:rPr>
            <a:t>.</a:t>
          </a:r>
        </a:p>
      </xdr:txBody>
    </xdr:sp>
    <xdr:clientData/>
  </xdr:twoCellAnchor>
  <xdr:twoCellAnchor>
    <xdr:from>
      <xdr:col>2</xdr:col>
      <xdr:colOff>19050</xdr:colOff>
      <xdr:row>478</xdr:row>
      <xdr:rowOff>104775</xdr:rowOff>
    </xdr:from>
    <xdr:to>
      <xdr:col>13</xdr:col>
      <xdr:colOff>781050</xdr:colOff>
      <xdr:row>480</xdr:row>
      <xdr:rowOff>142875</xdr:rowOff>
    </xdr:to>
    <xdr:sp>
      <xdr:nvSpPr>
        <xdr:cNvPr id="47" name="Text Box 49"/>
        <xdr:cNvSpPr txBox="1">
          <a:spLocks noChangeArrowheads="1"/>
        </xdr:cNvSpPr>
      </xdr:nvSpPr>
      <xdr:spPr>
        <a:xfrm>
          <a:off x="428625" y="41071800"/>
          <a:ext cx="5657850" cy="4000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Both the proceeds</a:t>
          </a:r>
          <a:r>
            <a:rPr lang="en-US" cap="none" sz="1000" b="0" i="0" u="none" baseline="0">
              <a:solidFill>
                <a:srgbClr val="000000"/>
              </a:solidFill>
              <a:latin typeface="Calibri"/>
              <a:ea typeface="Calibri"/>
              <a:cs typeface="Calibri"/>
            </a:rPr>
            <a:t> from the issuance of Warrants exercised on 21 November 2007  and  issuance of shares from the warrants conversion in FYE 2012 were utilised as working capital for the Group.</a:t>
          </a:r>
        </a:p>
      </xdr:txBody>
    </xdr:sp>
    <xdr:clientData/>
  </xdr:twoCellAnchor>
  <xdr:twoCellAnchor>
    <xdr:from>
      <xdr:col>2</xdr:col>
      <xdr:colOff>0</xdr:colOff>
      <xdr:row>560</xdr:row>
      <xdr:rowOff>0</xdr:rowOff>
    </xdr:from>
    <xdr:to>
      <xdr:col>13</xdr:col>
      <xdr:colOff>752475</xdr:colOff>
      <xdr:row>563</xdr:row>
      <xdr:rowOff>85725</xdr:rowOff>
    </xdr:to>
    <xdr:sp>
      <xdr:nvSpPr>
        <xdr:cNvPr id="48" name="Text Box 90"/>
        <xdr:cNvSpPr txBox="1">
          <a:spLocks noChangeArrowheads="1"/>
        </xdr:cNvSpPr>
      </xdr:nvSpPr>
      <xdr:spPr>
        <a:xfrm>
          <a:off x="409575" y="49396650"/>
          <a:ext cx="5648325" cy="5715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Diluted earnings per share are calculated by dividing the net profits for the period attributable to ordinary equity holders of the Company by the weighted average number of ordinary shares that would be issued on the conversion of all the dilutive potential</a:t>
          </a:r>
          <a:r>
            <a:rPr lang="en-US" cap="none" sz="1000" b="0" i="0" u="none" baseline="0">
              <a:solidFill>
                <a:srgbClr val="000000"/>
              </a:solidFill>
              <a:latin typeface="Calibri"/>
              <a:ea typeface="Calibri"/>
              <a:cs typeface="Calibri"/>
            </a:rPr>
            <a:t> ordinary shares into ordinary shares.</a:t>
          </a:r>
        </a:p>
      </xdr:txBody>
    </xdr:sp>
    <xdr:clientData/>
  </xdr:twoCellAnchor>
  <xdr:twoCellAnchor>
    <xdr:from>
      <xdr:col>2</xdr:col>
      <xdr:colOff>0</xdr:colOff>
      <xdr:row>565</xdr:row>
      <xdr:rowOff>0</xdr:rowOff>
    </xdr:from>
    <xdr:to>
      <xdr:col>13</xdr:col>
      <xdr:colOff>561975</xdr:colOff>
      <xdr:row>568</xdr:row>
      <xdr:rowOff>76200</xdr:rowOff>
    </xdr:to>
    <xdr:sp>
      <xdr:nvSpPr>
        <xdr:cNvPr id="49" name="Text Box 90"/>
        <xdr:cNvSpPr txBox="1">
          <a:spLocks noChangeArrowheads="1"/>
        </xdr:cNvSpPr>
      </xdr:nvSpPr>
      <xdr:spPr>
        <a:xfrm>
          <a:off x="409575" y="50044350"/>
          <a:ext cx="54578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The effects on the basic earning per share for the current and previous financial period arising</a:t>
          </a:r>
          <a:r>
            <a:rPr lang="en-US" cap="none" sz="1000" b="0" i="0" u="none" baseline="0">
              <a:solidFill>
                <a:srgbClr val="000000"/>
              </a:solidFill>
              <a:latin typeface="Calibri"/>
              <a:ea typeface="Calibri"/>
              <a:cs typeface="Calibri"/>
            </a:rPr>
            <a:t> from conversion of the Company's warrant option is anti-dilutive as the average market price of the Company's ordinary share  is traded lower than the exercise price of the warrant.</a:t>
          </a:r>
        </a:p>
      </xdr:txBody>
    </xdr:sp>
    <xdr:clientData/>
  </xdr:twoCellAnchor>
  <xdr:twoCellAnchor>
    <xdr:from>
      <xdr:col>2</xdr:col>
      <xdr:colOff>19050</xdr:colOff>
      <xdr:row>138</xdr:row>
      <xdr:rowOff>0</xdr:rowOff>
    </xdr:from>
    <xdr:to>
      <xdr:col>13</xdr:col>
      <xdr:colOff>771525</xdr:colOff>
      <xdr:row>148</xdr:row>
      <xdr:rowOff>0</xdr:rowOff>
    </xdr:to>
    <xdr:sp>
      <xdr:nvSpPr>
        <xdr:cNvPr id="50" name="Text Box 149"/>
        <xdr:cNvSpPr txBox="1">
          <a:spLocks noChangeArrowheads="1"/>
        </xdr:cNvSpPr>
      </xdr:nvSpPr>
      <xdr:spPr>
        <a:xfrm>
          <a:off x="428625" y="17411700"/>
          <a:ext cx="56483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On 17 July 2012, the Company through its wholly-owned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subsidiary, Future NRG Sdn Bhd("FNRG") entered into a Shareholders' Agreement with Johore Tenggara Oil Palm Berhad ("JTOP") to collaborate and invest in LPT</a:t>
          </a:r>
          <a:r>
            <a:rPr lang="en-US" cap="none" sz="1000" b="0" i="0" u="none" baseline="0">
              <a:solidFill>
                <a:srgbClr val="000000"/>
              </a:solidFill>
              <a:latin typeface="Calibri"/>
              <a:ea typeface="Calibri"/>
              <a:cs typeface="Calibri"/>
            </a:rPr>
            <a:t> Biomass Sdn Bhd("LPT") as the joint venture company which will undertake and carry out the construction and operation of a dry long fibre plant at Sungai Kachur Oil Palm Estate. The agreed shareholding ratio is at FNRG:30% and JTOP:70%.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FNRG subscribed 30,000 ordinary shares of RM1.00 each for RM30,000, representing 30% equity interest in LPT.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LPT</a:t>
          </a:r>
          <a:r>
            <a:rPr lang="en-US" cap="none" sz="1000" b="0" i="0" u="none" baseline="0">
              <a:solidFill>
                <a:srgbClr val="000000"/>
              </a:solidFill>
              <a:latin typeface="Calibri"/>
              <a:ea typeface="Calibri"/>
              <a:cs typeface="Calibri"/>
            </a:rPr>
            <a:t> remained dormant as at  financial period ended 30 September 2012.</a:t>
          </a:r>
        </a:p>
      </xdr:txBody>
    </xdr:sp>
    <xdr:clientData/>
  </xdr:twoCellAnchor>
  <xdr:twoCellAnchor>
    <xdr:from>
      <xdr:col>2</xdr:col>
      <xdr:colOff>9525</xdr:colOff>
      <xdr:row>434</xdr:row>
      <xdr:rowOff>47625</xdr:rowOff>
    </xdr:from>
    <xdr:to>
      <xdr:col>13</xdr:col>
      <xdr:colOff>628650</xdr:colOff>
      <xdr:row>442</xdr:row>
      <xdr:rowOff>0</xdr:rowOff>
    </xdr:to>
    <xdr:sp>
      <xdr:nvSpPr>
        <xdr:cNvPr id="51" name="Text Box 76"/>
        <xdr:cNvSpPr txBox="1">
          <a:spLocks noChangeArrowheads="1"/>
        </xdr:cNvSpPr>
      </xdr:nvSpPr>
      <xdr:spPr>
        <a:xfrm>
          <a:off x="419100" y="40805100"/>
          <a:ext cx="55149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On 25 March 2010, the Company had announced a proposed Private Placement of up to 13,115,000 new ordinary shares of RM0.50 each representing approximately 10% of the issued and paid up capital of the Company at RM0.51 per Placement Shares.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 Company had on 6 April 2010 obtained the Bursa’s approval for the proposed Private Placement. Following that, the Placement Shares were issued on 12 April 2010 and were listed on the Main Market of Bursa Malaysia on 13 April 2010.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176</xdr:row>
      <xdr:rowOff>85725</xdr:rowOff>
    </xdr:from>
    <xdr:to>
      <xdr:col>13</xdr:col>
      <xdr:colOff>781050</xdr:colOff>
      <xdr:row>183</xdr:row>
      <xdr:rowOff>0</xdr:rowOff>
    </xdr:to>
    <xdr:sp>
      <xdr:nvSpPr>
        <xdr:cNvPr id="52" name="Text Box 149"/>
        <xdr:cNvSpPr txBox="1">
          <a:spLocks noChangeArrowheads="1"/>
        </xdr:cNvSpPr>
      </xdr:nvSpPr>
      <xdr:spPr>
        <a:xfrm>
          <a:off x="228600" y="17411700"/>
          <a:ext cx="58578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Pursuant to Section</a:t>
          </a:r>
          <a:r>
            <a:rPr lang="en-US" cap="none" sz="1000" b="0" i="0" u="none" baseline="0">
              <a:solidFill>
                <a:srgbClr val="000000"/>
              </a:solidFill>
              <a:latin typeface="Calibri"/>
              <a:ea typeface="Calibri"/>
              <a:cs typeface="Calibri"/>
            </a:rPr>
            <a:t> 308(4) of the Companies Act, 1965, publication of the notices of striking off had been made to strike off and dissolved the following dormant subsidiary companies : Fimatic-MPS (East Coast) Sdn Bhd, IT-Vault Solutions Sdn Bhd and Jagapi Sdn Bhd. The notice of stuck off were received from the Companies Commission of Malaysia on 19 July 2010 and 27 July 2010.</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a:t>
          </a:r>
          <a:r>
            <a:rPr lang="en-US" cap="none" sz="1000" b="0" i="0" u="none" baseline="0">
              <a:solidFill>
                <a:srgbClr val="000000"/>
              </a:solidFill>
              <a:latin typeface="Calibri"/>
              <a:ea typeface="Calibri"/>
              <a:cs typeface="Calibri"/>
            </a:rPr>
            <a:t> striking off and dissolution do not have any material impact on the earnings and net assets of the Group.</a:t>
          </a:r>
        </a:p>
      </xdr:txBody>
    </xdr:sp>
    <xdr:clientData/>
  </xdr:twoCellAnchor>
  <xdr:twoCellAnchor>
    <xdr:from>
      <xdr:col>1</xdr:col>
      <xdr:colOff>9525</xdr:colOff>
      <xdr:row>185</xdr:row>
      <xdr:rowOff>85725</xdr:rowOff>
    </xdr:from>
    <xdr:to>
      <xdr:col>13</xdr:col>
      <xdr:colOff>781050</xdr:colOff>
      <xdr:row>192</xdr:row>
      <xdr:rowOff>104775</xdr:rowOff>
    </xdr:to>
    <xdr:sp>
      <xdr:nvSpPr>
        <xdr:cNvPr id="53" name="Text Box 149"/>
        <xdr:cNvSpPr txBox="1">
          <a:spLocks noChangeArrowheads="1"/>
        </xdr:cNvSpPr>
      </xdr:nvSpPr>
      <xdr:spPr>
        <a:xfrm>
          <a:off x="228600" y="17411700"/>
          <a:ext cx="58578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On 5 May 2010, Wintip Sdn Bhd, a wholly owned subsidiary of the Company, disposed of 2 ordinary shares of RM1.00 each in Zetapark Development Sdn Bhd (fomerly known as Cosmopolitan Sdn Bhd) ("ZETA"), representing 100% of the equity capital of ZETA to another</a:t>
          </a:r>
          <a:r>
            <a:rPr lang="en-US" cap="none" sz="1000" b="0" i="0" u="none" baseline="0">
              <a:solidFill>
                <a:srgbClr val="000000"/>
              </a:solidFill>
              <a:latin typeface="Calibri"/>
              <a:ea typeface="Calibri"/>
              <a:cs typeface="Calibri"/>
            </a:rPr>
            <a:t> wholly owned subsidiary of the Company, FITTERS Property Development Sdn Bhd ("FPD") for a total consideration of RM2.00.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Subsequently, FPD subscribed for an additional 249,998 ordinary shares of RM1.00 each issued by ZETA.
</a:t>
          </a:r>
        </a:p>
      </xdr:txBody>
    </xdr:sp>
    <xdr:clientData/>
  </xdr:twoCellAnchor>
  <xdr:twoCellAnchor>
    <xdr:from>
      <xdr:col>2</xdr:col>
      <xdr:colOff>9525</xdr:colOff>
      <xdr:row>445</xdr:row>
      <xdr:rowOff>47625</xdr:rowOff>
    </xdr:from>
    <xdr:to>
      <xdr:col>13</xdr:col>
      <xdr:colOff>628650</xdr:colOff>
      <xdr:row>455</xdr:row>
      <xdr:rowOff>0</xdr:rowOff>
    </xdr:to>
    <xdr:sp>
      <xdr:nvSpPr>
        <xdr:cNvPr id="54" name="Text Box 76"/>
        <xdr:cNvSpPr txBox="1">
          <a:spLocks noChangeArrowheads="1"/>
        </xdr:cNvSpPr>
      </xdr:nvSpPr>
      <xdr:spPr>
        <a:xfrm>
          <a:off x="419100" y="40805100"/>
          <a:ext cx="55149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On 18 May 2010, the Company had announced a proposed Bonus Issue of up to 104,925,388 new ordinary shares of RM0.50 each on the basis of one (1) Bonus Shares for every two (2) existing FDB shares held at an entitlement date to be determined later.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 shareholders of the Company had approved the resolution pertaining to the Proposed Bonus Issue during the Extraordinary General Meeting held on 17 June 2010.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 Company had on 28 June 2010 obtained the Bursa’s approval for the listing application of the Proposed Bonus Issue subject to the following conditions: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3</xdr:col>
      <xdr:colOff>0</xdr:colOff>
      <xdr:row>455</xdr:row>
      <xdr:rowOff>0</xdr:rowOff>
    </xdr:from>
    <xdr:to>
      <xdr:col>13</xdr:col>
      <xdr:colOff>800100</xdr:colOff>
      <xdr:row>457</xdr:row>
      <xdr:rowOff>85725</xdr:rowOff>
    </xdr:to>
    <xdr:sp>
      <xdr:nvSpPr>
        <xdr:cNvPr id="55" name="Text Box 76"/>
        <xdr:cNvSpPr txBox="1">
          <a:spLocks noChangeArrowheads="1"/>
        </xdr:cNvSpPr>
      </xdr:nvSpPr>
      <xdr:spPr>
        <a:xfrm>
          <a:off x="628650" y="40805100"/>
          <a:ext cx="54768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The Company must fully comply with the relevant provisions under the Main Market Listing Requirements pertaining to the implementation of the Proposed Bonus Issue;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190500</xdr:colOff>
      <xdr:row>457</xdr:row>
      <xdr:rowOff>180975</xdr:rowOff>
    </xdr:from>
    <xdr:to>
      <xdr:col>13</xdr:col>
      <xdr:colOff>800100</xdr:colOff>
      <xdr:row>459</xdr:row>
      <xdr:rowOff>85725</xdr:rowOff>
    </xdr:to>
    <xdr:sp>
      <xdr:nvSpPr>
        <xdr:cNvPr id="56" name="Text Box 76"/>
        <xdr:cNvSpPr txBox="1">
          <a:spLocks noChangeArrowheads="1"/>
        </xdr:cNvSpPr>
      </xdr:nvSpPr>
      <xdr:spPr>
        <a:xfrm>
          <a:off x="600075" y="40805100"/>
          <a:ext cx="55054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The Company is to inform Bursa upon the completion of the Proposed Bonus Issue;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3</xdr:col>
      <xdr:colOff>19050</xdr:colOff>
      <xdr:row>460</xdr:row>
      <xdr:rowOff>0</xdr:rowOff>
    </xdr:from>
    <xdr:to>
      <xdr:col>13</xdr:col>
      <xdr:colOff>847725</xdr:colOff>
      <xdr:row>462</xdr:row>
      <xdr:rowOff>95250</xdr:rowOff>
    </xdr:to>
    <xdr:sp>
      <xdr:nvSpPr>
        <xdr:cNvPr id="57" name="Text Box 76"/>
        <xdr:cNvSpPr txBox="1">
          <a:spLocks noChangeArrowheads="1"/>
        </xdr:cNvSpPr>
      </xdr:nvSpPr>
      <xdr:spPr>
        <a:xfrm>
          <a:off x="647700" y="40805100"/>
          <a:ext cx="55054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The Company to furnish Bursa with a written confirmation of its compliance with the terms and conditions of Bursa's approval once the Proposed Bonus Issue is completed; and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3</xdr:col>
      <xdr:colOff>0</xdr:colOff>
      <xdr:row>463</xdr:row>
      <xdr:rowOff>0</xdr:rowOff>
    </xdr:from>
    <xdr:to>
      <xdr:col>13</xdr:col>
      <xdr:colOff>828675</xdr:colOff>
      <xdr:row>465</xdr:row>
      <xdr:rowOff>76200</xdr:rowOff>
    </xdr:to>
    <xdr:sp>
      <xdr:nvSpPr>
        <xdr:cNvPr id="58" name="Text Box 76"/>
        <xdr:cNvSpPr txBox="1">
          <a:spLocks noChangeArrowheads="1"/>
        </xdr:cNvSpPr>
      </xdr:nvSpPr>
      <xdr:spPr>
        <a:xfrm>
          <a:off x="628650" y="40805100"/>
          <a:ext cx="55054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The Company is required to make the relevant announcements pursuant of Paragraph 6.35(2)(a) &amp; (b) and 6.35(4) of the Main Market Listing Requirements.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477</xdr:row>
      <xdr:rowOff>0</xdr:rowOff>
    </xdr:from>
    <xdr:to>
      <xdr:col>15</xdr:col>
      <xdr:colOff>476250</xdr:colOff>
      <xdr:row>477</xdr:row>
      <xdr:rowOff>0</xdr:rowOff>
    </xdr:to>
    <xdr:sp>
      <xdr:nvSpPr>
        <xdr:cNvPr id="59" name="Text Box 84"/>
        <xdr:cNvSpPr txBox="1">
          <a:spLocks noChangeArrowheads="1"/>
        </xdr:cNvSpPr>
      </xdr:nvSpPr>
      <xdr:spPr>
        <a:xfrm>
          <a:off x="238125" y="40805100"/>
          <a:ext cx="698182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rPr>
            <a:t>Material Changes in Quarterly Results Compared to the Results of the Preceding Quarter</a:t>
          </a:r>
        </a:p>
      </xdr:txBody>
    </xdr:sp>
    <xdr:clientData/>
  </xdr:twoCellAnchor>
  <xdr:twoCellAnchor>
    <xdr:from>
      <xdr:col>1</xdr:col>
      <xdr:colOff>9525</xdr:colOff>
      <xdr:row>197</xdr:row>
      <xdr:rowOff>85725</xdr:rowOff>
    </xdr:from>
    <xdr:to>
      <xdr:col>13</xdr:col>
      <xdr:colOff>828675</xdr:colOff>
      <xdr:row>204</xdr:row>
      <xdr:rowOff>9525</xdr:rowOff>
    </xdr:to>
    <xdr:sp>
      <xdr:nvSpPr>
        <xdr:cNvPr id="60" name="Text Box 149"/>
        <xdr:cNvSpPr txBox="1">
          <a:spLocks noChangeArrowheads="1"/>
        </xdr:cNvSpPr>
      </xdr:nvSpPr>
      <xdr:spPr>
        <a:xfrm>
          <a:off x="228600" y="17411700"/>
          <a:ext cx="59055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On 2 August 2010, FITTERS Engineering Services Sdn Bhd, a wholly owned subsidiary of the Company, disposed of 51 ordinary shares of RM1.00 each in FITTERS-Malnaga (FMal) Sdn Bhd representing 51% of the equity capital of FMal to Malnaga Sdn Bhd at a total cash consideration of RM300,000. Upon completion of the transaction,</a:t>
          </a:r>
          <a:r>
            <a:rPr lang="en-US" cap="none" sz="1000" b="0" i="0" u="none" baseline="0">
              <a:solidFill>
                <a:srgbClr val="000000"/>
              </a:solidFill>
              <a:latin typeface="Calibri"/>
              <a:ea typeface="Calibri"/>
              <a:cs typeface="Calibri"/>
            </a:rPr>
            <a:t> FMal will cease to be a subsidiary of the Group.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a:t>
          </a:r>
          <a:r>
            <a:rPr lang="en-US" cap="none" sz="1000" b="0" i="0" u="none" baseline="0">
              <a:solidFill>
                <a:srgbClr val="000000"/>
              </a:solidFill>
              <a:latin typeface="Calibri"/>
              <a:ea typeface="Calibri"/>
              <a:cs typeface="Calibri"/>
            </a:rPr>
            <a:t> disposal do not have any material impact on the earnings and net assets of the Group.</a:t>
          </a:r>
        </a:p>
      </xdr:txBody>
    </xdr:sp>
    <xdr:clientData/>
  </xdr:twoCellAnchor>
  <xdr:twoCellAnchor>
    <xdr:from>
      <xdr:col>2</xdr:col>
      <xdr:colOff>47625</xdr:colOff>
      <xdr:row>148</xdr:row>
      <xdr:rowOff>0</xdr:rowOff>
    </xdr:from>
    <xdr:to>
      <xdr:col>13</xdr:col>
      <xdr:colOff>790575</xdr:colOff>
      <xdr:row>155</xdr:row>
      <xdr:rowOff>57150</xdr:rowOff>
    </xdr:to>
    <xdr:sp>
      <xdr:nvSpPr>
        <xdr:cNvPr id="61" name="Text Box 149"/>
        <xdr:cNvSpPr txBox="1">
          <a:spLocks noChangeArrowheads="1"/>
        </xdr:cNvSpPr>
      </xdr:nvSpPr>
      <xdr:spPr>
        <a:xfrm>
          <a:off x="457200" y="17411700"/>
          <a:ext cx="56388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On 24 September 2010, the Company acquired 2 ordinary shares of RM1.00 each</a:t>
          </a:r>
          <a:r>
            <a:rPr lang="en-US" cap="none" sz="1000" b="0" i="0" u="none" baseline="0">
              <a:solidFill>
                <a:srgbClr val="000000"/>
              </a:solidFill>
              <a:latin typeface="Calibri"/>
              <a:ea typeface="Calibri"/>
              <a:cs typeface="Calibri"/>
            </a:rPr>
            <a:t> in Solid Orient Holdings Sdn Bhd ("SOH") representing 100% of the equity capital of SOH, a company incorporated in Malaysia, for a total cash consideration of RM2.00. Upon the acquisition, SOH became a wholly-owned subsidiary of the Company.</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SOH</a:t>
          </a:r>
          <a:r>
            <a:rPr lang="en-US" cap="none" sz="1000" b="0" i="0" u="none" baseline="0">
              <a:solidFill>
                <a:srgbClr val="000000"/>
              </a:solidFill>
              <a:latin typeface="Calibri"/>
              <a:ea typeface="Calibri"/>
              <a:cs typeface="Calibri"/>
            </a:rPr>
            <a:t> commenced operation in October 2010 contributing a revenue of RM29.885 mil and profit before tax of RM 0.463 mil.</a:t>
          </a:r>
        </a:p>
      </xdr:txBody>
    </xdr:sp>
    <xdr:clientData/>
  </xdr:twoCellAnchor>
  <xdr:twoCellAnchor>
    <xdr:from>
      <xdr:col>2</xdr:col>
      <xdr:colOff>0</xdr:colOff>
      <xdr:row>466</xdr:row>
      <xdr:rowOff>0</xdr:rowOff>
    </xdr:from>
    <xdr:to>
      <xdr:col>13</xdr:col>
      <xdr:colOff>600075</xdr:colOff>
      <xdr:row>473</xdr:row>
      <xdr:rowOff>123825</xdr:rowOff>
    </xdr:to>
    <xdr:sp>
      <xdr:nvSpPr>
        <xdr:cNvPr id="62" name="Text Box 143"/>
        <xdr:cNvSpPr txBox="1">
          <a:spLocks noChangeArrowheads="1"/>
        </xdr:cNvSpPr>
      </xdr:nvSpPr>
      <xdr:spPr>
        <a:xfrm>
          <a:off x="409575" y="40805100"/>
          <a:ext cx="54959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On 28 September 2010, the Company  had completed the above corporate proposal by issuance of  72,136,054 new ordinary shares of RM0.50 each by way of capitalising RM1,022,244 from share premium account and RM35,045,783 from retained profits of the Company. This was followed by the issuance of 32,789,296 additional warrants  and the revised of the warrant exercise price to RM0.53 per share.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Both the bonus shares and additional warrants have been listed on the Main Market of Bursa Malaysia Securities Berhad o 28 September 2010.</a:t>
          </a:r>
        </a:p>
      </xdr:txBody>
    </xdr:sp>
    <xdr:clientData/>
  </xdr:twoCellAnchor>
  <xdr:twoCellAnchor>
    <xdr:from>
      <xdr:col>2</xdr:col>
      <xdr:colOff>0</xdr:colOff>
      <xdr:row>163</xdr:row>
      <xdr:rowOff>0</xdr:rowOff>
    </xdr:from>
    <xdr:to>
      <xdr:col>13</xdr:col>
      <xdr:colOff>828675</xdr:colOff>
      <xdr:row>172</xdr:row>
      <xdr:rowOff>19050</xdr:rowOff>
    </xdr:to>
    <xdr:sp>
      <xdr:nvSpPr>
        <xdr:cNvPr id="63" name="Text Box 149"/>
        <xdr:cNvSpPr txBox="1">
          <a:spLocks noChangeArrowheads="1"/>
        </xdr:cNvSpPr>
      </xdr:nvSpPr>
      <xdr:spPr>
        <a:xfrm>
          <a:off x="409575" y="17411700"/>
          <a:ext cx="57245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On 27 December 2010, the Company enter</a:t>
          </a:r>
          <a:r>
            <a:rPr lang="en-US" cap="none" sz="1000" b="0" i="0" u="none" baseline="0">
              <a:solidFill>
                <a:srgbClr val="000000"/>
              </a:solidFill>
              <a:latin typeface="Calibri"/>
              <a:ea typeface="Calibri"/>
              <a:cs typeface="Calibri"/>
            </a:rPr>
            <a:t> into a Share Sale Agreement to </a:t>
          </a:r>
          <a:r>
            <a:rPr lang="en-US" cap="none" sz="1000" b="0" i="0" u="none" baseline="0">
              <a:solidFill>
                <a:srgbClr val="000000"/>
              </a:solidFill>
              <a:latin typeface="Calibri"/>
              <a:ea typeface="Calibri"/>
              <a:cs typeface="Calibri"/>
            </a:rPr>
            <a:t>acquired the remaining 106,250  ordinary shares of RM1.00 each, representing 17% equity interest in Future-NRG Sdn Bhd ("FNRG"), a company incorporated in Malaysia,</a:t>
          </a:r>
          <a:r>
            <a:rPr lang="en-US" cap="none" sz="1000" b="0" i="0" u="none" baseline="0">
              <a:solidFill>
                <a:srgbClr val="000000"/>
              </a:solidFill>
              <a:latin typeface="Calibri"/>
              <a:ea typeface="Calibri"/>
              <a:cs typeface="Calibri"/>
            </a:rPr>
            <a:t>  from a minority shareholder for a cash consideration of RM1.00 together with all assets and liabilities threrein. Upon completion of the acquistion, the Company hold 100% equity interest in FNRG.</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Subsequently, the Company subscribed for an additional 27,375,000 of ordinary shares</a:t>
          </a:r>
          <a:r>
            <a:rPr lang="en-US" cap="none" sz="1000" b="0" i="0" u="none" baseline="0">
              <a:solidFill>
                <a:srgbClr val="000000"/>
              </a:solidFill>
              <a:latin typeface="Calibri"/>
              <a:ea typeface="Calibri"/>
              <a:cs typeface="Calibri"/>
            </a:rPr>
            <a:t> of RM1.00 each  issued by FNRG.</a:t>
          </a:r>
        </a:p>
      </xdr:txBody>
    </xdr:sp>
    <xdr:clientData/>
  </xdr:twoCellAnchor>
  <xdr:twoCellAnchor>
    <xdr:from>
      <xdr:col>2</xdr:col>
      <xdr:colOff>0</xdr:colOff>
      <xdr:row>156</xdr:row>
      <xdr:rowOff>0</xdr:rowOff>
    </xdr:from>
    <xdr:to>
      <xdr:col>13</xdr:col>
      <xdr:colOff>762000</xdr:colOff>
      <xdr:row>162</xdr:row>
      <xdr:rowOff>47625</xdr:rowOff>
    </xdr:to>
    <xdr:sp>
      <xdr:nvSpPr>
        <xdr:cNvPr id="64" name="Text Box 149"/>
        <xdr:cNvSpPr txBox="1">
          <a:spLocks noChangeArrowheads="1"/>
        </xdr:cNvSpPr>
      </xdr:nvSpPr>
      <xdr:spPr>
        <a:xfrm>
          <a:off x="409575" y="17411700"/>
          <a:ext cx="56578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On 23 November 2010, the Company through its wholly owned subsidiary, FITTERS Engineering Services Sdn Bhd enter</a:t>
          </a:r>
          <a:r>
            <a:rPr lang="en-US" cap="none" sz="1000" b="0" i="0" u="none" baseline="0">
              <a:solidFill>
                <a:srgbClr val="000000"/>
              </a:solidFill>
              <a:latin typeface="Calibri"/>
              <a:ea typeface="Calibri"/>
              <a:cs typeface="Calibri"/>
            </a:rPr>
            <a:t> into a Share Sale Agreement to </a:t>
          </a:r>
          <a:r>
            <a:rPr lang="en-US" cap="none" sz="1000" b="0" i="0" u="none" baseline="0">
              <a:solidFill>
                <a:srgbClr val="000000"/>
              </a:solidFill>
              <a:latin typeface="Calibri"/>
              <a:ea typeface="Calibri"/>
              <a:cs typeface="Calibri"/>
            </a:rPr>
            <a:t>acquired the remaining 490,000  ordinary shares of RM1.00 each, representing 49% equity interest in Z'odd Design Sdn Bhd ("Z'odd"), a company incorporated in Malaysia,</a:t>
          </a:r>
          <a:r>
            <a:rPr lang="en-US" cap="none" sz="1000" b="0" i="0" u="none" baseline="0">
              <a:solidFill>
                <a:srgbClr val="000000"/>
              </a:solidFill>
              <a:latin typeface="Calibri"/>
              <a:ea typeface="Calibri"/>
              <a:cs typeface="Calibri"/>
            </a:rPr>
            <a:t>  from the minority shareholders for a cash consideration of RM3.00 together with all assets and liabilities threrein. Upon completion of the acquistion, the Company hold 100% equity interest in Z'odd.</a:t>
          </a:r>
          <a:r>
            <a:rPr lang="en-US" cap="none" sz="1000" b="0" i="0" u="none" baseline="0">
              <a:solidFill>
                <a:srgbClr val="000000"/>
              </a:solidFill>
              <a:latin typeface="Calibri"/>
              <a:ea typeface="Calibri"/>
              <a:cs typeface="Calibri"/>
            </a:rPr>
            <a:t>
</a:t>
          </a:r>
        </a:p>
      </xdr:txBody>
    </xdr:sp>
    <xdr:clientData/>
  </xdr:twoCellAnchor>
  <xdr:twoCellAnchor>
    <xdr:from>
      <xdr:col>2</xdr:col>
      <xdr:colOff>0</xdr:colOff>
      <xdr:row>283</xdr:row>
      <xdr:rowOff>161925</xdr:rowOff>
    </xdr:from>
    <xdr:to>
      <xdr:col>13</xdr:col>
      <xdr:colOff>809625</xdr:colOff>
      <xdr:row>288</xdr:row>
      <xdr:rowOff>123825</xdr:rowOff>
    </xdr:to>
    <xdr:sp>
      <xdr:nvSpPr>
        <xdr:cNvPr id="65" name="Text Box 82"/>
        <xdr:cNvSpPr txBox="1">
          <a:spLocks noChangeArrowheads="1"/>
        </xdr:cNvSpPr>
      </xdr:nvSpPr>
      <xdr:spPr>
        <a:xfrm>
          <a:off x="409575" y="24431625"/>
          <a:ext cx="5705475" cy="7715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For the current quarter,</a:t>
          </a:r>
          <a:r>
            <a:rPr lang="en-US" cap="none" sz="1000" b="0" i="0" u="none" baseline="0">
              <a:solidFill>
                <a:srgbClr val="000000"/>
              </a:solidFill>
              <a:latin typeface="Calibri"/>
              <a:ea typeface="Calibri"/>
              <a:cs typeface="Calibri"/>
            </a:rPr>
            <a:t> a 5.5% reduction</a:t>
          </a:r>
          <a:r>
            <a:rPr lang="en-US" cap="none" sz="1000" b="0" i="0" u="none" baseline="0">
              <a:solidFill>
                <a:srgbClr val="000000"/>
              </a:solidFill>
              <a:latin typeface="Calibri"/>
              <a:ea typeface="Calibri"/>
              <a:cs typeface="Calibri"/>
            </a:rPr>
            <a:t> in revenue and 42.9% reduction in the profit before tax  mainly due </a:t>
          </a:r>
          <a:r>
            <a:rPr lang="en-US" cap="none" sz="1000" b="0" i="0" u="none" baseline="0">
              <a:solidFill>
                <a:srgbClr val="000000"/>
              </a:solidFill>
              <a:latin typeface="Calibri"/>
              <a:ea typeface="Calibri"/>
              <a:cs typeface="Calibri"/>
            </a:rPr>
            <a:t> to a drop in both revenue and profit recognition in fire  engineering services  as a result of slower activities in the first quarter while in FY2012, an additional profit was recognised from our KLCC Lot C project's variation order.</a:t>
          </a:r>
        </a:p>
      </xdr:txBody>
    </xdr:sp>
    <xdr:clientData/>
  </xdr:twoCellAnchor>
  <xdr:twoCellAnchor>
    <xdr:from>
      <xdr:col>2</xdr:col>
      <xdr:colOff>9525</xdr:colOff>
      <xdr:row>300</xdr:row>
      <xdr:rowOff>0</xdr:rowOff>
    </xdr:from>
    <xdr:to>
      <xdr:col>13</xdr:col>
      <xdr:colOff>876300</xdr:colOff>
      <xdr:row>302</xdr:row>
      <xdr:rowOff>142875</xdr:rowOff>
    </xdr:to>
    <xdr:sp>
      <xdr:nvSpPr>
        <xdr:cNvPr id="66" name="Text Box 82"/>
        <xdr:cNvSpPr txBox="1">
          <a:spLocks noChangeArrowheads="1"/>
        </xdr:cNvSpPr>
      </xdr:nvSpPr>
      <xdr:spPr>
        <a:xfrm>
          <a:off x="419100" y="26069925"/>
          <a:ext cx="5762625" cy="4667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For the current quarter</a:t>
          </a:r>
          <a:r>
            <a:rPr lang="en-US" cap="none" sz="1000" b="0" i="0" u="none" baseline="0">
              <a:solidFill>
                <a:srgbClr val="000000"/>
              </a:solidFill>
              <a:latin typeface="Calibri"/>
              <a:ea typeface="Calibri"/>
              <a:cs typeface="Calibri"/>
            </a:rPr>
            <a:t>, there is an increase in both revenue and profit before tax as a result of increased on construction progress and increased in sales of Zetapark's property especially the "LOFT" service apartment . </a:t>
          </a:r>
        </a:p>
      </xdr:txBody>
    </xdr:sp>
    <xdr:clientData/>
  </xdr:twoCellAnchor>
  <xdr:twoCellAnchor>
    <xdr:from>
      <xdr:col>2</xdr:col>
      <xdr:colOff>0</xdr:colOff>
      <xdr:row>317</xdr:row>
      <xdr:rowOff>0</xdr:rowOff>
    </xdr:from>
    <xdr:to>
      <xdr:col>13</xdr:col>
      <xdr:colOff>876300</xdr:colOff>
      <xdr:row>320</xdr:row>
      <xdr:rowOff>9525</xdr:rowOff>
    </xdr:to>
    <xdr:sp>
      <xdr:nvSpPr>
        <xdr:cNvPr id="67" name="Text Box 82"/>
        <xdr:cNvSpPr txBox="1">
          <a:spLocks noChangeArrowheads="1"/>
        </xdr:cNvSpPr>
      </xdr:nvSpPr>
      <xdr:spPr>
        <a:xfrm>
          <a:off x="409575" y="27374850"/>
          <a:ext cx="5772150" cy="4953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The reduction in both revenue and profit before tax were</a:t>
          </a:r>
          <a:r>
            <a:rPr lang="en-US" cap="none" sz="1000" b="0" i="0" u="none" baseline="0">
              <a:solidFill>
                <a:srgbClr val="000000"/>
              </a:solidFill>
              <a:latin typeface="Calibri"/>
              <a:ea typeface="Calibri"/>
              <a:cs typeface="Calibri"/>
            </a:rPr>
            <a:t> due to temporally ceased in production  in the first quarter to enable for the upgrading and expansion work to be carried out to the existing palm oil mill.</a:t>
          </a:r>
        </a:p>
      </xdr:txBody>
    </xdr:sp>
    <xdr:clientData/>
  </xdr:twoCellAnchor>
  <xdr:twoCellAnchor>
    <xdr:from>
      <xdr:col>2</xdr:col>
      <xdr:colOff>0</xdr:colOff>
      <xdr:row>330</xdr:row>
      <xdr:rowOff>133350</xdr:rowOff>
    </xdr:from>
    <xdr:to>
      <xdr:col>13</xdr:col>
      <xdr:colOff>847725</xdr:colOff>
      <xdr:row>336</xdr:row>
      <xdr:rowOff>57150</xdr:rowOff>
    </xdr:to>
    <xdr:sp>
      <xdr:nvSpPr>
        <xdr:cNvPr id="68" name="Text Box 82"/>
        <xdr:cNvSpPr txBox="1">
          <a:spLocks noChangeArrowheads="1"/>
        </xdr:cNvSpPr>
      </xdr:nvSpPr>
      <xdr:spPr>
        <a:xfrm>
          <a:off x="409575" y="29918025"/>
          <a:ext cx="5743575" cy="8953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In FYE 2012, the profit before tax included </a:t>
          </a:r>
          <a:r>
            <a:rPr lang="en-US" cap="none" sz="1000" b="0" i="0" u="none" baseline="0">
              <a:solidFill>
                <a:srgbClr val="000000"/>
              </a:solidFill>
              <a:latin typeface="Calibri"/>
              <a:ea typeface="Calibri"/>
              <a:cs typeface="Calibri"/>
            </a:rPr>
            <a:t>the share of profit two  associated </a:t>
          </a:r>
          <a:r>
            <a:rPr lang="en-US" cap="none" sz="1000" b="0" i="0" u="none" baseline="0">
              <a:solidFill>
                <a:srgbClr val="000000"/>
              </a:solidFill>
              <a:latin typeface="Calibri"/>
              <a:ea typeface="Calibri"/>
              <a:cs typeface="Calibri"/>
            </a:rPr>
            <a:t>companies, </a:t>
          </a:r>
          <a:r>
            <a:rPr lang="en-US" cap="none" sz="1000" b="0" i="0" u="none" baseline="0">
              <a:solidFill>
                <a:srgbClr val="000000"/>
              </a:solidFill>
              <a:latin typeface="Calibri"/>
              <a:ea typeface="Calibri"/>
              <a:cs typeface="Calibri"/>
            </a:rPr>
            <a:t>KPISOFT International Pte Ltd and KPISOFT Malaysia Sdn Bhd amounted to RM166K which were disposed off in Dec 2012.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Profit achieved in FYE2013 was due to cost saving  in finance costs. </a:t>
          </a:r>
        </a:p>
      </xdr:txBody>
    </xdr:sp>
    <xdr:clientData/>
  </xdr:twoCellAnchor>
  <xdr:twoCellAnchor>
    <xdr:from>
      <xdr:col>2</xdr:col>
      <xdr:colOff>19050</xdr:colOff>
      <xdr:row>126</xdr:row>
      <xdr:rowOff>0</xdr:rowOff>
    </xdr:from>
    <xdr:to>
      <xdr:col>13</xdr:col>
      <xdr:colOff>771525</xdr:colOff>
      <xdr:row>132</xdr:row>
      <xdr:rowOff>0</xdr:rowOff>
    </xdr:to>
    <xdr:sp>
      <xdr:nvSpPr>
        <xdr:cNvPr id="69" name="Text Box 149"/>
        <xdr:cNvSpPr txBox="1">
          <a:spLocks noChangeArrowheads="1"/>
        </xdr:cNvSpPr>
      </xdr:nvSpPr>
      <xdr:spPr>
        <a:xfrm>
          <a:off x="428625" y="17411700"/>
          <a:ext cx="56483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On 6 June 2012, the Company through its wholly-owned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subsidiary, Future NRG (SEA) Pte Ltd acquired 87,977 ordinary</a:t>
          </a:r>
          <a:r>
            <a:rPr lang="en-US" cap="none" sz="1000" b="0" i="0" u="none" baseline="0">
              <a:solidFill>
                <a:srgbClr val="000000"/>
              </a:solidFill>
              <a:latin typeface="Calibri"/>
              <a:ea typeface="Calibri"/>
              <a:cs typeface="Calibri"/>
            </a:rPr>
            <a:t> share of Peso100 each of SURE Silangan, Inc.("SSI"), a company incorporated in the Philippines for USD210,000.</a:t>
          </a:r>
          <a:r>
            <a:rPr lang="en-US" cap="none" sz="1000" b="0" i="0" u="none" baseline="0">
              <a:solidFill>
                <a:srgbClr val="000000"/>
              </a:solidFill>
              <a:latin typeface="Calibri"/>
              <a:ea typeface="Calibri"/>
              <a:cs typeface="Calibri"/>
            </a:rPr>
            <a:t> This represent 52% equity interest</a:t>
          </a:r>
          <a:r>
            <a:rPr lang="en-US" cap="none" sz="1000" b="0" i="0" u="none" baseline="0">
              <a:solidFill>
                <a:srgbClr val="000000"/>
              </a:solidFill>
              <a:latin typeface="Calibri"/>
              <a:ea typeface="Calibri"/>
              <a:cs typeface="Calibri"/>
            </a:rPr>
            <a:t> in SSI.</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SSI</a:t>
          </a:r>
          <a:r>
            <a:rPr lang="en-US" cap="none" sz="1000" b="0" i="0" u="none" baseline="0">
              <a:solidFill>
                <a:srgbClr val="000000"/>
              </a:solidFill>
              <a:latin typeface="Calibri"/>
              <a:ea typeface="Calibri"/>
              <a:cs typeface="Calibri"/>
            </a:rPr>
            <a:t> remained dormant as at  financial period ended 30 September 2012.</a:t>
          </a:r>
        </a:p>
      </xdr:txBody>
    </xdr:sp>
    <xdr:clientData/>
  </xdr:twoCellAnchor>
  <xdr:twoCellAnchor>
    <xdr:from>
      <xdr:col>0</xdr:col>
      <xdr:colOff>219075</xdr:colOff>
      <xdr:row>379</xdr:row>
      <xdr:rowOff>19050</xdr:rowOff>
    </xdr:from>
    <xdr:to>
      <xdr:col>13</xdr:col>
      <xdr:colOff>866775</xdr:colOff>
      <xdr:row>384</xdr:row>
      <xdr:rowOff>66675</xdr:rowOff>
    </xdr:to>
    <xdr:sp>
      <xdr:nvSpPr>
        <xdr:cNvPr id="70" name="Text Box 56"/>
        <xdr:cNvSpPr txBox="1">
          <a:spLocks noChangeArrowheads="1"/>
        </xdr:cNvSpPr>
      </xdr:nvSpPr>
      <xdr:spPr>
        <a:xfrm>
          <a:off x="219075" y="37795200"/>
          <a:ext cx="5953125" cy="8572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The effective tax rate for the Groups is 27.0%  for the period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ended 31/03/2013</a:t>
          </a:r>
          <a:r>
            <a:rPr lang="en-US" cap="none" sz="1000" b="0" i="0" u="none" baseline="0">
              <a:solidFill>
                <a:srgbClr val="000000"/>
              </a:solidFill>
              <a:latin typeface="Calibri"/>
              <a:ea typeface="Calibri"/>
              <a:cs typeface="Calibri"/>
            </a:rPr>
            <a:t> as compare to 24.6% for the pre</a:t>
          </a:r>
          <a:r>
            <a:rPr lang="en-US" cap="none" sz="1000" b="0" i="0" u="none" baseline="0">
              <a:solidFill>
                <a:srgbClr val="000000"/>
              </a:solidFill>
              <a:latin typeface="Calibri"/>
              <a:ea typeface="Calibri"/>
              <a:cs typeface="Calibri"/>
            </a:rPr>
            <a:t>vious year ended</a:t>
          </a:r>
          <a:r>
            <a:rPr lang="en-US" cap="none" sz="1000" b="0" i="0" u="none" baseline="0">
              <a:solidFill>
                <a:srgbClr val="000000"/>
              </a:solidFill>
              <a:latin typeface="Calibri"/>
              <a:ea typeface="Calibri"/>
              <a:cs typeface="Calibri"/>
            </a:rPr>
            <a:t> 31/03/2012. The tax rate was higher than the statutory rate due to the losses of certain subsidiaries which cannot be set off against taxable profits made by other subsidiaries and certain expenses which are not deductible for tax purposes.</a:t>
          </a:r>
        </a:p>
      </xdr:txBody>
    </xdr:sp>
    <xdr:clientData/>
  </xdr:twoCellAnchor>
  <xdr:twoCellAnchor>
    <xdr:from>
      <xdr:col>1</xdr:col>
      <xdr:colOff>19050</xdr:colOff>
      <xdr:row>270</xdr:row>
      <xdr:rowOff>28575</xdr:rowOff>
    </xdr:from>
    <xdr:to>
      <xdr:col>13</xdr:col>
      <xdr:colOff>895350</xdr:colOff>
      <xdr:row>273</xdr:row>
      <xdr:rowOff>76200</xdr:rowOff>
    </xdr:to>
    <xdr:sp>
      <xdr:nvSpPr>
        <xdr:cNvPr id="71" name="Text Box 82"/>
        <xdr:cNvSpPr txBox="1">
          <a:spLocks noChangeArrowheads="1"/>
        </xdr:cNvSpPr>
      </xdr:nvSpPr>
      <xdr:spPr>
        <a:xfrm>
          <a:off x="238125" y="22650450"/>
          <a:ext cx="59626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For the cumulative 12 months, the revenue of the Group was reduced by 8.1% to RM410.515 million from RM446.488 million and</a:t>
          </a:r>
          <a:r>
            <a:rPr lang="en-US" cap="none" sz="1000" b="0" i="0" u="none" baseline="0">
              <a:solidFill>
                <a:srgbClr val="000000"/>
              </a:solidFill>
              <a:latin typeface="Calibri"/>
              <a:ea typeface="Calibri"/>
              <a:cs typeface="Calibri"/>
            </a:rPr>
            <a:t> the profit before taxation increased by 27.6% to RM37.916 million from RM29.719 million in the preceding year.  </a:t>
          </a:r>
          <a:r>
            <a:rPr lang="en-US" cap="none" sz="1000" b="0" i="0" u="none" baseline="0">
              <a:solidFill>
                <a:srgbClr val="FF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1</xdr:col>
      <xdr:colOff>0</xdr:colOff>
      <xdr:row>24</xdr:row>
      <xdr:rowOff>0</xdr:rowOff>
    </xdr:from>
    <xdr:to>
      <xdr:col>13</xdr:col>
      <xdr:colOff>742950</xdr:colOff>
      <xdr:row>28</xdr:row>
      <xdr:rowOff>57150</xdr:rowOff>
    </xdr:to>
    <xdr:sp>
      <xdr:nvSpPr>
        <xdr:cNvPr id="72" name="Text Box 114"/>
        <xdr:cNvSpPr txBox="1">
          <a:spLocks noChangeArrowheads="1"/>
        </xdr:cNvSpPr>
      </xdr:nvSpPr>
      <xdr:spPr>
        <a:xfrm>
          <a:off x="219075" y="3629025"/>
          <a:ext cx="5829300" cy="7048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In conjunction with the planned convergence of FRSs with International Financial Reporting Standards as issued by the International Accounting Standards Board on 1 January 2012, the MASB had on 19 November 2011 issue a new MASB approved accounting standards, MFRSs ("MFRSs Framework")</a:t>
          </a:r>
          <a:r>
            <a:rPr lang="en-US" cap="none" sz="1000" b="0" i="0" u="none" baseline="0">
              <a:solidFill>
                <a:srgbClr val="000000"/>
              </a:solidFill>
              <a:latin typeface="Calibri"/>
              <a:ea typeface="Calibri"/>
              <a:cs typeface="Calibri"/>
            </a:rPr>
            <a:t> for application in the annual periods beginning on or after 1st January 2012.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209550</xdr:colOff>
      <xdr:row>28</xdr:row>
      <xdr:rowOff>95250</xdr:rowOff>
    </xdr:from>
    <xdr:to>
      <xdr:col>13</xdr:col>
      <xdr:colOff>723900</xdr:colOff>
      <xdr:row>34</xdr:row>
      <xdr:rowOff>133350</xdr:rowOff>
    </xdr:to>
    <xdr:sp>
      <xdr:nvSpPr>
        <xdr:cNvPr id="73" name="Text Box 114"/>
        <xdr:cNvSpPr txBox="1">
          <a:spLocks noChangeArrowheads="1"/>
        </xdr:cNvSpPr>
      </xdr:nvSpPr>
      <xdr:spPr>
        <a:xfrm>
          <a:off x="209550" y="4371975"/>
          <a:ext cx="5819775" cy="10096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The MRFSs Framework is mandatory for adoption by all Entities Other Than Private Entities for annual periods beginning on or after 1 January 2012, with the exception of entities subject to the application of MFRS 141 </a:t>
          </a:r>
          <a:r>
            <a:rPr lang="en-US" cap="none" sz="1000" b="0" i="1" u="none" baseline="0">
              <a:solidFill>
                <a:srgbClr val="000000"/>
              </a:solidFill>
              <a:latin typeface="Calibri"/>
              <a:ea typeface="Calibri"/>
              <a:cs typeface="Calibri"/>
            </a:rPr>
            <a:t>Agriculture</a:t>
          </a:r>
          <a:r>
            <a:rPr lang="en-US" cap="none" sz="1000" b="0" i="0" u="none" baseline="0">
              <a:solidFill>
                <a:srgbClr val="000000"/>
              </a:solidFill>
              <a:latin typeface="Calibri"/>
              <a:ea typeface="Calibri"/>
              <a:cs typeface="Calibri"/>
            </a:rPr>
            <a:t> and/or IC Int 15 </a:t>
          </a:r>
          <a:r>
            <a:rPr lang="en-US" cap="none" sz="1000" b="0" i="1" u="none" baseline="0">
              <a:solidFill>
                <a:srgbClr val="000000"/>
              </a:solidFill>
              <a:latin typeface="Calibri"/>
              <a:ea typeface="Calibri"/>
              <a:cs typeface="Calibri"/>
            </a:rPr>
            <a:t>Agreements for the Construction of Real Estate ("Transitioning Entities"). </a:t>
          </a:r>
          <a:r>
            <a:rPr lang="en-US" cap="none" sz="1000" b="0" i="0" u="none" baseline="0">
              <a:solidFill>
                <a:srgbClr val="000000"/>
              </a:solidFill>
              <a:latin typeface="Calibri"/>
              <a:ea typeface="Calibri"/>
              <a:cs typeface="Calibri"/>
            </a:rPr>
            <a:t>The Transitioning Entities also includes those entities that consolidate or equity account or porportionately consolidate another entity that has chosen to continue to apply the FRSs framework for annual periods beginning on or after 1 January 2012.</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14</xdr:col>
      <xdr:colOff>76200</xdr:colOff>
      <xdr:row>303</xdr:row>
      <xdr:rowOff>38100</xdr:rowOff>
    </xdr:from>
    <xdr:to>
      <xdr:col>25</xdr:col>
      <xdr:colOff>57150</xdr:colOff>
      <xdr:row>306</xdr:row>
      <xdr:rowOff>104775</xdr:rowOff>
    </xdr:to>
    <xdr:sp>
      <xdr:nvSpPr>
        <xdr:cNvPr id="74" name="Text Box 82"/>
        <xdr:cNvSpPr txBox="1">
          <a:spLocks noChangeArrowheads="1"/>
        </xdr:cNvSpPr>
      </xdr:nvSpPr>
      <xdr:spPr>
        <a:xfrm>
          <a:off x="6296025" y="26555700"/>
          <a:ext cx="56959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profit before tax increased in both current and cumulative quarter also due to the increased in property sales. Recognition of profit from KLCC Lot C project's variation order also contributed to the increased in the profit before tax for the cumulative quarter.</a:t>
          </a:r>
        </a:p>
      </xdr:txBody>
    </xdr:sp>
    <xdr:clientData/>
  </xdr:twoCellAnchor>
  <xdr:twoCellAnchor>
    <xdr:from>
      <xdr:col>14</xdr:col>
      <xdr:colOff>161925</xdr:colOff>
      <xdr:row>289</xdr:row>
      <xdr:rowOff>66675</xdr:rowOff>
    </xdr:from>
    <xdr:to>
      <xdr:col>25</xdr:col>
      <xdr:colOff>114300</xdr:colOff>
      <xdr:row>295</xdr:row>
      <xdr:rowOff>76200</xdr:rowOff>
    </xdr:to>
    <xdr:sp>
      <xdr:nvSpPr>
        <xdr:cNvPr id="75" name="Text Box 82"/>
        <xdr:cNvSpPr txBox="1">
          <a:spLocks noChangeArrowheads="1"/>
        </xdr:cNvSpPr>
      </xdr:nvSpPr>
      <xdr:spPr>
        <a:xfrm>
          <a:off x="6381750" y="25241250"/>
          <a:ext cx="56673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For the cumulative quarter, even though with a</a:t>
          </a:r>
          <a:r>
            <a:rPr lang="en-US" cap="none" sz="1000" b="0" i="0" u="none" baseline="0">
              <a:solidFill>
                <a:srgbClr val="000000"/>
              </a:solidFill>
              <a:latin typeface="Calibri"/>
              <a:ea typeface="Calibri"/>
              <a:cs typeface="Calibri"/>
            </a:rPr>
            <a:t> marginal reduction in revenue of 2.1%, the reduction in cumulatiive profit before tax amount to 23.3% as compared to previous year.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 higher margin in FY2011 was mainly from the a special  Petronas order which contributed higher margin as compared to other business in the segment.</a:t>
          </a:r>
        </a:p>
      </xdr:txBody>
    </xdr:sp>
    <xdr:clientData/>
  </xdr:twoCellAnchor>
  <xdr:twoCellAnchor>
    <xdr:from>
      <xdr:col>2</xdr:col>
      <xdr:colOff>28575</xdr:colOff>
      <xdr:row>115</xdr:row>
      <xdr:rowOff>0</xdr:rowOff>
    </xdr:from>
    <xdr:to>
      <xdr:col>13</xdr:col>
      <xdr:colOff>885825</xdr:colOff>
      <xdr:row>119</xdr:row>
      <xdr:rowOff>19050</xdr:rowOff>
    </xdr:to>
    <xdr:sp>
      <xdr:nvSpPr>
        <xdr:cNvPr id="76" name="Text Box 22"/>
        <xdr:cNvSpPr txBox="1">
          <a:spLocks noChangeArrowheads="1"/>
        </xdr:cNvSpPr>
      </xdr:nvSpPr>
      <xdr:spPr>
        <a:xfrm>
          <a:off x="438150" y="16030575"/>
          <a:ext cx="5753100" cy="6667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During the 1st quarter of</a:t>
          </a:r>
          <a:r>
            <a:rPr lang="en-US" cap="none" sz="1000" b="0" i="0" u="none" baseline="0">
              <a:solidFill>
                <a:srgbClr val="000000"/>
              </a:solidFill>
              <a:latin typeface="Calibri"/>
              <a:ea typeface="Calibri"/>
              <a:cs typeface="Calibri"/>
            </a:rPr>
            <a:t> the year under review, the Company repurchased 1,990,000 units of its issued ordinary shares from the open market at an average price of RM0.63 per shares.  The total consideration paid for the repurchase including transaction costs was RM1,243,251. The shares repurchased are being held as treasury shares in accordance with Section 67A of the Companies Act.</a:t>
          </a:r>
        </a:p>
      </xdr:txBody>
    </xdr:sp>
    <xdr:clientData/>
  </xdr:twoCellAnchor>
  <xdr:twoCellAnchor>
    <xdr:from>
      <xdr:col>2</xdr:col>
      <xdr:colOff>19050</xdr:colOff>
      <xdr:row>423</xdr:row>
      <xdr:rowOff>19050</xdr:rowOff>
    </xdr:from>
    <xdr:to>
      <xdr:col>13</xdr:col>
      <xdr:colOff>876300</xdr:colOff>
      <xdr:row>430</xdr:row>
      <xdr:rowOff>66675</xdr:rowOff>
    </xdr:to>
    <xdr:sp>
      <xdr:nvSpPr>
        <xdr:cNvPr id="77" name="Text Box 22"/>
        <xdr:cNvSpPr txBox="1">
          <a:spLocks noChangeArrowheads="1"/>
        </xdr:cNvSpPr>
      </xdr:nvSpPr>
      <xdr:spPr>
        <a:xfrm>
          <a:off x="428625" y="40728900"/>
          <a:ext cx="57531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During September</a:t>
          </a:r>
          <a:r>
            <a:rPr lang="en-US" cap="none" sz="1000" b="0" i="0" u="none" baseline="0">
              <a:solidFill>
                <a:srgbClr val="000000"/>
              </a:solidFill>
              <a:latin typeface="Calibri"/>
              <a:ea typeface="Calibri"/>
              <a:cs typeface="Calibri"/>
            </a:rPr>
            <a:t> 2012, 5,301,200 units of warrants of the Company were exercised and converted to 5,301,200 units of ordinary shares at RM0.53 per unit. These shares were subsequently granted listing  on the Bursa Malaysia.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During October and Novemebr 2012, 11,340,775 and 78,800,247 units of warrants of the Company were exercised and converted to  a total of 90,141,022 units of ordinary shares of RM0.53 per unit. These shares were subsequently granted listing on the Bursa Malaysia.</a:t>
          </a:r>
        </a:p>
      </xdr:txBody>
    </xdr:sp>
    <xdr:clientData/>
  </xdr:twoCellAnchor>
  <xdr:twoCellAnchor>
    <xdr:from>
      <xdr:col>2</xdr:col>
      <xdr:colOff>19050</xdr:colOff>
      <xdr:row>132</xdr:row>
      <xdr:rowOff>0</xdr:rowOff>
    </xdr:from>
    <xdr:to>
      <xdr:col>13</xdr:col>
      <xdr:colOff>771525</xdr:colOff>
      <xdr:row>137</xdr:row>
      <xdr:rowOff>0</xdr:rowOff>
    </xdr:to>
    <xdr:sp>
      <xdr:nvSpPr>
        <xdr:cNvPr id="78" name="Text Box 149"/>
        <xdr:cNvSpPr txBox="1">
          <a:spLocks noChangeArrowheads="1"/>
        </xdr:cNvSpPr>
      </xdr:nvSpPr>
      <xdr:spPr>
        <a:xfrm>
          <a:off x="428625" y="17411700"/>
          <a:ext cx="5648325" cy="0"/>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latin typeface="Calibri"/>
              <a:ea typeface="Calibri"/>
              <a:cs typeface="Calibri"/>
            </a:rPr>
            <a:t>On 6 June 2012, the Company through its wholly-owned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subsidiary, Future NRG (SEA) Pte Ltd acquired 155,400 ordinary</a:t>
          </a:r>
          <a:r>
            <a:rPr lang="en-US" cap="none" sz="1000" b="0" i="0" u="none" baseline="0">
              <a:solidFill>
                <a:srgbClr val="000000"/>
              </a:solidFill>
              <a:latin typeface="Calibri"/>
              <a:ea typeface="Calibri"/>
              <a:cs typeface="Calibri"/>
            </a:rPr>
            <a:t> share of Peso100 each of SUREPEP, Inc.("SPI"), a company incorporated in the Philippines for USD500,000.</a:t>
          </a:r>
          <a:r>
            <a:rPr lang="en-US" cap="none" sz="1000" b="0" i="0" u="none" baseline="0">
              <a:solidFill>
                <a:srgbClr val="000000"/>
              </a:solidFill>
              <a:latin typeface="Calibri"/>
              <a:ea typeface="Calibri"/>
              <a:cs typeface="Calibri"/>
            </a:rPr>
            <a:t> This represent 28% equity interest</a:t>
          </a:r>
          <a:r>
            <a:rPr lang="en-US" cap="none" sz="1000" b="0" i="0" u="none" baseline="0">
              <a:solidFill>
                <a:srgbClr val="000000"/>
              </a:solidFill>
              <a:latin typeface="Calibri"/>
              <a:ea typeface="Calibri"/>
              <a:cs typeface="Calibri"/>
            </a:rPr>
            <a:t> in SPI.</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SPI</a:t>
          </a:r>
          <a:r>
            <a:rPr lang="en-US" cap="none" sz="1000" b="0" i="0" u="none" baseline="0">
              <a:solidFill>
                <a:srgbClr val="000000"/>
              </a:solidFill>
              <a:latin typeface="Calibri"/>
              <a:ea typeface="Calibri"/>
              <a:cs typeface="Calibri"/>
            </a:rPr>
            <a:t> remained dormant as at  financial period ended 30 September 2012.</a:t>
          </a:r>
        </a:p>
      </xdr:txBody>
    </xdr:sp>
    <xdr:clientData/>
  </xdr:twoCellAnchor>
  <xdr:twoCellAnchor>
    <xdr:from>
      <xdr:col>2</xdr:col>
      <xdr:colOff>0</xdr:colOff>
      <xdr:row>324</xdr:row>
      <xdr:rowOff>0</xdr:rowOff>
    </xdr:from>
    <xdr:to>
      <xdr:col>13</xdr:col>
      <xdr:colOff>857250</xdr:colOff>
      <xdr:row>326</xdr:row>
      <xdr:rowOff>66675</xdr:rowOff>
    </xdr:to>
    <xdr:sp>
      <xdr:nvSpPr>
        <xdr:cNvPr id="79" name="Text Box 82"/>
        <xdr:cNvSpPr txBox="1">
          <a:spLocks noChangeArrowheads="1"/>
        </xdr:cNvSpPr>
      </xdr:nvSpPr>
      <xdr:spPr>
        <a:xfrm>
          <a:off x="409575" y="28651200"/>
          <a:ext cx="5753100" cy="3905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The reduction in both revenue and profit before tax were</a:t>
          </a:r>
          <a:r>
            <a:rPr lang="en-US" cap="none" sz="1000" b="0" i="0" u="none" baseline="0">
              <a:solidFill>
                <a:srgbClr val="000000"/>
              </a:solidFill>
              <a:latin typeface="Calibri"/>
              <a:ea typeface="Calibri"/>
              <a:cs typeface="Calibri"/>
            </a:rPr>
            <a:t> due completion of major contracts (Kidzania &amp; Puteri Harbour) in FY2012.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68"/>
  <sheetViews>
    <sheetView zoomScale="110" zoomScaleNormal="110" zoomScalePageLayoutView="0" workbookViewId="0" topLeftCell="A7">
      <selection activeCell="H35" sqref="H35"/>
    </sheetView>
  </sheetViews>
  <sheetFormatPr defaultColWidth="7.8515625" defaultRowHeight="12.75"/>
  <cols>
    <col min="1" max="1" width="2.57421875" style="3" customWidth="1"/>
    <col min="2" max="2" width="32.421875" style="3" customWidth="1"/>
    <col min="3" max="3" width="1.28515625" style="3" customWidth="1"/>
    <col min="4" max="4" width="13.7109375" style="23" customWidth="1"/>
    <col min="5" max="5" width="0.71875" style="3" customWidth="1"/>
    <col min="6" max="6" width="14.28125" style="3" customWidth="1"/>
    <col min="7" max="7" width="0.71875" style="3" customWidth="1"/>
    <col min="8" max="8" width="13.7109375" style="3" customWidth="1"/>
    <col min="9" max="9" width="0.71875" style="3" customWidth="1"/>
    <col min="10" max="10" width="14.421875" style="3" customWidth="1"/>
    <col min="11" max="11" width="8.140625" style="3" bestFit="1" customWidth="1"/>
    <col min="12" max="12" width="10.00390625" style="3" bestFit="1" customWidth="1"/>
    <col min="13" max="16384" width="7.8515625" style="3" customWidth="1"/>
  </cols>
  <sheetData>
    <row r="1" spans="1:4" s="2" customFormat="1" ht="16.5" customHeight="1">
      <c r="A1" s="1" t="s">
        <v>189</v>
      </c>
      <c r="D1" s="139"/>
    </row>
    <row r="2" spans="1:4" s="2" customFormat="1" ht="12.75">
      <c r="A2" s="2" t="s">
        <v>9</v>
      </c>
      <c r="D2" s="139"/>
    </row>
    <row r="4" ht="12.75">
      <c r="A4" s="2"/>
    </row>
    <row r="5" ht="19.5" customHeight="1"/>
    <row r="6" ht="6.75" customHeight="1"/>
    <row r="7" spans="1:10" ht="15" customHeight="1">
      <c r="A7" s="196" t="s">
        <v>327</v>
      </c>
      <c r="B7" s="196"/>
      <c r="C7" s="196"/>
      <c r="D7" s="196"/>
      <c r="E7" s="196"/>
      <c r="F7" s="196"/>
      <c r="G7" s="196"/>
      <c r="H7" s="196"/>
      <c r="I7" s="196"/>
      <c r="J7" s="196"/>
    </row>
    <row r="8" spans="1:10" ht="15" customHeight="1">
      <c r="A8" s="196"/>
      <c r="B8" s="196"/>
      <c r="C8" s="196"/>
      <c r="D8" s="196"/>
      <c r="E8" s="196"/>
      <c r="F8" s="196"/>
      <c r="G8" s="196"/>
      <c r="H8" s="196"/>
      <c r="I8" s="196"/>
      <c r="J8" s="196"/>
    </row>
    <row r="9" spans="1:10" ht="11.25" customHeight="1">
      <c r="A9" s="155"/>
      <c r="B9" s="155"/>
      <c r="C9" s="155"/>
      <c r="D9" s="155"/>
      <c r="E9" s="155"/>
      <c r="F9" s="155"/>
      <c r="G9" s="155"/>
      <c r="H9" s="155"/>
      <c r="I9" s="155"/>
      <c r="J9" s="155"/>
    </row>
    <row r="10" ht="16.5" customHeight="1">
      <c r="A10" s="2" t="s">
        <v>263</v>
      </c>
    </row>
    <row r="11" ht="16.5" customHeight="1">
      <c r="A11" s="2" t="s">
        <v>328</v>
      </c>
    </row>
    <row r="12" ht="12.75" customHeight="1">
      <c r="A12" s="2"/>
    </row>
    <row r="13" spans="4:10" ht="12.75" customHeight="1">
      <c r="D13" s="200" t="s">
        <v>329</v>
      </c>
      <c r="E13" s="200"/>
      <c r="F13" s="200"/>
      <c r="G13" s="98"/>
      <c r="H13" s="200" t="s">
        <v>15</v>
      </c>
      <c r="I13" s="200"/>
      <c r="J13" s="200"/>
    </row>
    <row r="14" spans="4:10" ht="38.25">
      <c r="D14" s="47" t="s">
        <v>5</v>
      </c>
      <c r="E14" s="100"/>
      <c r="F14" s="100" t="s">
        <v>6</v>
      </c>
      <c r="G14" s="100"/>
      <c r="H14" s="100" t="s">
        <v>7</v>
      </c>
      <c r="I14" s="100"/>
      <c r="J14" s="100" t="s">
        <v>8</v>
      </c>
    </row>
    <row r="15" spans="4:10" s="6" customFormat="1" ht="12.75" customHeight="1">
      <c r="D15" s="189" t="s">
        <v>347</v>
      </c>
      <c r="E15" s="8"/>
      <c r="F15" s="7" t="s">
        <v>330</v>
      </c>
      <c r="G15" s="8"/>
      <c r="H15" s="9" t="str">
        <f>+D15</f>
        <v>31-Mar-2013</v>
      </c>
      <c r="I15" s="8"/>
      <c r="J15" s="9" t="str">
        <f>+F15</f>
        <v>31-Mar-2012</v>
      </c>
    </row>
    <row r="16" spans="4:10" s="6" customFormat="1" ht="12.75" customHeight="1">
      <c r="D16" s="140" t="s">
        <v>4</v>
      </c>
      <c r="E16" s="98"/>
      <c r="F16" s="108" t="s">
        <v>4</v>
      </c>
      <c r="G16" s="98"/>
      <c r="H16" s="98" t="s">
        <v>4</v>
      </c>
      <c r="I16" s="98"/>
      <c r="J16" s="98" t="s">
        <v>4</v>
      </c>
    </row>
    <row r="17" ht="12.75" customHeight="1"/>
    <row r="18" spans="1:11" ht="18" customHeight="1">
      <c r="A18" s="3" t="s">
        <v>49</v>
      </c>
      <c r="D18" s="24">
        <v>69762</v>
      </c>
      <c r="E18" s="10"/>
      <c r="F18" s="10">
        <v>88768</v>
      </c>
      <c r="G18" s="10"/>
      <c r="H18" s="10">
        <f>69762</f>
        <v>69762</v>
      </c>
      <c r="I18" s="10"/>
      <c r="J18" s="10">
        <f>88768</f>
        <v>88768</v>
      </c>
      <c r="K18" s="15"/>
    </row>
    <row r="19" spans="1:10" ht="18" customHeight="1">
      <c r="A19" s="3" t="s">
        <v>104</v>
      </c>
      <c r="D19" s="48">
        <f>+D20-D18</f>
        <v>-50075</v>
      </c>
      <c r="E19" s="10"/>
      <c r="F19" s="11">
        <f>+F20-F18</f>
        <v>-75081</v>
      </c>
      <c r="G19" s="10"/>
      <c r="H19" s="11">
        <f>+H20-H18</f>
        <v>-50075</v>
      </c>
      <c r="I19" s="10"/>
      <c r="J19" s="11">
        <f>+J20-J18</f>
        <v>-75081</v>
      </c>
    </row>
    <row r="20" spans="1:14" ht="18" customHeight="1">
      <c r="A20" s="2" t="s">
        <v>80</v>
      </c>
      <c r="B20" s="99"/>
      <c r="C20" s="99"/>
      <c r="D20" s="18">
        <v>19687</v>
      </c>
      <c r="E20" s="10"/>
      <c r="F20" s="13">
        <v>13687</v>
      </c>
      <c r="G20" s="10"/>
      <c r="H20" s="13">
        <f>19687</f>
        <v>19687</v>
      </c>
      <c r="I20" s="10"/>
      <c r="J20" s="13">
        <f>13687</f>
        <v>13687</v>
      </c>
      <c r="K20" s="14"/>
      <c r="N20" s="15"/>
    </row>
    <row r="21" spans="1:10" ht="18" customHeight="1">
      <c r="A21" s="3" t="s">
        <v>308</v>
      </c>
      <c r="D21" s="145">
        <v>14</v>
      </c>
      <c r="F21" s="15">
        <v>106</v>
      </c>
      <c r="H21" s="15">
        <f>14</f>
        <v>14</v>
      </c>
      <c r="J21" s="15">
        <f>106</f>
        <v>106</v>
      </c>
    </row>
    <row r="22" spans="1:14" ht="18" customHeight="1">
      <c r="A22" s="3" t="s">
        <v>81</v>
      </c>
      <c r="D22" s="16">
        <v>227</v>
      </c>
      <c r="E22" s="16"/>
      <c r="F22" s="16">
        <v>105</v>
      </c>
      <c r="G22" s="16"/>
      <c r="H22" s="16">
        <f>227</f>
        <v>227</v>
      </c>
      <c r="I22" s="17"/>
      <c r="J22" s="16">
        <f>105</f>
        <v>105</v>
      </c>
      <c r="K22" s="15"/>
      <c r="N22" s="15"/>
    </row>
    <row r="23" spans="1:14" ht="18" customHeight="1">
      <c r="A23" s="3" t="s">
        <v>310</v>
      </c>
      <c r="D23" s="16">
        <v>0</v>
      </c>
      <c r="E23" s="16"/>
      <c r="F23" s="16">
        <v>59</v>
      </c>
      <c r="G23" s="16"/>
      <c r="H23" s="16">
        <v>0</v>
      </c>
      <c r="I23" s="17"/>
      <c r="J23" s="16">
        <f>59</f>
        <v>59</v>
      </c>
      <c r="K23" s="15"/>
      <c r="N23" s="15"/>
    </row>
    <row r="24" spans="1:14" ht="18" customHeight="1">
      <c r="A24" s="3" t="s">
        <v>102</v>
      </c>
      <c r="D24" s="16">
        <v>-1880</v>
      </c>
      <c r="E24" s="17"/>
      <c r="F24" s="17">
        <f>-1614-10</f>
        <v>-1624</v>
      </c>
      <c r="G24" s="17"/>
      <c r="H24" s="17">
        <v>-1880</v>
      </c>
      <c r="I24" s="17"/>
      <c r="J24" s="17">
        <f>-1624</f>
        <v>-1624</v>
      </c>
      <c r="K24" s="15"/>
      <c r="N24" s="15"/>
    </row>
    <row r="25" spans="1:14" ht="18" customHeight="1">
      <c r="A25" s="3" t="s">
        <v>314</v>
      </c>
      <c r="D25" s="16">
        <v>100</v>
      </c>
      <c r="E25" s="17"/>
      <c r="F25" s="17">
        <v>10</v>
      </c>
      <c r="G25" s="17"/>
      <c r="H25" s="17">
        <f>100</f>
        <v>100</v>
      </c>
      <c r="I25" s="17"/>
      <c r="J25" s="17">
        <f>10</f>
        <v>10</v>
      </c>
      <c r="K25" s="15"/>
      <c r="L25" s="15"/>
      <c r="N25" s="15"/>
    </row>
    <row r="26" spans="1:14" ht="18" customHeight="1">
      <c r="A26" s="3" t="s">
        <v>103</v>
      </c>
      <c r="D26" s="16">
        <f>-85-6052+359+10</f>
        <v>-5768</v>
      </c>
      <c r="E26" s="17"/>
      <c r="F26" s="17">
        <f>-5918+301-57</f>
        <v>-5674</v>
      </c>
      <c r="G26" s="17"/>
      <c r="H26" s="17">
        <v>-5768</v>
      </c>
      <c r="I26" s="17"/>
      <c r="J26" s="17">
        <f>-5674</f>
        <v>-5674</v>
      </c>
      <c r="K26" s="15"/>
      <c r="L26" s="15"/>
      <c r="N26" s="15"/>
    </row>
    <row r="27" spans="1:14" ht="18" customHeight="1">
      <c r="A27" s="3" t="s">
        <v>309</v>
      </c>
      <c r="D27" s="16">
        <f>-310-45-4</f>
        <v>-359</v>
      </c>
      <c r="E27" s="17"/>
      <c r="F27" s="17">
        <f>-297-4</f>
        <v>-301</v>
      </c>
      <c r="G27" s="17"/>
      <c r="H27" s="17">
        <v>-359</v>
      </c>
      <c r="I27" s="17"/>
      <c r="J27" s="17">
        <f>-301</f>
        <v>-301</v>
      </c>
      <c r="K27" s="15"/>
      <c r="L27" s="15"/>
      <c r="N27" s="15"/>
    </row>
    <row r="28" spans="1:14" ht="18" customHeight="1">
      <c r="A28" s="3" t="s">
        <v>311</v>
      </c>
      <c r="D28" s="16">
        <v>-10</v>
      </c>
      <c r="E28" s="17"/>
      <c r="F28" s="17">
        <v>57</v>
      </c>
      <c r="G28" s="17"/>
      <c r="H28" s="17">
        <v>-10</v>
      </c>
      <c r="I28" s="17"/>
      <c r="J28" s="17">
        <f>57</f>
        <v>57</v>
      </c>
      <c r="N28" s="15"/>
    </row>
    <row r="29" spans="1:14" ht="18" customHeight="1">
      <c r="A29" s="3" t="s">
        <v>82</v>
      </c>
      <c r="D29" s="16">
        <v>-310</v>
      </c>
      <c r="E29" s="17"/>
      <c r="F29" s="17">
        <v>-602</v>
      </c>
      <c r="G29" s="17"/>
      <c r="H29" s="17">
        <v>-310</v>
      </c>
      <c r="I29" s="17"/>
      <c r="J29" s="17">
        <f>-602</f>
        <v>-602</v>
      </c>
      <c r="K29" s="15"/>
      <c r="N29" s="15"/>
    </row>
    <row r="30" spans="1:14" ht="18" customHeight="1">
      <c r="A30" s="3" t="s">
        <v>318</v>
      </c>
      <c r="D30" s="16">
        <v>0</v>
      </c>
      <c r="E30" s="17"/>
      <c r="F30" s="17">
        <v>166</v>
      </c>
      <c r="G30" s="17"/>
      <c r="H30" s="17">
        <v>0</v>
      </c>
      <c r="I30" s="17"/>
      <c r="J30" s="17">
        <f>166</f>
        <v>166</v>
      </c>
      <c r="N30" s="15"/>
    </row>
    <row r="31" spans="1:14" ht="18" customHeight="1">
      <c r="A31" s="2" t="s">
        <v>105</v>
      </c>
      <c r="B31" s="99"/>
      <c r="C31" s="99"/>
      <c r="D31" s="18">
        <f>SUM(D20:D30)</f>
        <v>11701</v>
      </c>
      <c r="E31" s="16"/>
      <c r="F31" s="18">
        <f>SUM(F20:F30)</f>
        <v>5989</v>
      </c>
      <c r="G31" s="16"/>
      <c r="H31" s="18">
        <f>SUM(H20:H30)</f>
        <v>11701</v>
      </c>
      <c r="I31" s="17"/>
      <c r="J31" s="18">
        <f>SUM(J20:J30)</f>
        <v>5989</v>
      </c>
      <c r="K31" s="15"/>
      <c r="N31" s="15"/>
    </row>
    <row r="32" spans="1:11" ht="18" customHeight="1">
      <c r="A32" s="3" t="s">
        <v>106</v>
      </c>
      <c r="B32" s="99"/>
      <c r="C32" s="99"/>
      <c r="D32" s="19">
        <v>-3158</v>
      </c>
      <c r="E32" s="16"/>
      <c r="F32" s="19">
        <v>-1472</v>
      </c>
      <c r="G32" s="16"/>
      <c r="H32" s="19">
        <v>-3158</v>
      </c>
      <c r="I32" s="17"/>
      <c r="J32" s="19">
        <v>-1472</v>
      </c>
      <c r="K32" s="15"/>
    </row>
    <row r="33" spans="1:11" s="2" customFormat="1" ht="18" customHeight="1" thickBot="1">
      <c r="A33" s="2" t="s">
        <v>204</v>
      </c>
      <c r="C33" s="156"/>
      <c r="D33" s="157">
        <f>+D31+D32</f>
        <v>8543</v>
      </c>
      <c r="E33" s="158"/>
      <c r="F33" s="157">
        <f>+F31+F32</f>
        <v>4517</v>
      </c>
      <c r="G33" s="158"/>
      <c r="H33" s="157">
        <f>+H31+H32</f>
        <v>8543</v>
      </c>
      <c r="I33" s="159"/>
      <c r="J33" s="157">
        <f>+J31+J32</f>
        <v>4517</v>
      </c>
      <c r="K33" s="159"/>
    </row>
    <row r="34" spans="1:11" ht="18" customHeight="1">
      <c r="A34" s="23" t="s">
        <v>315</v>
      </c>
      <c r="C34" s="112"/>
      <c r="D34" s="24">
        <v>376</v>
      </c>
      <c r="E34" s="16"/>
      <c r="F34" s="24">
        <v>-828</v>
      </c>
      <c r="G34" s="16"/>
      <c r="H34" s="24">
        <v>376</v>
      </c>
      <c r="I34" s="17"/>
      <c r="J34" s="24">
        <v>-828</v>
      </c>
      <c r="K34" s="17"/>
    </row>
    <row r="35" spans="1:11" s="23" customFormat="1" ht="28.5" customHeight="1" thickBot="1">
      <c r="A35" s="201" t="s">
        <v>264</v>
      </c>
      <c r="B35" s="201"/>
      <c r="C35" s="113"/>
      <c r="D35" s="21">
        <f>+D33+D34</f>
        <v>8919</v>
      </c>
      <c r="E35" s="16"/>
      <c r="F35" s="21">
        <f>+F33+F34</f>
        <v>3689</v>
      </c>
      <c r="G35" s="16"/>
      <c r="H35" s="21">
        <f>+H33+H34</f>
        <v>8919</v>
      </c>
      <c r="I35" s="16"/>
      <c r="J35" s="21">
        <f>+J33+J34</f>
        <v>3689</v>
      </c>
      <c r="K35" s="16"/>
    </row>
    <row r="36" spans="5:10" ht="12.75" customHeight="1">
      <c r="E36" s="23"/>
      <c r="F36" s="23"/>
      <c r="G36" s="23"/>
      <c r="H36" s="23"/>
      <c r="J36" s="23"/>
    </row>
    <row r="37" spans="1:10" ht="18" customHeight="1">
      <c r="A37" s="2" t="s">
        <v>267</v>
      </c>
      <c r="C37" s="99"/>
      <c r="D37" s="16"/>
      <c r="E37" s="16"/>
      <c r="F37" s="16"/>
      <c r="G37" s="16"/>
      <c r="H37" s="16"/>
      <c r="I37" s="17"/>
      <c r="J37" s="16"/>
    </row>
    <row r="38" spans="1:10" ht="18" customHeight="1">
      <c r="A38" s="3" t="s">
        <v>268</v>
      </c>
      <c r="C38" s="99"/>
      <c r="D38" s="16">
        <f>+D33-D39</f>
        <v>8514</v>
      </c>
      <c r="E38" s="16"/>
      <c r="F38" s="16">
        <f>+F33-F39</f>
        <v>4431</v>
      </c>
      <c r="G38" s="16"/>
      <c r="H38" s="16">
        <f>+H33-H39</f>
        <v>8514</v>
      </c>
      <c r="I38" s="17"/>
      <c r="J38" s="16">
        <f>+J33-J39</f>
        <v>4431</v>
      </c>
    </row>
    <row r="39" spans="1:11" ht="18" customHeight="1">
      <c r="A39" s="3" t="s">
        <v>306</v>
      </c>
      <c r="D39" s="24">
        <v>29</v>
      </c>
      <c r="E39" s="24"/>
      <c r="F39" s="24">
        <v>86</v>
      </c>
      <c r="G39" s="24"/>
      <c r="H39" s="24">
        <v>29</v>
      </c>
      <c r="I39" s="10"/>
      <c r="J39" s="24">
        <v>86</v>
      </c>
      <c r="K39" s="15"/>
    </row>
    <row r="40" spans="2:10" ht="18" customHeight="1" thickBot="1">
      <c r="B40" s="99"/>
      <c r="C40" s="99"/>
      <c r="D40" s="21">
        <f>SUM(D38:D39)</f>
        <v>8543</v>
      </c>
      <c r="E40" s="16"/>
      <c r="F40" s="21">
        <f>SUM(F38:F39)</f>
        <v>4517</v>
      </c>
      <c r="G40" s="16"/>
      <c r="H40" s="21">
        <f>SUM(H38:H39)</f>
        <v>8543</v>
      </c>
      <c r="I40" s="17"/>
      <c r="J40" s="21">
        <f>SUM(J38:J39)</f>
        <v>4517</v>
      </c>
    </row>
    <row r="41" spans="5:10" ht="12.75" customHeight="1">
      <c r="E41" s="23"/>
      <c r="F41" s="23"/>
      <c r="G41" s="23"/>
      <c r="H41" s="23"/>
      <c r="J41" s="23"/>
    </row>
    <row r="42" spans="1:10" ht="18" customHeight="1">
      <c r="A42" s="3" t="s">
        <v>272</v>
      </c>
      <c r="B42" s="99"/>
      <c r="C42" s="99"/>
      <c r="D42" s="25"/>
      <c r="E42" s="16"/>
      <c r="F42" s="25"/>
      <c r="G42" s="16"/>
      <c r="H42" s="25"/>
      <c r="I42" s="17"/>
      <c r="J42" s="25"/>
    </row>
    <row r="43" spans="1:10" ht="18" customHeight="1" thickBot="1">
      <c r="A43" s="199" t="s">
        <v>312</v>
      </c>
      <c r="B43" s="199"/>
      <c r="C43" s="99"/>
      <c r="D43" s="26">
        <f>+NOTES!H550</f>
        <v>2.948816525009871</v>
      </c>
      <c r="E43" s="16"/>
      <c r="F43" s="26">
        <f>+NOTES!J550</f>
        <v>2.047445660209966</v>
      </c>
      <c r="G43" s="16"/>
      <c r="H43" s="26">
        <f>+NOTES!L550</f>
        <v>2.948816525009871</v>
      </c>
      <c r="I43" s="24"/>
      <c r="J43" s="26">
        <f>+NOTES!N550</f>
        <v>2.047445660209966</v>
      </c>
    </row>
    <row r="44" spans="1:10" ht="18" customHeight="1" thickBot="1">
      <c r="A44" s="198" t="s">
        <v>313</v>
      </c>
      <c r="B44" s="198"/>
      <c r="C44" s="97"/>
      <c r="D44" s="26">
        <f>+NOTES!H574</f>
        <v>2.948816525009871</v>
      </c>
      <c r="E44" s="16"/>
      <c r="F44" s="26">
        <f>+NOTES!J574</f>
        <v>1.7694485598022498</v>
      </c>
      <c r="G44" s="16"/>
      <c r="H44" s="26">
        <f>+NOTES!L574</f>
        <v>2.948816525009871</v>
      </c>
      <c r="I44" s="25"/>
      <c r="J44" s="26">
        <f>+NOTES!N574</f>
        <v>1.7694485598022498</v>
      </c>
    </row>
    <row r="45" spans="2:10" ht="10.5" customHeight="1">
      <c r="B45" s="27"/>
      <c r="C45" s="27"/>
      <c r="D45" s="24"/>
      <c r="E45" s="17"/>
      <c r="F45" s="11"/>
      <c r="G45" s="17"/>
      <c r="H45" s="10"/>
      <c r="I45" s="17"/>
      <c r="J45" s="11"/>
    </row>
    <row r="46" spans="1:10" ht="12.75">
      <c r="A46" s="197" t="s">
        <v>331</v>
      </c>
      <c r="B46" s="197"/>
      <c r="C46" s="197"/>
      <c r="D46" s="197"/>
      <c r="E46" s="197"/>
      <c r="F46" s="197"/>
      <c r="G46" s="197"/>
      <c r="H46" s="197"/>
      <c r="I46" s="197"/>
      <c r="J46" s="197"/>
    </row>
    <row r="47" spans="1:10" ht="12.75">
      <c r="A47" s="197"/>
      <c r="B47" s="197"/>
      <c r="C47" s="197"/>
      <c r="D47" s="197"/>
      <c r="E47" s="197"/>
      <c r="F47" s="197"/>
      <c r="G47" s="197"/>
      <c r="H47" s="197"/>
      <c r="I47" s="197"/>
      <c r="J47" s="197"/>
    </row>
    <row r="48" spans="1:10" ht="12.75">
      <c r="A48" s="197"/>
      <c r="B48" s="197"/>
      <c r="C48" s="197"/>
      <c r="D48" s="197"/>
      <c r="E48" s="197"/>
      <c r="F48" s="197"/>
      <c r="G48" s="197"/>
      <c r="H48" s="197"/>
      <c r="I48" s="197"/>
      <c r="J48" s="197"/>
    </row>
    <row r="56" spans="9:12" ht="12.75">
      <c r="I56" s="27"/>
      <c r="J56" s="27"/>
      <c r="K56" s="27"/>
      <c r="L56" s="27"/>
    </row>
    <row r="58" spans="9:12" ht="12.75">
      <c r="I58" s="27"/>
      <c r="J58" s="27"/>
      <c r="K58" s="27"/>
      <c r="L58" s="27"/>
    </row>
    <row r="60" spans="9:12" ht="12.75">
      <c r="I60" s="27"/>
      <c r="J60" s="27"/>
      <c r="K60" s="27"/>
      <c r="L60" s="27"/>
    </row>
    <row r="62" spans="9:12" ht="12.75">
      <c r="I62" s="27"/>
      <c r="J62" s="27"/>
      <c r="K62" s="27"/>
      <c r="L62" s="27"/>
    </row>
    <row r="64" spans="9:12" ht="12.75">
      <c r="I64" s="27"/>
      <c r="J64" s="27"/>
      <c r="K64" s="27"/>
      <c r="L64" s="27"/>
    </row>
    <row r="66" spans="9:12" ht="12.75">
      <c r="I66" s="27"/>
      <c r="J66" s="27"/>
      <c r="K66" s="27"/>
      <c r="L66" s="27"/>
    </row>
    <row r="68" spans="9:12" ht="12.75">
      <c r="I68" s="27"/>
      <c r="J68" s="27"/>
      <c r="K68" s="27"/>
      <c r="L68" s="27"/>
    </row>
  </sheetData>
  <sheetProtection/>
  <mergeCells count="7">
    <mergeCell ref="A7:J8"/>
    <mergeCell ref="A46:J48"/>
    <mergeCell ref="A44:B44"/>
    <mergeCell ref="A43:B43"/>
    <mergeCell ref="D13:F13"/>
    <mergeCell ref="H13:J13"/>
    <mergeCell ref="A35:B35"/>
  </mergeCells>
  <printOptions/>
  <pageMargins left="0.75" right="0.25" top="0.46" bottom="0.36" header="0.17" footer="0.2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36"/>
  <sheetViews>
    <sheetView zoomScalePageLayoutView="0" workbookViewId="0" topLeftCell="A1">
      <pane xSplit="1" ySplit="9" topLeftCell="B48" activePane="bottomRight" state="frozen"/>
      <selection pane="topLeft" activeCell="D15" sqref="D15"/>
      <selection pane="topRight" activeCell="D15" sqref="D15"/>
      <selection pane="bottomLeft" activeCell="D15" sqref="D15"/>
      <selection pane="bottomRight" activeCell="B76" sqref="B76"/>
    </sheetView>
  </sheetViews>
  <sheetFormatPr defaultColWidth="7.8515625" defaultRowHeight="12.75" customHeight="1"/>
  <cols>
    <col min="1" max="1" width="36.140625" style="30" customWidth="1"/>
    <col min="2" max="2" width="21.28125" style="66" customWidth="1"/>
    <col min="3" max="3" width="1.7109375" style="30" customWidth="1"/>
    <col min="4" max="4" width="20.421875" style="30" customWidth="1"/>
    <col min="5" max="5" width="7.8515625" style="30" customWidth="1"/>
    <col min="6" max="6" width="12.57421875" style="30" customWidth="1"/>
    <col min="7" max="7" width="7.8515625" style="30" customWidth="1"/>
    <col min="8" max="8" width="9.8515625" style="30" customWidth="1"/>
    <col min="9" max="16384" width="7.8515625" style="30" customWidth="1"/>
  </cols>
  <sheetData>
    <row r="1" spans="1:2" s="3" customFormat="1" ht="16.5" customHeight="1">
      <c r="A1" s="1" t="s">
        <v>185</v>
      </c>
      <c r="B1" s="23"/>
    </row>
    <row r="2" spans="1:2" s="3" customFormat="1" ht="12.75" customHeight="1">
      <c r="A2" s="2" t="s">
        <v>9</v>
      </c>
      <c r="B2" s="23"/>
    </row>
    <row r="3" s="3" customFormat="1" ht="6.75" customHeight="1">
      <c r="B3" s="23"/>
    </row>
    <row r="4" spans="1:3" s="3" customFormat="1" ht="12.75" customHeight="1">
      <c r="A4" s="2" t="s">
        <v>265</v>
      </c>
      <c r="B4" s="23"/>
      <c r="C4" s="29"/>
    </row>
    <row r="5" spans="1:3" s="3" customFormat="1" ht="12.75" customHeight="1">
      <c r="A5" s="2" t="s">
        <v>332</v>
      </c>
      <c r="B5" s="23"/>
      <c r="C5" s="29"/>
    </row>
    <row r="6" spans="2:4" ht="12.75" customHeight="1">
      <c r="B6" s="118" t="s">
        <v>26</v>
      </c>
      <c r="C6" s="33"/>
      <c r="D6" s="32" t="s">
        <v>27</v>
      </c>
    </row>
    <row r="7" spans="2:4" ht="24" customHeight="1">
      <c r="B7" s="141" t="s">
        <v>51</v>
      </c>
      <c r="C7" s="35"/>
      <c r="D7" s="34" t="s">
        <v>14</v>
      </c>
    </row>
    <row r="8" spans="2:4" s="3" customFormat="1" ht="12.75" customHeight="1">
      <c r="B8" s="189" t="s">
        <v>347</v>
      </c>
      <c r="C8" s="36"/>
      <c r="D8" s="7" t="s">
        <v>321</v>
      </c>
    </row>
    <row r="9" spans="2:4" s="3" customFormat="1" ht="12.75" customHeight="1">
      <c r="B9" s="140" t="s">
        <v>4</v>
      </c>
      <c r="C9" s="37"/>
      <c r="D9" s="4" t="s">
        <v>4</v>
      </c>
    </row>
    <row r="10" spans="1:4" s="3" customFormat="1" ht="12.75" customHeight="1">
      <c r="A10" s="2" t="s">
        <v>107</v>
      </c>
      <c r="B10" s="140"/>
      <c r="C10" s="37"/>
      <c r="D10" s="4"/>
    </row>
    <row r="11" ht="5.25" customHeight="1">
      <c r="C11" s="31"/>
    </row>
    <row r="12" spans="1:4" s="3" customFormat="1" ht="12.75" customHeight="1">
      <c r="A12" s="2" t="s">
        <v>108</v>
      </c>
      <c r="B12" s="140"/>
      <c r="C12" s="37"/>
      <c r="D12" s="4"/>
    </row>
    <row r="13" spans="1:6" s="3" customFormat="1" ht="14.25" customHeight="1">
      <c r="A13" s="38" t="s">
        <v>53</v>
      </c>
      <c r="B13" s="16">
        <v>46846</v>
      </c>
      <c r="C13" s="10"/>
      <c r="D13" s="17">
        <v>43550</v>
      </c>
      <c r="F13" s="15"/>
    </row>
    <row r="14" spans="1:6" s="3" customFormat="1" ht="14.25" customHeight="1">
      <c r="A14" s="38" t="s">
        <v>177</v>
      </c>
      <c r="B14" s="16">
        <v>546</v>
      </c>
      <c r="C14" s="10"/>
      <c r="D14" s="17">
        <v>550</v>
      </c>
      <c r="F14" s="15"/>
    </row>
    <row r="15" spans="1:6" s="3" customFormat="1" ht="14.25" customHeight="1" hidden="1">
      <c r="A15" s="38" t="s">
        <v>190</v>
      </c>
      <c r="B15" s="16">
        <v>0</v>
      </c>
      <c r="C15" s="10"/>
      <c r="D15" s="17">
        <v>0</v>
      </c>
      <c r="F15" s="15"/>
    </row>
    <row r="16" spans="1:6" s="3" customFormat="1" ht="14.25" customHeight="1">
      <c r="A16" s="38" t="s">
        <v>191</v>
      </c>
      <c r="B16" s="16">
        <v>4514</v>
      </c>
      <c r="C16" s="10"/>
      <c r="D16" s="17">
        <v>4530</v>
      </c>
      <c r="F16" s="15"/>
    </row>
    <row r="17" spans="1:6" s="3" customFormat="1" ht="14.25" customHeight="1">
      <c r="A17" s="38" t="s">
        <v>237</v>
      </c>
      <c r="B17" s="16">
        <v>4163</v>
      </c>
      <c r="C17" s="10"/>
      <c r="D17" s="17">
        <v>4153</v>
      </c>
      <c r="F17" s="15"/>
    </row>
    <row r="18" spans="1:6" s="3" customFormat="1" ht="14.25" customHeight="1">
      <c r="A18" s="38" t="s">
        <v>270</v>
      </c>
      <c r="B18" s="16">
        <v>0</v>
      </c>
      <c r="C18" s="10"/>
      <c r="D18" s="17">
        <v>0</v>
      </c>
      <c r="F18" s="15"/>
    </row>
    <row r="19" spans="1:6" s="3" customFormat="1" ht="14.25" customHeight="1">
      <c r="A19" s="38" t="s">
        <v>239</v>
      </c>
      <c r="B19" s="16">
        <v>29203</v>
      </c>
      <c r="C19" s="10"/>
      <c r="D19" s="17">
        <v>29203</v>
      </c>
      <c r="F19" s="15"/>
    </row>
    <row r="20" spans="1:6" s="3" customFormat="1" ht="14.25" customHeight="1">
      <c r="A20" s="38" t="s">
        <v>238</v>
      </c>
      <c r="B20" s="16">
        <v>2421</v>
      </c>
      <c r="C20" s="10"/>
      <c r="D20" s="17">
        <v>2791</v>
      </c>
      <c r="F20" s="15"/>
    </row>
    <row r="21" spans="1:6" s="3" customFormat="1" ht="14.25" customHeight="1" hidden="1">
      <c r="A21" s="38" t="s">
        <v>192</v>
      </c>
      <c r="B21" s="16">
        <v>0</v>
      </c>
      <c r="C21" s="10"/>
      <c r="D21" s="17">
        <v>0</v>
      </c>
      <c r="F21" s="15"/>
    </row>
    <row r="22" spans="1:6" s="3" customFormat="1" ht="14.25" customHeight="1" hidden="1">
      <c r="A22" s="38" t="s">
        <v>178</v>
      </c>
      <c r="B22" s="16"/>
      <c r="C22" s="10"/>
      <c r="D22" s="17"/>
      <c r="F22" s="15"/>
    </row>
    <row r="23" spans="2:6" s="3" customFormat="1" ht="14.25" customHeight="1" thickBot="1">
      <c r="B23" s="21">
        <f>SUM(B13:B22)</f>
        <v>87693</v>
      </c>
      <c r="C23" s="10"/>
      <c r="D23" s="22">
        <f>SUM(D13:D22)</f>
        <v>84777</v>
      </c>
      <c r="F23" s="15"/>
    </row>
    <row r="24" spans="2:4" s="3" customFormat="1" ht="4.5" customHeight="1">
      <c r="B24" s="16"/>
      <c r="C24" s="10"/>
      <c r="D24" s="17"/>
    </row>
    <row r="25" spans="1:4" s="3" customFormat="1" ht="12.75" customHeight="1">
      <c r="A25" s="2" t="s">
        <v>10</v>
      </c>
      <c r="B25" s="16"/>
      <c r="C25" s="10"/>
      <c r="D25" s="17"/>
    </row>
    <row r="26" spans="1:6" s="3" customFormat="1" ht="14.25" customHeight="1">
      <c r="A26" s="38" t="s">
        <v>296</v>
      </c>
      <c r="B26" s="16">
        <v>44637</v>
      </c>
      <c r="C26" s="10"/>
      <c r="D26" s="17">
        <v>41636</v>
      </c>
      <c r="F26" s="15"/>
    </row>
    <row r="27" spans="1:6" s="3" customFormat="1" ht="14.25" customHeight="1">
      <c r="A27" s="38" t="s">
        <v>112</v>
      </c>
      <c r="B27" s="16">
        <v>7295</v>
      </c>
      <c r="C27" s="10"/>
      <c r="D27" s="17">
        <v>9580</v>
      </c>
      <c r="F27" s="15"/>
    </row>
    <row r="28" spans="1:4" s="3" customFormat="1" ht="14.25" customHeight="1">
      <c r="A28" s="38" t="s">
        <v>238</v>
      </c>
      <c r="B28" s="16">
        <f>61280-7669+61088-1243</f>
        <v>113456</v>
      </c>
      <c r="C28" s="10"/>
      <c r="D28" s="17">
        <v>138288</v>
      </c>
    </row>
    <row r="29" spans="1:4" s="3" customFormat="1" ht="14.25" customHeight="1">
      <c r="A29" s="38" t="s">
        <v>240</v>
      </c>
      <c r="B29" s="16">
        <v>28742</v>
      </c>
      <c r="C29" s="10"/>
      <c r="D29" s="17">
        <v>35482</v>
      </c>
    </row>
    <row r="30" spans="1:4" s="3" customFormat="1" ht="14.25" customHeight="1">
      <c r="A30" s="38" t="s">
        <v>239</v>
      </c>
      <c r="B30" s="16">
        <v>1</v>
      </c>
      <c r="C30" s="10"/>
      <c r="D30" s="17">
        <v>1</v>
      </c>
    </row>
    <row r="31" spans="1:4" s="3" customFormat="1" ht="14.25" customHeight="1">
      <c r="A31" s="38" t="s">
        <v>297</v>
      </c>
      <c r="B31" s="16">
        <v>1390</v>
      </c>
      <c r="C31" s="10"/>
      <c r="D31" s="17">
        <v>1608</v>
      </c>
    </row>
    <row r="32" spans="1:7" s="3" customFormat="1" ht="14.25" customHeight="1" hidden="1">
      <c r="A32" s="38" t="s">
        <v>131</v>
      </c>
      <c r="B32" s="16">
        <v>0</v>
      </c>
      <c r="C32" s="10"/>
      <c r="D32" s="17">
        <v>0</v>
      </c>
      <c r="F32" s="15"/>
      <c r="G32" s="15"/>
    </row>
    <row r="33" spans="1:4" s="3" customFormat="1" ht="14.25" customHeight="1">
      <c r="A33" s="38" t="s">
        <v>241</v>
      </c>
      <c r="B33" s="16">
        <f>3721+33772</f>
        <v>37493</v>
      </c>
      <c r="C33" s="10"/>
      <c r="D33" s="17">
        <v>40306</v>
      </c>
    </row>
    <row r="34" spans="2:5" s="3" customFormat="1" ht="14.25" customHeight="1" thickBot="1">
      <c r="B34" s="21">
        <f>SUM(B26:B33)</f>
        <v>233014</v>
      </c>
      <c r="C34" s="10"/>
      <c r="D34" s="22">
        <f>SUM(D26:D33)</f>
        <v>266901</v>
      </c>
      <c r="E34" s="15"/>
    </row>
    <row r="35" spans="2:4" s="3" customFormat="1" ht="6.75" customHeight="1">
      <c r="B35" s="16"/>
      <c r="C35" s="10"/>
      <c r="D35" s="17"/>
    </row>
    <row r="36" spans="1:4" s="3" customFormat="1" ht="12.75" customHeight="1" thickBot="1">
      <c r="A36" s="2" t="s">
        <v>132</v>
      </c>
      <c r="B36" s="142">
        <f>+B34+B23</f>
        <v>320707</v>
      </c>
      <c r="C36" s="10"/>
      <c r="D36" s="39">
        <f>+D34+D23</f>
        <v>351678</v>
      </c>
    </row>
    <row r="37" spans="2:4" s="3" customFormat="1" ht="8.25" customHeight="1">
      <c r="B37" s="16"/>
      <c r="C37" s="10"/>
      <c r="D37" s="17"/>
    </row>
    <row r="38" spans="1:4" s="3" customFormat="1" ht="12.75" customHeight="1">
      <c r="A38" s="2" t="s">
        <v>133</v>
      </c>
      <c r="B38" s="24"/>
      <c r="C38" s="10"/>
      <c r="D38" s="10"/>
    </row>
    <row r="39" ht="5.25" customHeight="1">
      <c r="C39" s="31"/>
    </row>
    <row r="40" spans="1:4" s="3" customFormat="1" ht="12.75" customHeight="1">
      <c r="A40" s="2" t="s">
        <v>11</v>
      </c>
      <c r="B40" s="24"/>
      <c r="C40" s="10"/>
      <c r="D40" s="10"/>
    </row>
    <row r="41" spans="1:7" s="3" customFormat="1" ht="14.25" customHeight="1">
      <c r="A41" s="38" t="s">
        <v>242</v>
      </c>
      <c r="B41" s="16">
        <f>+NOTES!L499</f>
        <v>32435</v>
      </c>
      <c r="C41" s="10"/>
      <c r="D41" s="17">
        <v>31758</v>
      </c>
      <c r="E41" s="15"/>
      <c r="F41" s="15"/>
      <c r="G41" s="15"/>
    </row>
    <row r="42" spans="1:8" s="3" customFormat="1" ht="14.25" customHeight="1">
      <c r="A42" s="38" t="s">
        <v>243</v>
      </c>
      <c r="B42" s="16">
        <f>44859+3791</f>
        <v>48650</v>
      </c>
      <c r="C42" s="10"/>
      <c r="D42" s="17">
        <v>81065</v>
      </c>
      <c r="E42" s="15"/>
      <c r="F42" s="15"/>
      <c r="H42" s="15"/>
    </row>
    <row r="43" spans="1:4" s="3" customFormat="1" ht="14.25" customHeight="1">
      <c r="A43" s="38" t="s">
        <v>244</v>
      </c>
      <c r="B43" s="16">
        <v>2853</v>
      </c>
      <c r="C43" s="10"/>
      <c r="D43" s="17">
        <v>11216</v>
      </c>
    </row>
    <row r="44" spans="1:6" s="3" customFormat="1" ht="14.25" customHeight="1" hidden="1">
      <c r="A44" s="38" t="s">
        <v>140</v>
      </c>
      <c r="B44" s="16"/>
      <c r="C44" s="10"/>
      <c r="D44" s="17"/>
      <c r="F44" s="15"/>
    </row>
    <row r="45" spans="1:4" s="3" customFormat="1" ht="14.25" customHeight="1">
      <c r="A45" s="38" t="s">
        <v>245</v>
      </c>
      <c r="B45" s="16">
        <v>4669</v>
      </c>
      <c r="C45" s="10"/>
      <c r="D45" s="17">
        <v>3194</v>
      </c>
    </row>
    <row r="46" spans="1:4" s="3" customFormat="1" ht="15" customHeight="1" hidden="1">
      <c r="A46" s="41" t="s">
        <v>186</v>
      </c>
      <c r="B46" s="16">
        <v>0</v>
      </c>
      <c r="C46" s="10"/>
      <c r="D46" s="17">
        <v>0</v>
      </c>
    </row>
    <row r="47" spans="2:4" s="3" customFormat="1" ht="14.25" customHeight="1">
      <c r="B47" s="119">
        <f>SUM(B41:B46)</f>
        <v>88607</v>
      </c>
      <c r="C47" s="10"/>
      <c r="D47" s="42">
        <f>SUM(D41:D46)</f>
        <v>127233</v>
      </c>
    </row>
    <row r="48" spans="2:4" s="3" customFormat="1" ht="6.75" customHeight="1">
      <c r="B48" s="16"/>
      <c r="C48" s="10"/>
      <c r="D48" s="17"/>
    </row>
    <row r="49" spans="1:4" s="3" customFormat="1" ht="14.25" customHeight="1" thickBot="1">
      <c r="A49" s="2" t="s">
        <v>246</v>
      </c>
      <c r="B49" s="142">
        <f>+B34-B47</f>
        <v>144407</v>
      </c>
      <c r="C49" s="10"/>
      <c r="D49" s="39">
        <f>+D34-D47</f>
        <v>139668</v>
      </c>
    </row>
    <row r="50" spans="2:4" s="3" customFormat="1" ht="6.75" customHeight="1">
      <c r="B50" s="16"/>
      <c r="C50" s="10"/>
      <c r="D50" s="17"/>
    </row>
    <row r="51" spans="1:5" s="3" customFormat="1" ht="14.25" customHeight="1">
      <c r="A51" s="2" t="s">
        <v>139</v>
      </c>
      <c r="B51" s="16"/>
      <c r="C51" s="10"/>
      <c r="D51" s="17"/>
      <c r="E51" s="15"/>
    </row>
    <row r="52" spans="1:5" s="3" customFormat="1" ht="14.25" customHeight="1">
      <c r="A52" s="38" t="s">
        <v>242</v>
      </c>
      <c r="B52" s="16">
        <f>+NOTES!L510</f>
        <v>33</v>
      </c>
      <c r="C52" s="10"/>
      <c r="D52" s="17">
        <v>60</v>
      </c>
      <c r="E52" s="15"/>
    </row>
    <row r="53" spans="1:4" s="3" customFormat="1" ht="14.25" customHeight="1" hidden="1">
      <c r="A53" s="38" t="s">
        <v>50</v>
      </c>
      <c r="B53" s="16"/>
      <c r="C53" s="10"/>
      <c r="D53" s="17"/>
    </row>
    <row r="54" spans="1:4" s="3" customFormat="1" ht="14.25" customHeight="1">
      <c r="A54" s="38" t="s">
        <v>193</v>
      </c>
      <c r="B54" s="16">
        <v>321</v>
      </c>
      <c r="C54" s="10"/>
      <c r="D54" s="17">
        <v>315</v>
      </c>
    </row>
    <row r="55" spans="2:4" s="3" customFormat="1" ht="14.25" customHeight="1" thickBot="1">
      <c r="B55" s="21">
        <f>SUM(B52:B54)</f>
        <v>354</v>
      </c>
      <c r="C55" s="10"/>
      <c r="D55" s="22">
        <f>SUM(D52:D54)</f>
        <v>375</v>
      </c>
    </row>
    <row r="56" spans="2:4" s="3" customFormat="1" ht="6" customHeight="1">
      <c r="B56" s="16"/>
      <c r="C56" s="10"/>
      <c r="D56" s="17"/>
    </row>
    <row r="57" spans="1:4" s="3" customFormat="1" ht="14.25" customHeight="1" thickBot="1">
      <c r="A57" s="2" t="s">
        <v>247</v>
      </c>
      <c r="B57" s="142">
        <f>+B47+B55</f>
        <v>88961</v>
      </c>
      <c r="C57" s="10"/>
      <c r="D57" s="39">
        <f>+D47+D55</f>
        <v>127608</v>
      </c>
    </row>
    <row r="58" spans="2:4" s="3" customFormat="1" ht="6" customHeight="1">
      <c r="B58" s="16"/>
      <c r="C58" s="10"/>
      <c r="D58" s="17"/>
    </row>
    <row r="59" spans="1:4" s="3" customFormat="1" ht="14.25" customHeight="1" thickBot="1">
      <c r="A59" s="2" t="s">
        <v>248</v>
      </c>
      <c r="B59" s="142">
        <f>+B36-B57</f>
        <v>231746</v>
      </c>
      <c r="C59" s="10"/>
      <c r="D59" s="39">
        <f>+D36-D57</f>
        <v>224070</v>
      </c>
    </row>
    <row r="60" spans="2:4" s="3" customFormat="1" ht="6.75" customHeight="1">
      <c r="B60" s="16"/>
      <c r="C60" s="10"/>
      <c r="D60" s="17"/>
    </row>
    <row r="61" spans="1:4" s="3" customFormat="1" ht="12.75" customHeight="1">
      <c r="A61" s="2" t="s">
        <v>273</v>
      </c>
      <c r="B61" s="24"/>
      <c r="C61" s="10"/>
      <c r="D61" s="10"/>
    </row>
    <row r="62" spans="1:4" s="3" customFormat="1" ht="14.25" customHeight="1">
      <c r="A62" s="38" t="s">
        <v>13</v>
      </c>
      <c r="B62" s="16">
        <f>+Equity!D27</f>
        <v>155929</v>
      </c>
      <c r="C62" s="10"/>
      <c r="D62" s="17">
        <v>155929</v>
      </c>
    </row>
    <row r="63" spans="1:4" s="3" customFormat="1" ht="14.25" customHeight="1">
      <c r="A63" s="38" t="s">
        <v>202</v>
      </c>
      <c r="B63" s="16">
        <f>+Equity!F27</f>
        <v>2864</v>
      </c>
      <c r="C63" s="10"/>
      <c r="D63" s="17">
        <v>2864</v>
      </c>
    </row>
    <row r="64" spans="1:4" s="3" customFormat="1" ht="14.25" customHeight="1">
      <c r="A64" s="38" t="s">
        <v>194</v>
      </c>
      <c r="B64" s="16">
        <f>+Equity!H27</f>
        <v>-15695</v>
      </c>
      <c r="C64" s="10"/>
      <c r="D64" s="17">
        <v>-14452</v>
      </c>
    </row>
    <row r="65" spans="1:4" s="3" customFormat="1" ht="14.25" customHeight="1">
      <c r="A65" s="38" t="s">
        <v>182</v>
      </c>
      <c r="B65" s="16">
        <f>+Equity!L27</f>
        <v>0</v>
      </c>
      <c r="C65" s="10"/>
      <c r="D65" s="17">
        <v>0</v>
      </c>
    </row>
    <row r="66" spans="1:4" s="3" customFormat="1" ht="14.25" customHeight="1">
      <c r="A66" s="38" t="s">
        <v>134</v>
      </c>
      <c r="B66" s="16">
        <v>533</v>
      </c>
      <c r="C66" s="10"/>
      <c r="D66" s="17">
        <v>533</v>
      </c>
    </row>
    <row r="67" spans="1:4" s="3" customFormat="1" ht="14.25" customHeight="1">
      <c r="A67" s="38" t="s">
        <v>135</v>
      </c>
      <c r="B67" s="16">
        <f>+Equity!J27</f>
        <v>7275</v>
      </c>
      <c r="C67" s="10"/>
      <c r="D67" s="17">
        <v>7275</v>
      </c>
    </row>
    <row r="68" spans="1:5" s="3" customFormat="1" ht="14.25" customHeight="1">
      <c r="A68" s="38" t="s">
        <v>136</v>
      </c>
      <c r="B68" s="24">
        <f>+Equity!P27</f>
        <v>475</v>
      </c>
      <c r="C68" s="10"/>
      <c r="D68" s="10">
        <v>99</v>
      </c>
      <c r="E68" s="40"/>
    </row>
    <row r="69" spans="1:5" s="3" customFormat="1" ht="14.25" customHeight="1">
      <c r="A69" s="38" t="s">
        <v>137</v>
      </c>
      <c r="B69" s="19">
        <f>+Equity!R27</f>
        <v>78859</v>
      </c>
      <c r="C69" s="10"/>
      <c r="D69" s="20">
        <v>70345</v>
      </c>
      <c r="E69" s="15"/>
    </row>
    <row r="70" spans="2:4" s="3" customFormat="1" ht="14.25" customHeight="1">
      <c r="B70" s="16">
        <f>SUM(B62:B69)</f>
        <v>230240</v>
      </c>
      <c r="C70" s="10"/>
      <c r="D70" s="17">
        <f>SUM(D62:D69)</f>
        <v>222593</v>
      </c>
    </row>
    <row r="71" spans="1:5" s="3" customFormat="1" ht="14.25" customHeight="1">
      <c r="A71" s="2" t="s">
        <v>305</v>
      </c>
      <c r="B71" s="16">
        <f>+Equity!V27</f>
        <v>1506</v>
      </c>
      <c r="C71" s="10"/>
      <c r="D71" s="17">
        <v>1477</v>
      </c>
      <c r="E71" s="15"/>
    </row>
    <row r="72" spans="1:5" s="3" customFormat="1" ht="14.25" customHeight="1" thickBot="1">
      <c r="A72" s="2" t="s">
        <v>138</v>
      </c>
      <c r="B72" s="21">
        <f>SUM(B70:B71)</f>
        <v>231746</v>
      </c>
      <c r="C72" s="10"/>
      <c r="D72" s="22">
        <f>SUM(D70:D71)</f>
        <v>224070</v>
      </c>
      <c r="E72" s="15"/>
    </row>
    <row r="73" spans="2:4" s="3" customFormat="1" ht="6" customHeight="1">
      <c r="B73" s="16"/>
      <c r="C73" s="10"/>
      <c r="D73" s="17"/>
    </row>
    <row r="74" spans="1:4" s="3" customFormat="1" ht="15" customHeight="1" thickBot="1">
      <c r="A74" s="2" t="s">
        <v>141</v>
      </c>
      <c r="B74" s="142">
        <f>+B57+B72</f>
        <v>320707</v>
      </c>
      <c r="C74" s="10"/>
      <c r="D74" s="39">
        <f>+D57+D72</f>
        <v>351678</v>
      </c>
    </row>
    <row r="75" spans="2:4" s="3" customFormat="1" ht="7.5" customHeight="1">
      <c r="B75" s="16"/>
      <c r="C75" s="10"/>
      <c r="D75" s="17"/>
    </row>
    <row r="76" spans="1:5" s="3" customFormat="1" ht="12.75" customHeight="1" thickBot="1">
      <c r="A76" s="3" t="s">
        <v>143</v>
      </c>
      <c r="B76" s="26">
        <f>+B72/(311858-24801)*100</f>
        <v>80.73170136941444</v>
      </c>
      <c r="C76" s="10"/>
      <c r="D76" s="26">
        <f>+D72/(311858-22811)*100</f>
        <v>77.520264870419</v>
      </c>
      <c r="E76" s="14"/>
    </row>
    <row r="77" spans="2:4" s="3" customFormat="1" ht="7.5" customHeight="1">
      <c r="B77" s="143"/>
      <c r="C77" s="10"/>
      <c r="D77" s="43"/>
    </row>
    <row r="78" spans="1:4" s="3" customFormat="1" ht="12.75" customHeight="1" hidden="1">
      <c r="A78" s="3" t="s">
        <v>174</v>
      </c>
      <c r="B78" s="144"/>
      <c r="C78" s="10"/>
      <c r="D78" s="14"/>
    </row>
    <row r="79" spans="1:4" s="3" customFormat="1" ht="12.75" customHeight="1" hidden="1" thickBot="1">
      <c r="A79" s="38" t="s">
        <v>175</v>
      </c>
      <c r="B79" s="144"/>
      <c r="C79" s="10"/>
      <c r="D79" s="44">
        <f>+D72/124355*100</f>
        <v>180.1857585139319</v>
      </c>
    </row>
    <row r="80" spans="2:4" s="3" customFormat="1" ht="7.5" customHeight="1" hidden="1">
      <c r="B80" s="143"/>
      <c r="C80" s="10"/>
      <c r="D80" s="43"/>
    </row>
    <row r="81" spans="1:4" s="3" customFormat="1" ht="12.75" customHeight="1">
      <c r="A81" s="3" t="s">
        <v>142</v>
      </c>
      <c r="B81" s="16"/>
      <c r="C81" s="10"/>
      <c r="D81" s="17"/>
    </row>
    <row r="82" spans="2:4" s="3" customFormat="1" ht="12.75" customHeight="1">
      <c r="B82" s="16"/>
      <c r="C82" s="10"/>
      <c r="D82" s="17"/>
    </row>
    <row r="83" spans="2:3" s="3" customFormat="1" ht="9.75" customHeight="1">
      <c r="B83" s="23"/>
      <c r="C83" s="29"/>
    </row>
    <row r="84" spans="2:4" s="3" customFormat="1" ht="12.75" customHeight="1">
      <c r="B84" s="16"/>
      <c r="C84" s="10"/>
      <c r="D84" s="17"/>
    </row>
    <row r="85" spans="2:3" s="3" customFormat="1" ht="12.75" customHeight="1">
      <c r="B85" s="23"/>
      <c r="C85" s="29"/>
    </row>
    <row r="86" spans="2:3" s="3" customFormat="1" ht="4.5" customHeight="1">
      <c r="B86" s="23"/>
      <c r="C86" s="29"/>
    </row>
    <row r="87" s="3" customFormat="1" ht="12.75" customHeight="1">
      <c r="B87" s="23"/>
    </row>
    <row r="88" spans="2:3" s="3" customFormat="1" ht="12.75" customHeight="1">
      <c r="B88" s="23"/>
      <c r="C88" s="29"/>
    </row>
    <row r="89" spans="2:4" s="3" customFormat="1" ht="12.75" customHeight="1">
      <c r="B89" s="145">
        <f>+B74-B36</f>
        <v>0</v>
      </c>
      <c r="C89" s="29"/>
      <c r="D89" s="15">
        <f>+D74-D36</f>
        <v>0</v>
      </c>
    </row>
    <row r="90" spans="2:13" s="3" customFormat="1" ht="12.75" customHeight="1">
      <c r="B90" s="23"/>
      <c r="J90" s="27"/>
      <c r="K90" s="27"/>
      <c r="L90" s="27"/>
      <c r="M90" s="27"/>
    </row>
    <row r="91" s="3" customFormat="1" ht="12.75" customHeight="1">
      <c r="B91" s="23"/>
    </row>
    <row r="92" spans="2:13" s="3" customFormat="1" ht="12.75" customHeight="1">
      <c r="B92" s="23"/>
      <c r="J92" s="27"/>
      <c r="K92" s="27"/>
      <c r="L92" s="27"/>
      <c r="M92" s="27"/>
    </row>
    <row r="93" s="3" customFormat="1" ht="12.75" customHeight="1">
      <c r="B93" s="23"/>
    </row>
    <row r="94" spans="2:13" s="3" customFormat="1" ht="12.75" customHeight="1">
      <c r="B94" s="23"/>
      <c r="J94" s="27"/>
      <c r="K94" s="27"/>
      <c r="L94" s="27"/>
      <c r="M94" s="27"/>
    </row>
    <row r="95" s="3" customFormat="1" ht="12.75" customHeight="1">
      <c r="B95" s="23"/>
    </row>
    <row r="96" spans="2:13" s="3" customFormat="1" ht="12.75" customHeight="1">
      <c r="B96" s="23"/>
      <c r="J96" s="27"/>
      <c r="K96" s="27"/>
      <c r="L96" s="27"/>
      <c r="M96" s="27"/>
    </row>
    <row r="97" s="3" customFormat="1" ht="12.75" customHeight="1">
      <c r="B97" s="23"/>
    </row>
    <row r="98" spans="2:13" s="3" customFormat="1" ht="12.75" customHeight="1">
      <c r="B98" s="23"/>
      <c r="J98" s="27"/>
      <c r="K98" s="27"/>
      <c r="L98" s="27"/>
      <c r="M98" s="27"/>
    </row>
    <row r="99" s="3" customFormat="1" ht="12.75" customHeight="1">
      <c r="B99" s="23"/>
    </row>
    <row r="100" spans="2:13" s="3" customFormat="1" ht="12.75" customHeight="1">
      <c r="B100" s="23"/>
      <c r="J100" s="27"/>
      <c r="K100" s="27"/>
      <c r="L100" s="27"/>
      <c r="M100" s="27"/>
    </row>
    <row r="101" s="3" customFormat="1" ht="12.75" customHeight="1">
      <c r="B101" s="23"/>
    </row>
    <row r="102" s="3" customFormat="1" ht="12.75" customHeight="1">
      <c r="B102" s="23"/>
    </row>
    <row r="103" s="3" customFormat="1" ht="12.75" customHeight="1">
      <c r="B103" s="23"/>
    </row>
    <row r="104" s="3" customFormat="1" ht="12.75" customHeight="1">
      <c r="B104" s="23"/>
    </row>
    <row r="105" s="3" customFormat="1" ht="12.75" customHeight="1">
      <c r="B105" s="23"/>
    </row>
    <row r="106" s="3" customFormat="1" ht="12.75" customHeight="1">
      <c r="B106" s="23"/>
    </row>
    <row r="107" s="3" customFormat="1" ht="12.75" customHeight="1">
      <c r="B107" s="23"/>
    </row>
    <row r="108" s="3" customFormat="1" ht="12.75" customHeight="1">
      <c r="B108" s="23"/>
    </row>
    <row r="109" s="3" customFormat="1" ht="12.75" customHeight="1">
      <c r="B109" s="23"/>
    </row>
    <row r="110" s="3" customFormat="1" ht="12.75" customHeight="1">
      <c r="B110" s="23"/>
    </row>
    <row r="111" s="3" customFormat="1" ht="12.75" customHeight="1">
      <c r="B111" s="23"/>
    </row>
    <row r="112" s="3" customFormat="1" ht="12.75" customHeight="1">
      <c r="B112" s="23"/>
    </row>
    <row r="113" s="3" customFormat="1" ht="12.75" customHeight="1">
      <c r="B113" s="23"/>
    </row>
    <row r="114" s="3" customFormat="1" ht="12.75" customHeight="1">
      <c r="B114" s="23"/>
    </row>
    <row r="115" s="3" customFormat="1" ht="12.75" customHeight="1">
      <c r="B115" s="23"/>
    </row>
    <row r="116" s="3" customFormat="1" ht="12.75" customHeight="1">
      <c r="B116" s="23"/>
    </row>
    <row r="117" s="3" customFormat="1" ht="12.75" customHeight="1">
      <c r="B117" s="23"/>
    </row>
    <row r="118" s="3" customFormat="1" ht="12.75" customHeight="1">
      <c r="B118" s="23"/>
    </row>
    <row r="119" s="3" customFormat="1" ht="12.75" customHeight="1">
      <c r="B119" s="23"/>
    </row>
    <row r="120" s="3" customFormat="1" ht="12.75" customHeight="1">
      <c r="B120" s="23"/>
    </row>
    <row r="121" s="3" customFormat="1" ht="12.75" customHeight="1">
      <c r="B121" s="23"/>
    </row>
    <row r="122" s="3" customFormat="1" ht="12.75" customHeight="1">
      <c r="B122" s="23"/>
    </row>
    <row r="123" s="3" customFormat="1" ht="12.75" customHeight="1">
      <c r="B123" s="23"/>
    </row>
    <row r="124" s="3" customFormat="1" ht="12.75" customHeight="1">
      <c r="B124" s="23"/>
    </row>
    <row r="125" s="3" customFormat="1" ht="12.75" customHeight="1">
      <c r="B125" s="23"/>
    </row>
    <row r="126" s="3" customFormat="1" ht="12.75" customHeight="1">
      <c r="B126" s="23"/>
    </row>
    <row r="127" s="3" customFormat="1" ht="12.75" customHeight="1">
      <c r="B127" s="23"/>
    </row>
    <row r="128" s="3" customFormat="1" ht="12.75" customHeight="1">
      <c r="B128" s="23"/>
    </row>
    <row r="129" s="3" customFormat="1" ht="12.75" customHeight="1">
      <c r="B129" s="23"/>
    </row>
    <row r="130" s="3" customFormat="1" ht="12.75" customHeight="1">
      <c r="B130" s="23"/>
    </row>
    <row r="131" s="3" customFormat="1" ht="12.75" customHeight="1">
      <c r="B131" s="23"/>
    </row>
    <row r="132" s="3" customFormat="1" ht="12.75" customHeight="1">
      <c r="B132" s="23"/>
    </row>
    <row r="133" s="3" customFormat="1" ht="12.75" customHeight="1">
      <c r="B133" s="23"/>
    </row>
    <row r="134" s="3" customFormat="1" ht="12.75" customHeight="1">
      <c r="B134" s="23"/>
    </row>
    <row r="135" s="3" customFormat="1" ht="12.75" customHeight="1">
      <c r="B135" s="23"/>
    </row>
    <row r="136" s="3" customFormat="1" ht="12.75" customHeight="1">
      <c r="B136" s="23"/>
    </row>
  </sheetData>
  <sheetProtection/>
  <printOptions/>
  <pageMargins left="0.984251968503937" right="0.511811023622047" top="0.31496062992126" bottom="0.275590551181102" header="0.236220472440945" footer="0.236220472440945"/>
  <pageSetup fitToHeight="1"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Z68"/>
  <sheetViews>
    <sheetView zoomScale="110" zoomScaleNormal="110" zoomScalePageLayoutView="0" workbookViewId="0" topLeftCell="A1">
      <pane xSplit="3" ySplit="9" topLeftCell="D11" activePane="bottomRight" state="frozen"/>
      <selection pane="topLeft" activeCell="A1" sqref="A1"/>
      <selection pane="topRight" activeCell="D1" sqref="D1"/>
      <selection pane="bottomLeft" activeCell="A12" sqref="A12"/>
      <selection pane="bottomRight" activeCell="A14" sqref="A14:IV14"/>
    </sheetView>
  </sheetViews>
  <sheetFormatPr defaultColWidth="7.8515625" defaultRowHeight="12.75"/>
  <cols>
    <col min="1" max="1" width="5.421875" style="3" customWidth="1"/>
    <col min="2" max="2" width="21.421875" style="3" customWidth="1"/>
    <col min="3" max="3" width="1.57421875" style="3" customWidth="1"/>
    <col min="4" max="4" width="8.8515625" style="3" customWidth="1"/>
    <col min="5" max="5" width="0.71875" style="3" customWidth="1"/>
    <col min="6" max="6" width="8.57421875" style="3" customWidth="1"/>
    <col min="7" max="7" width="0.71875" style="3" customWidth="1"/>
    <col min="8" max="8" width="9.7109375" style="3" customWidth="1"/>
    <col min="9" max="9" width="0.71875" style="3" customWidth="1"/>
    <col min="10" max="10" width="9.00390625" style="3" customWidth="1"/>
    <col min="11" max="11" width="0.71875" style="3" customWidth="1"/>
    <col min="12" max="12" width="9.7109375" style="3" customWidth="1"/>
    <col min="13" max="13" width="0.71875" style="3" customWidth="1"/>
    <col min="14" max="14" width="10.8515625" style="3" customWidth="1"/>
    <col min="15" max="15" width="0.71875" style="3" customWidth="1"/>
    <col min="16" max="16" width="10.7109375" style="3" customWidth="1"/>
    <col min="17" max="17" width="0.71875" style="3" customWidth="1"/>
    <col min="18" max="18" width="13.00390625" style="3" customWidth="1"/>
    <col min="19" max="19" width="0.71875" style="3" customWidth="1"/>
    <col min="20" max="20" width="11.57421875" style="3" customWidth="1"/>
    <col min="21" max="21" width="0.71875" style="3" customWidth="1"/>
    <col min="22" max="22" width="10.00390625" style="3" customWidth="1"/>
    <col min="23" max="23" width="0.71875" style="3" customWidth="1"/>
    <col min="24" max="24" width="11.8515625" style="3" customWidth="1"/>
    <col min="25" max="16384" width="7.8515625" style="3" customWidth="1"/>
  </cols>
  <sheetData>
    <row r="1" s="2" customFormat="1" ht="16.5" customHeight="1">
      <c r="A1" s="1" t="s">
        <v>185</v>
      </c>
    </row>
    <row r="2" s="2" customFormat="1" ht="12.75">
      <c r="A2" s="2" t="s">
        <v>9</v>
      </c>
    </row>
    <row r="4" ht="16.5" customHeight="1">
      <c r="A4" s="2" t="s">
        <v>55</v>
      </c>
    </row>
    <row r="5" ht="16.5" customHeight="1">
      <c r="A5" s="2" t="str">
        <f>+'P &amp; L'!A11</f>
        <v>FOR THE PERIOD ENDED 31 MARCH 2013 - unaudited</v>
      </c>
    </row>
    <row r="6" ht="16.5" customHeight="1">
      <c r="A6" s="2"/>
    </row>
    <row r="7" spans="1:24" ht="15.75" customHeight="1">
      <c r="A7" s="2"/>
      <c r="D7" s="45" t="s">
        <v>266</v>
      </c>
      <c r="E7" s="45"/>
      <c r="F7" s="45"/>
      <c r="G7" s="46"/>
      <c r="H7" s="45"/>
      <c r="I7" s="46"/>
      <c r="J7" s="46"/>
      <c r="K7" s="46"/>
      <c r="L7" s="45"/>
      <c r="M7" s="46"/>
      <c r="N7" s="46"/>
      <c r="O7" s="46"/>
      <c r="P7" s="46"/>
      <c r="Q7" s="46"/>
      <c r="R7" s="46"/>
      <c r="S7" s="46"/>
      <c r="T7" s="46"/>
      <c r="V7" s="203" t="s">
        <v>307</v>
      </c>
      <c r="W7" s="5"/>
      <c r="X7" s="5" t="s">
        <v>145</v>
      </c>
    </row>
    <row r="8" spans="1:22" ht="21.75" customHeight="1">
      <c r="A8" s="2"/>
      <c r="D8" s="2"/>
      <c r="E8" s="2"/>
      <c r="F8" s="45"/>
      <c r="G8" s="46"/>
      <c r="H8" s="45"/>
      <c r="I8" s="46"/>
      <c r="K8" s="45" t="s">
        <v>291</v>
      </c>
      <c r="M8" s="46"/>
      <c r="N8" s="46"/>
      <c r="O8" s="46"/>
      <c r="P8" s="46"/>
      <c r="V8" s="203"/>
    </row>
    <row r="9" spans="4:24" ht="51">
      <c r="D9" s="5" t="s">
        <v>13</v>
      </c>
      <c r="E9" s="5"/>
      <c r="F9" s="47" t="s">
        <v>202</v>
      </c>
      <c r="G9" s="5"/>
      <c r="H9" s="5" t="s">
        <v>194</v>
      </c>
      <c r="I9" s="5"/>
      <c r="J9" s="5" t="s">
        <v>135</v>
      </c>
      <c r="K9" s="5"/>
      <c r="L9" s="5" t="s">
        <v>182</v>
      </c>
      <c r="M9" s="5"/>
      <c r="N9" s="5" t="s">
        <v>134</v>
      </c>
      <c r="O9" s="5"/>
      <c r="P9" s="5" t="s">
        <v>136</v>
      </c>
      <c r="Q9" s="5"/>
      <c r="R9" s="5" t="s">
        <v>144</v>
      </c>
      <c r="S9" s="5"/>
      <c r="T9" s="5" t="s">
        <v>56</v>
      </c>
      <c r="U9" s="5"/>
      <c r="V9" s="5"/>
      <c r="W9" s="5"/>
      <c r="X9" s="5" t="s">
        <v>56</v>
      </c>
    </row>
    <row r="10" spans="4:24" s="6" customFormat="1" ht="12.75" customHeight="1">
      <c r="D10" s="4" t="s">
        <v>4</v>
      </c>
      <c r="E10" s="4"/>
      <c r="F10" s="4" t="s">
        <v>4</v>
      </c>
      <c r="G10" s="4"/>
      <c r="H10" s="4" t="s">
        <v>4</v>
      </c>
      <c r="I10" s="4"/>
      <c r="J10" s="4" t="s">
        <v>4</v>
      </c>
      <c r="K10" s="4"/>
      <c r="L10" s="4" t="s">
        <v>4</v>
      </c>
      <c r="M10" s="4"/>
      <c r="N10" s="4" t="s">
        <v>4</v>
      </c>
      <c r="O10" s="4"/>
      <c r="P10" s="4" t="s">
        <v>4</v>
      </c>
      <c r="Q10" s="4"/>
      <c r="R10" s="4" t="s">
        <v>4</v>
      </c>
      <c r="S10" s="4"/>
      <c r="T10" s="4" t="s">
        <v>4</v>
      </c>
      <c r="U10" s="4"/>
      <c r="V10" s="4" t="s">
        <v>4</v>
      </c>
      <c r="W10" s="4"/>
      <c r="X10" s="4" t="s">
        <v>4</v>
      </c>
    </row>
    <row r="11" ht="12.75" customHeight="1"/>
    <row r="12" ht="15" customHeight="1">
      <c r="A12" s="188" t="s">
        <v>348</v>
      </c>
    </row>
    <row r="13" spans="1:24" ht="18" customHeight="1">
      <c r="A13" s="3" t="s">
        <v>335</v>
      </c>
      <c r="D13" s="10">
        <v>155929</v>
      </c>
      <c r="E13" s="10"/>
      <c r="F13" s="11">
        <v>2864</v>
      </c>
      <c r="G13" s="10"/>
      <c r="H13" s="11">
        <v>-14452</v>
      </c>
      <c r="I13" s="10"/>
      <c r="J13" s="11">
        <v>7275</v>
      </c>
      <c r="K13" s="10"/>
      <c r="L13" s="11">
        <v>0</v>
      </c>
      <c r="M13" s="10"/>
      <c r="N13" s="11">
        <v>533</v>
      </c>
      <c r="O13" s="10"/>
      <c r="P13" s="11">
        <v>99</v>
      </c>
      <c r="Q13" s="10"/>
      <c r="R13" s="10">
        <v>70345</v>
      </c>
      <c r="S13" s="10"/>
      <c r="T13" s="11">
        <f aca="true" t="shared" si="0" ref="T13:T24">SUM(D13:S13)</f>
        <v>222593</v>
      </c>
      <c r="U13" s="10"/>
      <c r="V13" s="11">
        <v>1477</v>
      </c>
      <c r="W13" s="10"/>
      <c r="X13" s="11">
        <f>SUM(T13:W13)</f>
        <v>224070</v>
      </c>
    </row>
    <row r="14" spans="1:24" ht="18" customHeight="1" hidden="1">
      <c r="A14" s="3" t="s">
        <v>57</v>
      </c>
      <c r="D14" s="24">
        <v>0</v>
      </c>
      <c r="E14" s="24"/>
      <c r="F14" s="48">
        <v>0</v>
      </c>
      <c r="G14" s="10"/>
      <c r="H14" s="11"/>
      <c r="I14" s="10"/>
      <c r="J14" s="11"/>
      <c r="K14" s="10"/>
      <c r="L14" s="11"/>
      <c r="M14" s="10"/>
      <c r="N14" s="11"/>
      <c r="O14" s="10"/>
      <c r="P14" s="11"/>
      <c r="Q14" s="10"/>
      <c r="R14" s="10"/>
      <c r="S14" s="10"/>
      <c r="T14" s="11">
        <f t="shared" si="0"/>
        <v>0</v>
      </c>
      <c r="U14" s="10"/>
      <c r="V14" s="11">
        <v>0</v>
      </c>
      <c r="W14" s="10"/>
      <c r="X14" s="11">
        <f aca="true" t="shared" si="1" ref="X14:X24">SUM(T14:W14)</f>
        <v>0</v>
      </c>
    </row>
    <row r="15" spans="1:24" ht="18" customHeight="1" hidden="1">
      <c r="A15" s="3" t="s">
        <v>78</v>
      </c>
      <c r="D15" s="10">
        <v>0</v>
      </c>
      <c r="E15" s="10"/>
      <c r="F15" s="11">
        <v>0</v>
      </c>
      <c r="G15" s="10"/>
      <c r="H15" s="11"/>
      <c r="I15" s="10"/>
      <c r="J15" s="11"/>
      <c r="K15" s="10"/>
      <c r="L15" s="11"/>
      <c r="M15" s="10"/>
      <c r="N15" s="11"/>
      <c r="O15" s="10"/>
      <c r="P15" s="11"/>
      <c r="Q15" s="10"/>
      <c r="R15" s="10">
        <v>0</v>
      </c>
      <c r="S15" s="10"/>
      <c r="T15" s="11">
        <f t="shared" si="0"/>
        <v>0</v>
      </c>
      <c r="U15" s="10"/>
      <c r="V15" s="11">
        <v>0</v>
      </c>
      <c r="W15" s="10"/>
      <c r="X15" s="11">
        <f t="shared" si="1"/>
        <v>0</v>
      </c>
    </row>
    <row r="16" spans="1:24" ht="18" customHeight="1" hidden="1">
      <c r="A16" s="3" t="s">
        <v>146</v>
      </c>
      <c r="D16" s="10"/>
      <c r="E16" s="10"/>
      <c r="F16" s="11"/>
      <c r="G16" s="10"/>
      <c r="H16" s="11"/>
      <c r="I16" s="10"/>
      <c r="J16" s="11"/>
      <c r="K16" s="10"/>
      <c r="L16" s="11"/>
      <c r="M16" s="10"/>
      <c r="N16" s="11"/>
      <c r="O16" s="10"/>
      <c r="P16" s="11"/>
      <c r="Q16" s="10"/>
      <c r="R16" s="10"/>
      <c r="S16" s="10"/>
      <c r="T16" s="11">
        <f t="shared" si="0"/>
        <v>0</v>
      </c>
      <c r="U16" s="10"/>
      <c r="V16" s="11">
        <v>0</v>
      </c>
      <c r="W16" s="10"/>
      <c r="X16" s="11">
        <f t="shared" si="1"/>
        <v>0</v>
      </c>
    </row>
    <row r="17" spans="1:24" ht="28.5" customHeight="1">
      <c r="A17" s="3" t="s">
        <v>289</v>
      </c>
      <c r="D17" s="10"/>
      <c r="E17" s="10"/>
      <c r="F17" s="48"/>
      <c r="G17" s="24"/>
      <c r="H17" s="48"/>
      <c r="I17" s="24"/>
      <c r="J17" s="48"/>
      <c r="K17" s="24"/>
      <c r="L17" s="48"/>
      <c r="M17" s="24"/>
      <c r="N17" s="48"/>
      <c r="O17" s="24"/>
      <c r="P17" s="48">
        <f>+'P &amp; L'!H34</f>
        <v>376</v>
      </c>
      <c r="Q17" s="24"/>
      <c r="R17" s="24">
        <f>+'P &amp; L'!H38</f>
        <v>8514</v>
      </c>
      <c r="S17" s="10"/>
      <c r="T17" s="11">
        <f t="shared" si="0"/>
        <v>8890</v>
      </c>
      <c r="U17" s="10"/>
      <c r="V17" s="11">
        <f>+'P &amp; L'!H39</f>
        <v>29</v>
      </c>
      <c r="W17" s="10"/>
      <c r="X17" s="11">
        <f t="shared" si="1"/>
        <v>8919</v>
      </c>
    </row>
    <row r="18" spans="1:24" ht="18" customHeight="1" hidden="1">
      <c r="A18" s="3" t="s">
        <v>200</v>
      </c>
      <c r="D18" s="10"/>
      <c r="E18" s="10"/>
      <c r="F18" s="48"/>
      <c r="G18" s="24"/>
      <c r="H18" s="48"/>
      <c r="I18" s="24"/>
      <c r="J18" s="48"/>
      <c r="K18" s="24"/>
      <c r="L18" s="48"/>
      <c r="M18" s="24"/>
      <c r="N18" s="48"/>
      <c r="O18" s="24"/>
      <c r="P18" s="48"/>
      <c r="Q18" s="24"/>
      <c r="S18" s="10"/>
      <c r="T18" s="11">
        <f>SUM(D18:S18)</f>
        <v>0</v>
      </c>
      <c r="U18" s="10"/>
      <c r="W18" s="10"/>
      <c r="X18" s="11">
        <f>SUM(T18:W18)</f>
        <v>0</v>
      </c>
    </row>
    <row r="19" spans="1:24" ht="27.75" customHeight="1">
      <c r="A19" s="199" t="s">
        <v>317</v>
      </c>
      <c r="B19" s="199"/>
      <c r="D19" s="10"/>
      <c r="E19" s="10"/>
      <c r="F19" s="48">
        <v>0</v>
      </c>
      <c r="G19" s="24"/>
      <c r="H19" s="48">
        <v>-1243</v>
      </c>
      <c r="I19" s="24"/>
      <c r="J19" s="48">
        <v>0</v>
      </c>
      <c r="K19" s="24"/>
      <c r="L19" s="48">
        <v>0</v>
      </c>
      <c r="M19" s="24"/>
      <c r="N19" s="48">
        <v>0</v>
      </c>
      <c r="O19" s="24"/>
      <c r="P19" s="48"/>
      <c r="Q19" s="24"/>
      <c r="R19" s="24"/>
      <c r="S19" s="10"/>
      <c r="T19" s="11">
        <f>SUM(D19:S19)</f>
        <v>-1243</v>
      </c>
      <c r="U19" s="10"/>
      <c r="V19" s="11">
        <v>0</v>
      </c>
      <c r="W19" s="10"/>
      <c r="X19" s="11">
        <f>SUM(T19:W19)</f>
        <v>-1243</v>
      </c>
    </row>
    <row r="20" spans="1:24" ht="27.75" customHeight="1" hidden="1">
      <c r="A20" s="199" t="s">
        <v>181</v>
      </c>
      <c r="B20" s="199"/>
      <c r="D20" s="10"/>
      <c r="E20" s="10"/>
      <c r="F20" s="48"/>
      <c r="G20" s="24"/>
      <c r="H20" s="48"/>
      <c r="I20" s="24"/>
      <c r="J20" s="48"/>
      <c r="K20" s="24"/>
      <c r="L20" s="48"/>
      <c r="M20" s="24"/>
      <c r="N20" s="48"/>
      <c r="O20" s="24"/>
      <c r="P20" s="48"/>
      <c r="Q20" s="24"/>
      <c r="R20" s="24"/>
      <c r="S20" s="10"/>
      <c r="T20" s="11">
        <f>SUM(D20:S20)</f>
        <v>0</v>
      </c>
      <c r="U20" s="10"/>
      <c r="V20" s="11">
        <v>0</v>
      </c>
      <c r="W20" s="10"/>
      <c r="X20" s="11">
        <f>SUM(T20:W20)</f>
        <v>0</v>
      </c>
    </row>
    <row r="21" spans="1:24" ht="27.75" customHeight="1" hidden="1">
      <c r="A21" s="199" t="s">
        <v>212</v>
      </c>
      <c r="B21" s="199"/>
      <c r="D21" s="10"/>
      <c r="E21" s="10"/>
      <c r="F21" s="11"/>
      <c r="G21" s="10"/>
      <c r="H21" s="11"/>
      <c r="I21" s="10"/>
      <c r="J21" s="11"/>
      <c r="K21" s="10"/>
      <c r="L21" s="11"/>
      <c r="M21" s="10"/>
      <c r="N21" s="11"/>
      <c r="O21" s="10"/>
      <c r="P21" s="11"/>
      <c r="Q21" s="10"/>
      <c r="R21" s="10"/>
      <c r="S21" s="10"/>
      <c r="T21" s="11">
        <f t="shared" si="0"/>
        <v>0</v>
      </c>
      <c r="U21" s="10"/>
      <c r="V21" s="11">
        <v>0</v>
      </c>
      <c r="W21" s="10"/>
      <c r="X21" s="11">
        <f t="shared" si="1"/>
        <v>0</v>
      </c>
    </row>
    <row r="22" spans="1:24" ht="27.75" customHeight="1" hidden="1">
      <c r="A22" s="199" t="s">
        <v>231</v>
      </c>
      <c r="B22" s="199"/>
      <c r="D22" s="10"/>
      <c r="E22" s="10"/>
      <c r="F22" s="11"/>
      <c r="G22" s="10"/>
      <c r="H22" s="11"/>
      <c r="I22" s="10"/>
      <c r="J22" s="11"/>
      <c r="K22" s="10"/>
      <c r="L22" s="11"/>
      <c r="M22" s="10"/>
      <c r="N22" s="11"/>
      <c r="O22" s="10"/>
      <c r="P22" s="11"/>
      <c r="Q22" s="10"/>
      <c r="R22" s="10"/>
      <c r="S22" s="10"/>
      <c r="T22" s="11">
        <f>SUM(D22:S22)</f>
        <v>0</v>
      </c>
      <c r="U22" s="10"/>
      <c r="V22" s="11">
        <v>0</v>
      </c>
      <c r="W22" s="10"/>
      <c r="X22" s="11">
        <f>SUM(T22:W22)</f>
        <v>0</v>
      </c>
    </row>
    <row r="23" spans="1:24" ht="27.75" customHeight="1" hidden="1">
      <c r="A23" s="199" t="s">
        <v>233</v>
      </c>
      <c r="B23" s="199"/>
      <c r="D23" s="10"/>
      <c r="E23" s="10"/>
      <c r="F23" s="11"/>
      <c r="G23" s="10"/>
      <c r="H23" s="11"/>
      <c r="I23" s="10"/>
      <c r="J23" s="11"/>
      <c r="K23" s="10"/>
      <c r="L23" s="11"/>
      <c r="M23" s="10"/>
      <c r="N23" s="11"/>
      <c r="O23" s="10"/>
      <c r="P23" s="11"/>
      <c r="Q23" s="10"/>
      <c r="R23" s="10"/>
      <c r="S23" s="10"/>
      <c r="T23" s="11">
        <f>SUM(D23:S23)</f>
        <v>0</v>
      </c>
      <c r="U23" s="10"/>
      <c r="V23" s="11">
        <v>0</v>
      </c>
      <c r="W23" s="10"/>
      <c r="X23" s="11">
        <f>SUM(T23:W23)</f>
        <v>0</v>
      </c>
    </row>
    <row r="24" spans="1:24" ht="18" customHeight="1" hidden="1">
      <c r="A24" s="3" t="s">
        <v>84</v>
      </c>
      <c r="D24" s="10"/>
      <c r="E24" s="10"/>
      <c r="F24" s="11"/>
      <c r="G24" s="10"/>
      <c r="H24" s="11"/>
      <c r="I24" s="10"/>
      <c r="J24" s="11"/>
      <c r="K24" s="10"/>
      <c r="L24" s="11"/>
      <c r="M24" s="10"/>
      <c r="N24" s="11"/>
      <c r="O24" s="10"/>
      <c r="P24" s="11"/>
      <c r="Q24" s="10"/>
      <c r="R24" s="10"/>
      <c r="S24" s="10"/>
      <c r="T24" s="11">
        <f t="shared" si="0"/>
        <v>0</v>
      </c>
      <c r="U24" s="10"/>
      <c r="V24" s="11">
        <v>0</v>
      </c>
      <c r="W24" s="10"/>
      <c r="X24" s="11">
        <f t="shared" si="1"/>
        <v>0</v>
      </c>
    </row>
    <row r="25" spans="1:24" ht="18" customHeight="1" hidden="1">
      <c r="A25" s="3" t="s">
        <v>183</v>
      </c>
      <c r="D25" s="10"/>
      <c r="E25" s="10"/>
      <c r="F25" s="11"/>
      <c r="G25" s="10"/>
      <c r="H25" s="11"/>
      <c r="I25" s="10"/>
      <c r="J25" s="11"/>
      <c r="K25" s="10"/>
      <c r="L25" s="11"/>
      <c r="M25" s="10"/>
      <c r="N25" s="11"/>
      <c r="O25" s="10"/>
      <c r="P25" s="11"/>
      <c r="Q25" s="10"/>
      <c r="R25" s="10"/>
      <c r="S25" s="10"/>
      <c r="T25" s="11">
        <f>SUM(D25:S25)</f>
        <v>0</v>
      </c>
      <c r="U25" s="10"/>
      <c r="V25" s="11">
        <v>0</v>
      </c>
      <c r="W25" s="10"/>
      <c r="X25" s="11">
        <f>SUM(T25:W25)</f>
        <v>0</v>
      </c>
    </row>
    <row r="26" spans="4:24" ht="18" customHeight="1">
      <c r="D26" s="11"/>
      <c r="E26" s="10"/>
      <c r="F26" s="11"/>
      <c r="G26" s="10"/>
      <c r="H26" s="11"/>
      <c r="I26" s="10"/>
      <c r="J26" s="11"/>
      <c r="K26" s="10"/>
      <c r="L26" s="11"/>
      <c r="M26" s="10"/>
      <c r="N26" s="11"/>
      <c r="O26" s="10"/>
      <c r="P26" s="11"/>
      <c r="Q26" s="10">
        <v>0</v>
      </c>
      <c r="R26" s="11"/>
      <c r="S26" s="10"/>
      <c r="T26" s="11"/>
      <c r="U26" s="10"/>
      <c r="V26" s="11"/>
      <c r="W26" s="10"/>
      <c r="X26" s="11"/>
    </row>
    <row r="27" spans="1:26" ht="18" customHeight="1" thickBot="1">
      <c r="A27" s="3" t="s">
        <v>336</v>
      </c>
      <c r="B27" s="12"/>
      <c r="C27" s="12"/>
      <c r="D27" s="49">
        <f>SUM(D13:D26)</f>
        <v>155929</v>
      </c>
      <c r="E27" s="10"/>
      <c r="F27" s="49">
        <f>SUM(F13:F26)</f>
        <v>2864</v>
      </c>
      <c r="G27" s="10"/>
      <c r="H27" s="49">
        <f>SUM(H13:H26)</f>
        <v>-15695</v>
      </c>
      <c r="I27" s="10"/>
      <c r="J27" s="49">
        <f>SUM(J13:J26)</f>
        <v>7275</v>
      </c>
      <c r="K27" s="10"/>
      <c r="L27" s="49">
        <f>SUM(L13:L26)</f>
        <v>0</v>
      </c>
      <c r="M27" s="10"/>
      <c r="N27" s="49">
        <f>SUM(N13:N26)</f>
        <v>533</v>
      </c>
      <c r="O27" s="10"/>
      <c r="P27" s="49">
        <f>SUM(P13:P26)</f>
        <v>475</v>
      </c>
      <c r="Q27" s="10"/>
      <c r="R27" s="49">
        <f>SUM(R13:R26)</f>
        <v>78859</v>
      </c>
      <c r="S27" s="10"/>
      <c r="T27" s="49">
        <f>SUM(T13:T26)</f>
        <v>230240</v>
      </c>
      <c r="U27" s="10"/>
      <c r="V27" s="49">
        <f>SUM(V13:V26)</f>
        <v>1506</v>
      </c>
      <c r="W27" s="10"/>
      <c r="X27" s="49">
        <f>SUM(X13:X26)</f>
        <v>231746</v>
      </c>
      <c r="Z27" s="15"/>
    </row>
    <row r="28" spans="4:26" ht="18" customHeight="1" thickTop="1">
      <c r="D28" s="17"/>
      <c r="E28" s="17"/>
      <c r="F28" s="17"/>
      <c r="G28" s="17"/>
      <c r="H28" s="17"/>
      <c r="I28" s="17"/>
      <c r="J28" s="17"/>
      <c r="K28" s="17"/>
      <c r="L28" s="17"/>
      <c r="M28" s="17"/>
      <c r="N28" s="17"/>
      <c r="O28" s="17"/>
      <c r="P28" s="17"/>
      <c r="Q28" s="17"/>
      <c r="R28" s="17"/>
      <c r="S28" s="17"/>
      <c r="T28" s="17"/>
      <c r="U28" s="17"/>
      <c r="V28" s="17"/>
      <c r="W28" s="17"/>
      <c r="X28" s="17"/>
      <c r="Z28" s="15"/>
    </row>
    <row r="29" ht="14.25" customHeight="1">
      <c r="A29" s="102" t="s">
        <v>333</v>
      </c>
    </row>
    <row r="30" spans="1:24" ht="18" customHeight="1">
      <c r="A30" s="3" t="s">
        <v>299</v>
      </c>
      <c r="D30" s="10">
        <v>108208</v>
      </c>
      <c r="E30" s="10"/>
      <c r="F30" s="11">
        <v>0</v>
      </c>
      <c r="G30" s="10"/>
      <c r="H30" s="11">
        <v>0</v>
      </c>
      <c r="I30" s="10"/>
      <c r="J30" s="11">
        <v>1360</v>
      </c>
      <c r="K30" s="10"/>
      <c r="L30" s="11">
        <v>5915</v>
      </c>
      <c r="M30" s="10"/>
      <c r="N30" s="11">
        <v>533</v>
      </c>
      <c r="O30" s="10"/>
      <c r="P30" s="11">
        <v>646</v>
      </c>
      <c r="Q30" s="10"/>
      <c r="R30" s="10">
        <v>42446</v>
      </c>
      <c r="S30" s="10"/>
      <c r="T30" s="11">
        <f>SUM(D30:S30)</f>
        <v>159108</v>
      </c>
      <c r="U30" s="10"/>
      <c r="V30" s="11">
        <v>1313</v>
      </c>
      <c r="W30" s="10"/>
      <c r="X30" s="11">
        <f>SUM(T30:W30)</f>
        <v>160421</v>
      </c>
    </row>
    <row r="31" spans="1:24" ht="18" customHeight="1" hidden="1">
      <c r="A31" s="3" t="s">
        <v>261</v>
      </c>
      <c r="D31" s="20">
        <v>0</v>
      </c>
      <c r="E31" s="10"/>
      <c r="F31" s="20">
        <v>0</v>
      </c>
      <c r="G31" s="10"/>
      <c r="H31" s="20">
        <v>0</v>
      </c>
      <c r="I31" s="10"/>
      <c r="J31" s="20">
        <v>0</v>
      </c>
      <c r="K31" s="10"/>
      <c r="L31" s="20">
        <v>0</v>
      </c>
      <c r="M31" s="10"/>
      <c r="N31" s="20">
        <v>0</v>
      </c>
      <c r="O31" s="10"/>
      <c r="P31" s="20">
        <v>0</v>
      </c>
      <c r="Q31" s="10"/>
      <c r="R31" s="20"/>
      <c r="S31" s="10"/>
      <c r="T31" s="116">
        <f>SUM(D31:S31)</f>
        <v>0</v>
      </c>
      <c r="U31" s="10"/>
      <c r="V31" s="20">
        <v>0</v>
      </c>
      <c r="W31" s="10"/>
      <c r="X31" s="116">
        <f>SUM(T31:W31)</f>
        <v>0</v>
      </c>
    </row>
    <row r="32" spans="1:24" ht="18" customHeight="1" hidden="1">
      <c r="A32" s="3" t="s">
        <v>262</v>
      </c>
      <c r="D32" s="10">
        <f>SUM(D30:D31)</f>
        <v>108208</v>
      </c>
      <c r="E32" s="10"/>
      <c r="F32" s="10">
        <f>SUM(F30:F31)</f>
        <v>0</v>
      </c>
      <c r="G32" s="10"/>
      <c r="H32" s="10">
        <f>SUM(H30:H31)</f>
        <v>0</v>
      </c>
      <c r="I32" s="10"/>
      <c r="J32" s="10">
        <f>SUM(J30:J31)</f>
        <v>1360</v>
      </c>
      <c r="K32" s="10"/>
      <c r="L32" s="10">
        <f>SUM(L30:L31)</f>
        <v>5915</v>
      </c>
      <c r="M32" s="10"/>
      <c r="N32" s="10">
        <f>SUM(N30:N31)</f>
        <v>533</v>
      </c>
      <c r="O32" s="10"/>
      <c r="P32" s="10">
        <f>SUM(P30:P31)</f>
        <v>646</v>
      </c>
      <c r="Q32" s="10"/>
      <c r="R32" s="10">
        <f>SUM(R30:R31)</f>
        <v>42446</v>
      </c>
      <c r="S32" s="10"/>
      <c r="T32" s="10">
        <f>SUM(T30:T31)</f>
        <v>159108</v>
      </c>
      <c r="U32" s="10"/>
      <c r="V32" s="10">
        <f>SUM(V30:V31)</f>
        <v>1313</v>
      </c>
      <c r="W32" s="10"/>
      <c r="X32" s="10">
        <f>SUM(X30:X31)</f>
        <v>160421</v>
      </c>
    </row>
    <row r="33" spans="1:24" ht="18" customHeight="1" hidden="1">
      <c r="A33" s="3" t="s">
        <v>57</v>
      </c>
      <c r="D33" s="10">
        <v>0</v>
      </c>
      <c r="E33" s="10"/>
      <c r="F33" s="11">
        <v>0</v>
      </c>
      <c r="G33" s="10"/>
      <c r="H33" s="11"/>
      <c r="I33" s="10"/>
      <c r="J33" s="11"/>
      <c r="K33" s="10"/>
      <c r="L33" s="11"/>
      <c r="M33" s="10"/>
      <c r="N33" s="11"/>
      <c r="O33" s="10"/>
      <c r="P33" s="11"/>
      <c r="Q33" s="10"/>
      <c r="R33" s="10"/>
      <c r="S33" s="10"/>
      <c r="T33" s="11">
        <f aca="true" t="shared" si="2" ref="T33:T42">SUM(D33:S33)</f>
        <v>0</v>
      </c>
      <c r="U33" s="10"/>
      <c r="V33" s="11">
        <v>0</v>
      </c>
      <c r="W33" s="10"/>
      <c r="X33" s="11">
        <f aca="true" t="shared" si="3" ref="X33:X42">SUM(T33:W33)</f>
        <v>0</v>
      </c>
    </row>
    <row r="34" spans="1:24" ht="18" customHeight="1" hidden="1">
      <c r="A34" s="3" t="s">
        <v>78</v>
      </c>
      <c r="D34" s="10">
        <v>0</v>
      </c>
      <c r="E34" s="10"/>
      <c r="F34" s="11">
        <v>0</v>
      </c>
      <c r="G34" s="10"/>
      <c r="H34" s="11"/>
      <c r="I34" s="10"/>
      <c r="J34" s="11"/>
      <c r="K34" s="10"/>
      <c r="L34" s="11"/>
      <c r="M34" s="10"/>
      <c r="N34" s="11"/>
      <c r="O34" s="10"/>
      <c r="P34" s="11"/>
      <c r="Q34" s="10"/>
      <c r="R34" s="10"/>
      <c r="S34" s="10"/>
      <c r="T34" s="11">
        <f t="shared" si="2"/>
        <v>0</v>
      </c>
      <c r="U34" s="10"/>
      <c r="V34" s="11">
        <v>0</v>
      </c>
      <c r="W34" s="10"/>
      <c r="X34" s="11">
        <f t="shared" si="3"/>
        <v>0</v>
      </c>
    </row>
    <row r="35" spans="1:24" ht="18" customHeight="1" hidden="1">
      <c r="A35" s="3" t="s">
        <v>288</v>
      </c>
      <c r="D35" s="10"/>
      <c r="E35" s="10"/>
      <c r="F35" s="11">
        <v>0</v>
      </c>
      <c r="G35" s="10"/>
      <c r="H35" s="11"/>
      <c r="I35" s="10"/>
      <c r="J35" s="11"/>
      <c r="K35" s="10"/>
      <c r="L35" s="11"/>
      <c r="M35" s="10"/>
      <c r="N35" s="11"/>
      <c r="O35" s="10"/>
      <c r="P35" s="11"/>
      <c r="Q35" s="10"/>
      <c r="R35" s="10"/>
      <c r="S35" s="10"/>
      <c r="T35" s="11">
        <f>SUM(D35:S35)</f>
        <v>0</v>
      </c>
      <c r="U35" s="10"/>
      <c r="V35" s="11">
        <v>0</v>
      </c>
      <c r="W35" s="10"/>
      <c r="X35" s="11">
        <f>SUM(T35:W35)</f>
        <v>0</v>
      </c>
    </row>
    <row r="36" spans="1:24" ht="18" customHeight="1" hidden="1">
      <c r="A36" s="3" t="s">
        <v>146</v>
      </c>
      <c r="D36" s="10"/>
      <c r="E36" s="10"/>
      <c r="F36" s="11"/>
      <c r="G36" s="10"/>
      <c r="H36" s="11"/>
      <c r="I36" s="10"/>
      <c r="J36" s="11"/>
      <c r="K36" s="10"/>
      <c r="L36" s="11"/>
      <c r="M36" s="10"/>
      <c r="N36" s="11"/>
      <c r="O36" s="10"/>
      <c r="P36" s="11"/>
      <c r="Q36" s="10"/>
      <c r="R36" s="10"/>
      <c r="S36" s="10"/>
      <c r="T36" s="11">
        <f t="shared" si="2"/>
        <v>0</v>
      </c>
      <c r="U36" s="10"/>
      <c r="V36" s="11">
        <v>0</v>
      </c>
      <c r="W36" s="10"/>
      <c r="X36" s="11">
        <f t="shared" si="3"/>
        <v>0</v>
      </c>
    </row>
    <row r="37" spans="1:24" ht="28.5" customHeight="1">
      <c r="A37" s="3" t="s">
        <v>289</v>
      </c>
      <c r="D37" s="10"/>
      <c r="E37" s="10"/>
      <c r="F37" s="11"/>
      <c r="G37" s="10"/>
      <c r="H37" s="11"/>
      <c r="I37" s="10"/>
      <c r="J37" s="11"/>
      <c r="K37" s="10"/>
      <c r="L37" s="11"/>
      <c r="M37" s="10"/>
      <c r="N37" s="11"/>
      <c r="O37" s="10"/>
      <c r="P37" s="11">
        <f>+'P &amp; L'!J34</f>
        <v>-828</v>
      </c>
      <c r="Q37" s="10"/>
      <c r="R37" s="10">
        <f>+'P &amp; L'!J38</f>
        <v>4431</v>
      </c>
      <c r="S37" s="10"/>
      <c r="T37" s="11">
        <f t="shared" si="2"/>
        <v>3603</v>
      </c>
      <c r="U37" s="10"/>
      <c r="V37" s="11">
        <f>+'P &amp; L'!J39</f>
        <v>86</v>
      </c>
      <c r="W37" s="10"/>
      <c r="X37" s="11">
        <f t="shared" si="3"/>
        <v>3689</v>
      </c>
    </row>
    <row r="38" spans="1:24" ht="18" customHeight="1" hidden="1">
      <c r="A38" s="3" t="s">
        <v>201</v>
      </c>
      <c r="D38" s="10"/>
      <c r="E38" s="10"/>
      <c r="F38" s="11"/>
      <c r="G38" s="10"/>
      <c r="H38" s="11"/>
      <c r="I38" s="10"/>
      <c r="J38" s="11"/>
      <c r="K38" s="10"/>
      <c r="L38" s="11"/>
      <c r="M38" s="10"/>
      <c r="N38" s="11"/>
      <c r="O38" s="10"/>
      <c r="P38" s="11"/>
      <c r="Q38" s="10"/>
      <c r="S38" s="10"/>
      <c r="T38" s="11">
        <f t="shared" si="2"/>
        <v>0</v>
      </c>
      <c r="U38" s="10"/>
      <c r="W38" s="10"/>
      <c r="X38" s="11">
        <f t="shared" si="3"/>
        <v>0</v>
      </c>
    </row>
    <row r="39" spans="1:24" ht="28.5" customHeight="1">
      <c r="A39" s="199" t="s">
        <v>317</v>
      </c>
      <c r="B39" s="199"/>
      <c r="D39" s="10"/>
      <c r="E39" s="10"/>
      <c r="F39" s="11"/>
      <c r="G39" s="10"/>
      <c r="H39" s="11"/>
      <c r="I39" s="10"/>
      <c r="J39" s="11">
        <v>0</v>
      </c>
      <c r="K39" s="10"/>
      <c r="L39" s="11">
        <v>0</v>
      </c>
      <c r="M39" s="10"/>
      <c r="N39" s="11">
        <v>0</v>
      </c>
      <c r="O39" s="10"/>
      <c r="P39" s="11"/>
      <c r="Q39" s="10"/>
      <c r="R39" s="10"/>
      <c r="S39" s="10"/>
      <c r="T39" s="11">
        <f t="shared" si="2"/>
        <v>0</v>
      </c>
      <c r="U39" s="10"/>
      <c r="V39" s="11">
        <v>0</v>
      </c>
      <c r="W39" s="10"/>
      <c r="X39" s="11">
        <f t="shared" si="3"/>
        <v>0</v>
      </c>
    </row>
    <row r="40" spans="1:24" ht="27.75" customHeight="1" hidden="1">
      <c r="A40" s="199" t="s">
        <v>181</v>
      </c>
      <c r="B40" s="199"/>
      <c r="D40" s="10"/>
      <c r="E40" s="10"/>
      <c r="F40" s="11"/>
      <c r="G40" s="10"/>
      <c r="H40" s="11"/>
      <c r="I40" s="10"/>
      <c r="J40" s="11"/>
      <c r="K40" s="10"/>
      <c r="L40" s="11"/>
      <c r="M40" s="10"/>
      <c r="N40" s="11"/>
      <c r="O40" s="10"/>
      <c r="P40" s="11"/>
      <c r="Q40" s="10"/>
      <c r="R40" s="10"/>
      <c r="S40" s="10"/>
      <c r="T40" s="11">
        <f t="shared" si="2"/>
        <v>0</v>
      </c>
      <c r="U40" s="10"/>
      <c r="V40" s="11"/>
      <c r="W40" s="10"/>
      <c r="X40" s="11">
        <f t="shared" si="3"/>
        <v>0</v>
      </c>
    </row>
    <row r="41" spans="1:24" ht="27.75" customHeight="1" hidden="1">
      <c r="A41" s="199" t="s">
        <v>290</v>
      </c>
      <c r="B41" s="199"/>
      <c r="D41" s="10"/>
      <c r="E41" s="10"/>
      <c r="F41" s="11"/>
      <c r="G41" s="10"/>
      <c r="H41" s="11"/>
      <c r="I41" s="10"/>
      <c r="J41" s="11"/>
      <c r="K41" s="10"/>
      <c r="L41" s="11"/>
      <c r="M41" s="10"/>
      <c r="N41" s="11"/>
      <c r="O41" s="10"/>
      <c r="P41" s="11"/>
      <c r="Q41" s="10"/>
      <c r="R41" s="10"/>
      <c r="S41" s="10"/>
      <c r="T41" s="11">
        <f t="shared" si="2"/>
        <v>0</v>
      </c>
      <c r="U41" s="10"/>
      <c r="V41" s="11"/>
      <c r="W41" s="10"/>
      <c r="X41" s="11">
        <f t="shared" si="3"/>
        <v>0</v>
      </c>
    </row>
    <row r="42" spans="1:24" ht="27.75" customHeight="1" hidden="1">
      <c r="A42" s="202" t="s">
        <v>274</v>
      </c>
      <c r="B42" s="202"/>
      <c r="D42" s="10"/>
      <c r="E42" s="10"/>
      <c r="F42" s="11"/>
      <c r="G42" s="10"/>
      <c r="H42" s="11">
        <v>0</v>
      </c>
      <c r="I42" s="10"/>
      <c r="J42" s="11"/>
      <c r="K42" s="10"/>
      <c r="L42" s="11"/>
      <c r="M42" s="10"/>
      <c r="N42" s="11"/>
      <c r="O42" s="10"/>
      <c r="P42" s="11"/>
      <c r="Q42" s="10"/>
      <c r="R42" s="10">
        <v>0</v>
      </c>
      <c r="S42" s="10"/>
      <c r="T42" s="11">
        <f t="shared" si="2"/>
        <v>0</v>
      </c>
      <c r="U42" s="10"/>
      <c r="V42" s="11"/>
      <c r="W42" s="10"/>
      <c r="X42" s="11">
        <f t="shared" si="3"/>
        <v>0</v>
      </c>
    </row>
    <row r="43" spans="1:24" ht="10.5" customHeight="1">
      <c r="A43" s="107"/>
      <c r="B43" s="107"/>
      <c r="D43" s="10"/>
      <c r="E43" s="10"/>
      <c r="F43" s="11"/>
      <c r="G43" s="10"/>
      <c r="H43" s="11"/>
      <c r="I43" s="10"/>
      <c r="J43" s="11"/>
      <c r="K43" s="10"/>
      <c r="L43" s="11"/>
      <c r="M43" s="10"/>
      <c r="N43" s="11"/>
      <c r="O43" s="10"/>
      <c r="P43" s="11"/>
      <c r="Q43" s="10"/>
      <c r="R43" s="10"/>
      <c r="S43" s="10"/>
      <c r="T43" s="11"/>
      <c r="U43" s="10"/>
      <c r="V43" s="11"/>
      <c r="W43" s="10"/>
      <c r="X43" s="11"/>
    </row>
    <row r="44" spans="1:26" ht="18" customHeight="1" thickBot="1">
      <c r="A44" s="3" t="s">
        <v>334</v>
      </c>
      <c r="B44" s="12"/>
      <c r="C44" s="12"/>
      <c r="D44" s="49">
        <f>SUM(D32:D43)</f>
        <v>108208</v>
      </c>
      <c r="E44" s="10"/>
      <c r="F44" s="49">
        <f>SUM(F32:F43)</f>
        <v>0</v>
      </c>
      <c r="G44" s="10"/>
      <c r="H44" s="49">
        <f>SUM(H32:H43)</f>
        <v>0</v>
      </c>
      <c r="I44" s="10"/>
      <c r="J44" s="49">
        <f>SUM(J32:J43)</f>
        <v>1360</v>
      </c>
      <c r="K44" s="10"/>
      <c r="L44" s="49">
        <f>SUM(L32:L43)</f>
        <v>5915</v>
      </c>
      <c r="M44" s="10"/>
      <c r="N44" s="49">
        <f>SUM(N32:N43)</f>
        <v>533</v>
      </c>
      <c r="O44" s="10"/>
      <c r="P44" s="49">
        <f>SUM(P32:P43)</f>
        <v>-182</v>
      </c>
      <c r="Q44" s="10"/>
      <c r="R44" s="49">
        <f>SUM(R32:R43)</f>
        <v>46877</v>
      </c>
      <c r="S44" s="10"/>
      <c r="T44" s="49">
        <f>SUM(T32:T43)</f>
        <v>162711</v>
      </c>
      <c r="U44" s="10"/>
      <c r="V44" s="49">
        <f>SUM(V32:V43)</f>
        <v>1399</v>
      </c>
      <c r="W44" s="10"/>
      <c r="X44" s="49">
        <f>SUM(X32:X43)</f>
        <v>164110</v>
      </c>
      <c r="Z44" s="15"/>
    </row>
    <row r="45" spans="2:24" ht="15" customHeight="1" thickTop="1">
      <c r="B45" s="27"/>
      <c r="C45" s="27"/>
      <c r="D45" s="10"/>
      <c r="E45" s="17"/>
      <c r="F45" s="11"/>
      <c r="G45" s="17"/>
      <c r="H45" s="11"/>
      <c r="I45" s="17"/>
      <c r="J45" s="11"/>
      <c r="K45" s="17"/>
      <c r="L45" s="11"/>
      <c r="M45" s="17"/>
      <c r="N45" s="11"/>
      <c r="O45" s="17"/>
      <c r="P45" s="11"/>
      <c r="Q45" s="17"/>
      <c r="R45" s="10"/>
      <c r="S45" s="17"/>
      <c r="T45" s="11"/>
      <c r="U45" s="17"/>
      <c r="V45" s="11"/>
      <c r="W45" s="17"/>
      <c r="X45" s="11"/>
    </row>
    <row r="46" ht="12.75">
      <c r="A46" s="117" t="s">
        <v>338</v>
      </c>
    </row>
    <row r="47" ht="12.75">
      <c r="A47" s="28"/>
    </row>
    <row r="56" spans="19:24" ht="12.75">
      <c r="S56" s="27"/>
      <c r="T56" s="27"/>
      <c r="U56" s="27"/>
      <c r="V56" s="27"/>
      <c r="W56" s="27"/>
      <c r="X56" s="27"/>
    </row>
    <row r="58" spans="19:24" ht="12.75">
      <c r="S58" s="27"/>
      <c r="T58" s="27"/>
      <c r="U58" s="27"/>
      <c r="V58" s="27"/>
      <c r="W58" s="27"/>
      <c r="X58" s="27"/>
    </row>
    <row r="60" spans="19:24" ht="12.75">
      <c r="S60" s="27"/>
      <c r="T60" s="27"/>
      <c r="U60" s="27"/>
      <c r="V60" s="27"/>
      <c r="W60" s="27"/>
      <c r="X60" s="27"/>
    </row>
    <row r="62" spans="19:24" ht="12.75">
      <c r="S62" s="27"/>
      <c r="T62" s="27"/>
      <c r="U62" s="27"/>
      <c r="V62" s="27"/>
      <c r="W62" s="27"/>
      <c r="X62" s="27"/>
    </row>
    <row r="64" spans="19:24" ht="12.75">
      <c r="S64" s="27"/>
      <c r="T64" s="27"/>
      <c r="U64" s="27"/>
      <c r="V64" s="27"/>
      <c r="W64" s="27"/>
      <c r="X64" s="27"/>
    </row>
    <row r="66" spans="19:24" ht="12.75">
      <c r="S66" s="27"/>
      <c r="T66" s="27"/>
      <c r="U66" s="27"/>
      <c r="V66" s="27"/>
      <c r="W66" s="27"/>
      <c r="X66" s="27"/>
    </row>
    <row r="68" spans="19:24" ht="12.75">
      <c r="S68" s="27"/>
      <c r="T68" s="27"/>
      <c r="U68" s="27"/>
      <c r="V68" s="27"/>
      <c r="W68" s="27"/>
      <c r="X68" s="27"/>
    </row>
  </sheetData>
  <sheetProtection/>
  <mergeCells count="10">
    <mergeCell ref="A42:B42"/>
    <mergeCell ref="A41:B41"/>
    <mergeCell ref="V7:V8"/>
    <mergeCell ref="A21:B21"/>
    <mergeCell ref="A19:B19"/>
    <mergeCell ref="A20:B20"/>
    <mergeCell ref="A39:B39"/>
    <mergeCell ref="A40:B40"/>
    <mergeCell ref="A22:B22"/>
    <mergeCell ref="A23:B23"/>
  </mergeCells>
  <printOptions horizontalCentered="1"/>
  <pageMargins left="0.6692913385826772" right="0.5118110236220472" top="0.7086614173228347" bottom="0.3937007874015748" header="0.5118110236220472" footer="0.2362204724409449"/>
  <pageSetup fitToHeight="1" fitToWidth="1" horizontalDpi="300" verticalDpi="300" orientation="landscape" paperSize="9" scale="91" r:id="rId2"/>
  <drawing r:id="rId1"/>
</worksheet>
</file>

<file path=xl/worksheets/sheet4.xml><?xml version="1.0" encoding="utf-8"?>
<worksheet xmlns="http://schemas.openxmlformats.org/spreadsheetml/2006/main" xmlns:r="http://schemas.openxmlformats.org/officeDocument/2006/relationships">
  <dimension ref="A1:K111"/>
  <sheetViews>
    <sheetView zoomScalePageLayoutView="0" workbookViewId="0" topLeftCell="A1">
      <selection activeCell="C21" sqref="C21"/>
    </sheetView>
  </sheetViews>
  <sheetFormatPr defaultColWidth="7.8515625" defaultRowHeight="12.75"/>
  <cols>
    <col min="1" max="1" width="3.28125" style="30" customWidth="1"/>
    <col min="2" max="2" width="44.28125" style="30" customWidth="1"/>
    <col min="3" max="3" width="15.140625" style="66" customWidth="1"/>
    <col min="4" max="4" width="1.8515625" style="30" customWidth="1"/>
    <col min="5" max="5" width="15.28125" style="30" customWidth="1"/>
    <col min="6" max="6" width="8.140625" style="30" bestFit="1" customWidth="1"/>
    <col min="7" max="16384" width="7.8515625" style="30" customWidth="1"/>
  </cols>
  <sheetData>
    <row r="1" spans="1:3" s="2" customFormat="1" ht="16.5" customHeight="1">
      <c r="A1" s="1" t="s">
        <v>189</v>
      </c>
      <c r="C1" s="139"/>
    </row>
    <row r="2" spans="1:3" s="3" customFormat="1" ht="12.75" customHeight="1">
      <c r="A2" s="2" t="s">
        <v>9</v>
      </c>
      <c r="B2" s="2"/>
      <c r="C2" s="23"/>
    </row>
    <row r="3" s="3" customFormat="1" ht="12.75" customHeight="1">
      <c r="C3" s="23"/>
    </row>
    <row r="4" spans="1:4" s="3" customFormat="1" ht="12.75" customHeight="1">
      <c r="A4" s="2" t="s">
        <v>269</v>
      </c>
      <c r="B4" s="2"/>
      <c r="C4" s="23"/>
      <c r="D4" s="29"/>
    </row>
    <row r="5" spans="1:4" s="3" customFormat="1" ht="12.75" customHeight="1">
      <c r="A5" s="2" t="str">
        <f>+'P &amp; L'!A11</f>
        <v>FOR THE PERIOD ENDED 31 MARCH 2013 - unaudited</v>
      </c>
      <c r="B5" s="2"/>
      <c r="C5" s="23"/>
      <c r="D5" s="29"/>
    </row>
    <row r="6" ht="6.75" customHeight="1">
      <c r="D6" s="31"/>
    </row>
    <row r="7" spans="3:5" ht="12.75" customHeight="1">
      <c r="C7" s="118" t="s">
        <v>26</v>
      </c>
      <c r="D7" s="33"/>
      <c r="E7" s="192" t="s">
        <v>26</v>
      </c>
    </row>
    <row r="8" spans="3:5" ht="12.75">
      <c r="C8" s="141" t="s">
        <v>337</v>
      </c>
      <c r="D8" s="35"/>
      <c r="E8" s="34" t="s">
        <v>337</v>
      </c>
    </row>
    <row r="9" spans="3:5" s="3" customFormat="1" ht="12.75" customHeight="1">
      <c r="C9" s="7" t="s">
        <v>347</v>
      </c>
      <c r="D9" s="36"/>
      <c r="E9" s="7" t="s">
        <v>330</v>
      </c>
    </row>
    <row r="10" spans="3:5" s="3" customFormat="1" ht="12.75" customHeight="1">
      <c r="C10" s="140" t="s">
        <v>4</v>
      </c>
      <c r="D10" s="37"/>
      <c r="E10" s="4" t="s">
        <v>4</v>
      </c>
    </row>
    <row r="11" spans="1:5" s="3" customFormat="1" ht="14.25" customHeight="1">
      <c r="A11" s="3" t="s">
        <v>58</v>
      </c>
      <c r="C11" s="16">
        <f>+'P &amp; L'!H31</f>
        <v>11701</v>
      </c>
      <c r="D11" s="10"/>
      <c r="E11" s="17">
        <f>+'P &amp; L'!J31</f>
        <v>5989</v>
      </c>
    </row>
    <row r="12" spans="1:5" s="3" customFormat="1" ht="14.25" customHeight="1">
      <c r="A12" s="3" t="s">
        <v>59</v>
      </c>
      <c r="C12" s="16"/>
      <c r="D12" s="10"/>
      <c r="E12" s="17"/>
    </row>
    <row r="13" spans="2:5" s="3" customFormat="1" ht="14.25" customHeight="1">
      <c r="B13" s="3" t="s">
        <v>60</v>
      </c>
      <c r="C13" s="16">
        <v>195</v>
      </c>
      <c r="D13" s="10"/>
      <c r="E13" s="17">
        <v>287</v>
      </c>
    </row>
    <row r="14" spans="2:5" s="3" customFormat="1" ht="14.25" customHeight="1" hidden="1">
      <c r="B14" s="3" t="s">
        <v>79</v>
      </c>
      <c r="C14" s="16">
        <v>0</v>
      </c>
      <c r="D14" s="10"/>
      <c r="E14" s="17">
        <v>0</v>
      </c>
    </row>
    <row r="15" spans="2:5" s="3" customFormat="1" ht="14.25" customHeight="1">
      <c r="B15" s="3" t="s">
        <v>61</v>
      </c>
      <c r="C15" s="16">
        <f>49+310-14</f>
        <v>345</v>
      </c>
      <c r="D15" s="10"/>
      <c r="E15" s="17">
        <v>462</v>
      </c>
    </row>
    <row r="16" spans="1:5" s="3" customFormat="1" ht="12.75" customHeight="1">
      <c r="A16" s="3" t="s">
        <v>62</v>
      </c>
      <c r="C16" s="18">
        <f>SUM(C11:C15)</f>
        <v>12241</v>
      </c>
      <c r="D16" s="10"/>
      <c r="E16" s="13">
        <f>SUM(E11:E15)</f>
        <v>6738</v>
      </c>
    </row>
    <row r="17" spans="3:5" s="3" customFormat="1" ht="14.25" customHeight="1">
      <c r="C17" s="16"/>
      <c r="D17" s="10"/>
      <c r="E17" s="17"/>
    </row>
    <row r="18" spans="1:5" s="3" customFormat="1" ht="14.25" customHeight="1">
      <c r="A18" s="3" t="s">
        <v>63</v>
      </c>
      <c r="C18" s="16"/>
      <c r="D18" s="10"/>
      <c r="E18" s="17"/>
    </row>
    <row r="19" spans="2:6" s="3" customFormat="1" ht="14.25" customHeight="1">
      <c r="B19" s="3" t="s">
        <v>112</v>
      </c>
      <c r="C19" s="16">
        <v>2308</v>
      </c>
      <c r="D19" s="10"/>
      <c r="E19" s="17">
        <v>-456</v>
      </c>
      <c r="F19" s="15"/>
    </row>
    <row r="20" spans="2:5" s="3" customFormat="1" ht="14.25" customHeight="1">
      <c r="B20" s="3" t="s">
        <v>284</v>
      </c>
      <c r="C20" s="16">
        <f>38382-14694+370+70+1243</f>
        <v>25371</v>
      </c>
      <c r="D20" s="10"/>
      <c r="E20" s="17">
        <v>15463</v>
      </c>
    </row>
    <row r="21" spans="2:6" s="3" customFormat="1" ht="14.25" customHeight="1">
      <c r="B21" s="3" t="s">
        <v>285</v>
      </c>
      <c r="C21" s="16">
        <f>-10400-21971</f>
        <v>-32371</v>
      </c>
      <c r="D21" s="10"/>
      <c r="E21" s="17">
        <v>-17377</v>
      </c>
      <c r="F21" s="15"/>
    </row>
    <row r="22" spans="2:5" s="3" customFormat="1" ht="14.25" customHeight="1">
      <c r="B22" s="3" t="s">
        <v>286</v>
      </c>
      <c r="C22" s="16">
        <v>-11055</v>
      </c>
      <c r="D22" s="10"/>
      <c r="E22" s="17">
        <v>5321</v>
      </c>
    </row>
    <row r="23" spans="2:5" s="3" customFormat="1" ht="14.25" customHeight="1">
      <c r="B23" s="3" t="s">
        <v>323</v>
      </c>
      <c r="C23" s="16">
        <f>6740-309</f>
        <v>6431</v>
      </c>
      <c r="D23" s="10"/>
      <c r="E23" s="17">
        <f>-10245-1151</f>
        <v>-11396</v>
      </c>
    </row>
    <row r="24" spans="1:5" s="3" customFormat="1" ht="14.25" customHeight="1">
      <c r="A24" s="3" t="s">
        <v>64</v>
      </c>
      <c r="C24" s="18">
        <f>SUM(C16:C23)</f>
        <v>2925</v>
      </c>
      <c r="D24" s="10"/>
      <c r="E24" s="13">
        <f>SUM(E16:E23)</f>
        <v>-1707</v>
      </c>
    </row>
    <row r="25" spans="2:5" s="3" customFormat="1" ht="14.25" customHeight="1">
      <c r="B25" s="3" t="s">
        <v>93</v>
      </c>
      <c r="C25" s="16">
        <f>-197+387-1699+7</f>
        <v>-1502</v>
      </c>
      <c r="D25" s="10"/>
      <c r="E25" s="17">
        <v>-2109</v>
      </c>
    </row>
    <row r="26" spans="2:5" s="3" customFormat="1" ht="14.25" customHeight="1">
      <c r="B26" s="3" t="s">
        <v>65</v>
      </c>
      <c r="C26" s="16">
        <v>-310</v>
      </c>
      <c r="D26" s="10"/>
      <c r="E26" s="17">
        <v>-602</v>
      </c>
    </row>
    <row r="27" spans="1:5" s="3" customFormat="1" ht="14.25" customHeight="1">
      <c r="A27" s="3" t="s">
        <v>66</v>
      </c>
      <c r="C27" s="119">
        <f>SUM(C24:C26)</f>
        <v>1113</v>
      </c>
      <c r="D27" s="10"/>
      <c r="E27" s="42">
        <f>SUM(E24:E26)</f>
        <v>-4418</v>
      </c>
    </row>
    <row r="28" spans="3:5" s="3" customFormat="1" ht="12.75" customHeight="1">
      <c r="C28" s="16"/>
      <c r="D28" s="10"/>
      <c r="E28" s="17"/>
    </row>
    <row r="29" spans="1:5" s="3" customFormat="1" ht="12.75" customHeight="1">
      <c r="A29" s="3" t="s">
        <v>67</v>
      </c>
      <c r="C29" s="19"/>
      <c r="D29" s="10"/>
      <c r="E29" s="20"/>
    </row>
    <row r="30" spans="2:5" s="3" customFormat="1" ht="12.75" customHeight="1">
      <c r="B30" s="3" t="s">
        <v>235</v>
      </c>
      <c r="C30" s="148">
        <v>0</v>
      </c>
      <c r="D30" s="10"/>
      <c r="E30" s="50">
        <v>350</v>
      </c>
    </row>
    <row r="31" spans="2:5" s="3" customFormat="1" ht="12.75" customHeight="1">
      <c r="B31" s="3" t="s">
        <v>68</v>
      </c>
      <c r="C31" s="149">
        <v>14</v>
      </c>
      <c r="D31" s="10"/>
      <c r="E31" s="51">
        <v>106</v>
      </c>
    </row>
    <row r="32" spans="2:5" s="3" customFormat="1" ht="26.25" customHeight="1" hidden="1">
      <c r="B32" s="191" t="s">
        <v>325</v>
      </c>
      <c r="C32" s="149">
        <v>0</v>
      </c>
      <c r="D32" s="10"/>
      <c r="E32" s="51">
        <v>0</v>
      </c>
    </row>
    <row r="33" spans="2:5" s="3" customFormat="1" ht="14.25" customHeight="1" hidden="1">
      <c r="B33" s="3" t="s">
        <v>316</v>
      </c>
      <c r="C33" s="149">
        <v>0</v>
      </c>
      <c r="D33" s="10"/>
      <c r="E33" s="51">
        <v>0</v>
      </c>
    </row>
    <row r="34" spans="2:5" s="3" customFormat="1" ht="12.75" customHeight="1" hidden="1">
      <c r="B34" s="3" t="s">
        <v>184</v>
      </c>
      <c r="C34" s="149">
        <v>0</v>
      </c>
      <c r="D34" s="10"/>
      <c r="E34" s="51">
        <v>0</v>
      </c>
    </row>
    <row r="35" spans="2:5" s="3" customFormat="1" ht="12.75" customHeight="1">
      <c r="B35" s="3" t="s">
        <v>77</v>
      </c>
      <c r="C35" s="149">
        <v>28</v>
      </c>
      <c r="D35" s="10"/>
      <c r="E35" s="51">
        <v>0</v>
      </c>
    </row>
    <row r="36" spans="2:5" s="3" customFormat="1" ht="12.75" customHeight="1" hidden="1">
      <c r="B36" s="3" t="s">
        <v>75</v>
      </c>
      <c r="C36" s="149">
        <v>0</v>
      </c>
      <c r="D36" s="10"/>
      <c r="E36" s="51">
        <v>0</v>
      </c>
    </row>
    <row r="37" spans="2:5" s="3" customFormat="1" ht="12.75" customHeight="1" hidden="1">
      <c r="B37" s="3" t="s">
        <v>232</v>
      </c>
      <c r="C37" s="149">
        <v>0</v>
      </c>
      <c r="D37" s="10"/>
      <c r="E37" s="51">
        <v>0</v>
      </c>
    </row>
    <row r="38" spans="2:5" s="3" customFormat="1" ht="12.75" customHeight="1" hidden="1">
      <c r="B38" s="3" t="s">
        <v>324</v>
      </c>
      <c r="C38" s="149">
        <v>0</v>
      </c>
      <c r="D38" s="10"/>
      <c r="E38" s="51">
        <v>0</v>
      </c>
    </row>
    <row r="39" spans="2:5" s="3" customFormat="1" ht="12.75" customHeight="1">
      <c r="B39" s="3" t="s">
        <v>85</v>
      </c>
      <c r="C39" s="149">
        <v>-3374</v>
      </c>
      <c r="D39" s="10"/>
      <c r="E39" s="51">
        <v>-75</v>
      </c>
    </row>
    <row r="40" spans="2:5" s="3" customFormat="1" ht="12.75" customHeight="1" hidden="1">
      <c r="B40" s="3" t="s">
        <v>92</v>
      </c>
      <c r="C40" s="149">
        <v>0</v>
      </c>
      <c r="D40" s="10"/>
      <c r="E40" s="51">
        <v>0</v>
      </c>
    </row>
    <row r="41" spans="2:5" s="3" customFormat="1" ht="14.25" customHeight="1">
      <c r="B41" s="3" t="s">
        <v>69</v>
      </c>
      <c r="C41" s="150">
        <v>0</v>
      </c>
      <c r="D41" s="10"/>
      <c r="E41" s="52">
        <v>0</v>
      </c>
    </row>
    <row r="42" spans="3:5" s="3" customFormat="1" ht="14.25" customHeight="1">
      <c r="C42" s="119">
        <f>SUM(C29:C41)</f>
        <v>-3332</v>
      </c>
      <c r="D42" s="10"/>
      <c r="E42" s="42">
        <f>SUM(E29:E41)</f>
        <v>381</v>
      </c>
    </row>
    <row r="43" spans="1:5" s="3" customFormat="1" ht="14.25" customHeight="1">
      <c r="A43" s="28"/>
      <c r="B43" s="28"/>
      <c r="C43" s="16"/>
      <c r="D43" s="10"/>
      <c r="E43" s="17"/>
    </row>
    <row r="44" spans="1:5" s="3" customFormat="1" ht="14.25" customHeight="1">
      <c r="A44" s="3" t="s">
        <v>70</v>
      </c>
      <c r="C44" s="19"/>
      <c r="D44" s="10"/>
      <c r="E44" s="20"/>
    </row>
    <row r="45" spans="2:5" s="3" customFormat="1" ht="14.25" customHeight="1">
      <c r="B45" s="3" t="s">
        <v>198</v>
      </c>
      <c r="C45" s="148">
        <v>-1243</v>
      </c>
      <c r="D45" s="10"/>
      <c r="E45" s="50">
        <v>0</v>
      </c>
    </row>
    <row r="46" spans="2:5" s="3" customFormat="1" ht="14.25" customHeight="1">
      <c r="B46" s="3" t="s">
        <v>205</v>
      </c>
      <c r="C46" s="149">
        <v>0</v>
      </c>
      <c r="D46" s="10"/>
      <c r="E46" s="51">
        <v>0</v>
      </c>
    </row>
    <row r="47" spans="2:5" s="3" customFormat="1" ht="14.25" customHeight="1">
      <c r="B47" s="3" t="s">
        <v>74</v>
      </c>
      <c r="C47" s="149">
        <v>-39</v>
      </c>
      <c r="D47" s="10"/>
      <c r="E47" s="51">
        <v>-104</v>
      </c>
    </row>
    <row r="48" spans="2:5" s="3" customFormat="1" ht="14.25" customHeight="1">
      <c r="B48" s="3" t="s">
        <v>277</v>
      </c>
      <c r="C48" s="149">
        <v>10200</v>
      </c>
      <c r="D48" s="10"/>
      <c r="E48" s="51">
        <v>2477</v>
      </c>
    </row>
    <row r="49" spans="2:5" s="3" customFormat="1" ht="14.25" customHeight="1">
      <c r="B49" s="3" t="s">
        <v>278</v>
      </c>
      <c r="C49" s="150">
        <f>-8086-3527</f>
        <v>-11613</v>
      </c>
      <c r="D49" s="10"/>
      <c r="E49" s="52">
        <v>-61</v>
      </c>
    </row>
    <row r="50" spans="2:5" s="3" customFormat="1" ht="14.25" customHeight="1">
      <c r="B50" s="15"/>
      <c r="C50" s="119">
        <f>SUM(C44:C49)</f>
        <v>-2695</v>
      </c>
      <c r="D50" s="10"/>
      <c r="E50" s="42">
        <f>SUM(E44:E49)</f>
        <v>2312</v>
      </c>
    </row>
    <row r="51" spans="3:5" s="3" customFormat="1" ht="12.75" customHeight="1">
      <c r="C51" s="16"/>
      <c r="D51" s="10"/>
      <c r="E51" s="17"/>
    </row>
    <row r="52" spans="1:5" s="3" customFormat="1" ht="14.25" customHeight="1">
      <c r="A52" s="3" t="s">
        <v>71</v>
      </c>
      <c r="C52" s="16">
        <f>+C50+C42+C27</f>
        <v>-4914</v>
      </c>
      <c r="D52" s="10"/>
      <c r="E52" s="17">
        <f>+E50+E42+E27</f>
        <v>-1725</v>
      </c>
    </row>
    <row r="53" spans="3:5" s="3" customFormat="1" ht="14.25" customHeight="1">
      <c r="C53" s="16"/>
      <c r="D53" s="10"/>
      <c r="E53" s="17"/>
    </row>
    <row r="54" spans="1:5" s="3" customFormat="1" ht="14.25" customHeight="1">
      <c r="A54" s="3" t="s">
        <v>72</v>
      </c>
      <c r="C54" s="16">
        <v>37411</v>
      </c>
      <c r="D54" s="10"/>
      <c r="E54" s="17">
        <v>5810</v>
      </c>
    </row>
    <row r="55" spans="3:5" s="3" customFormat="1" ht="14.25" customHeight="1">
      <c r="C55" s="16"/>
      <c r="D55" s="10"/>
      <c r="E55" s="17"/>
    </row>
    <row r="56" spans="1:5" s="3" customFormat="1" ht="15" customHeight="1" thickBot="1">
      <c r="A56" s="3" t="s">
        <v>73</v>
      </c>
      <c r="C56" s="21">
        <f>+C54+C52</f>
        <v>32497</v>
      </c>
      <c r="D56" s="10"/>
      <c r="E56" s="22">
        <f>+E54+E52</f>
        <v>4085</v>
      </c>
    </row>
    <row r="57" spans="2:5" s="3" customFormat="1" ht="12.75" customHeight="1">
      <c r="B57" s="15"/>
      <c r="C57" s="16"/>
      <c r="D57" s="10"/>
      <c r="E57" s="17"/>
    </row>
    <row r="58" spans="3:5" s="3" customFormat="1" ht="12.75" customHeight="1">
      <c r="C58" s="16"/>
      <c r="D58" s="10"/>
      <c r="E58" s="17"/>
    </row>
    <row r="59" spans="3:4" s="3" customFormat="1" ht="12.75" customHeight="1">
      <c r="C59" s="23"/>
      <c r="D59" s="29"/>
    </row>
    <row r="60" spans="3:4" s="3" customFormat="1" ht="12.75" customHeight="1">
      <c r="C60" s="23"/>
      <c r="D60" s="29"/>
    </row>
    <row r="61" spans="3:4" s="3" customFormat="1" ht="12.75" customHeight="1">
      <c r="C61" s="145"/>
      <c r="D61" s="29"/>
    </row>
    <row r="62" spans="3:4" s="3" customFormat="1" ht="12.75" customHeight="1">
      <c r="C62" s="23"/>
      <c r="D62" s="29"/>
    </row>
    <row r="63" spans="3:11" s="3" customFormat="1" ht="12.75" customHeight="1">
      <c r="C63" s="145">
        <f>+'BS'!B33-NOTES!L494-Cflow!C56</f>
        <v>0</v>
      </c>
      <c r="D63" s="29"/>
      <c r="H63" s="27"/>
      <c r="I63" s="27"/>
      <c r="J63" s="27"/>
      <c r="K63" s="27"/>
    </row>
    <row r="64" spans="3:4" s="3" customFormat="1" ht="12.75" customHeight="1">
      <c r="C64" s="23"/>
      <c r="D64" s="29"/>
    </row>
    <row r="65" spans="3:11" s="3" customFormat="1" ht="12.75" customHeight="1">
      <c r="C65" s="23"/>
      <c r="H65" s="27"/>
      <c r="I65" s="27"/>
      <c r="J65" s="27"/>
      <c r="K65" s="27"/>
    </row>
    <row r="66" s="3" customFormat="1" ht="12.75" customHeight="1">
      <c r="C66" s="23"/>
    </row>
    <row r="67" spans="3:11" s="3" customFormat="1" ht="12.75" customHeight="1">
      <c r="C67" s="23"/>
      <c r="H67" s="27"/>
      <c r="I67" s="27"/>
      <c r="J67" s="27"/>
      <c r="K67" s="27"/>
    </row>
    <row r="68" s="3" customFormat="1" ht="12.75" customHeight="1">
      <c r="C68" s="23"/>
    </row>
    <row r="69" spans="3:11" s="3" customFormat="1" ht="12.75" customHeight="1">
      <c r="C69" s="23"/>
      <c r="H69" s="27"/>
      <c r="I69" s="27"/>
      <c r="J69" s="27"/>
      <c r="K69" s="27"/>
    </row>
    <row r="70" s="3" customFormat="1" ht="12.75" customHeight="1">
      <c r="C70" s="23"/>
    </row>
    <row r="71" spans="3:11" s="3" customFormat="1" ht="12.75" customHeight="1">
      <c r="C71" s="23"/>
      <c r="H71" s="27"/>
      <c r="I71" s="27"/>
      <c r="J71" s="27"/>
      <c r="K71" s="27"/>
    </row>
    <row r="72" s="3" customFormat="1" ht="12.75" customHeight="1">
      <c r="C72" s="23"/>
    </row>
    <row r="73" spans="3:11" s="3" customFormat="1" ht="12.75" customHeight="1">
      <c r="C73" s="23"/>
      <c r="H73" s="27"/>
      <c r="I73" s="27"/>
      <c r="J73" s="27"/>
      <c r="K73" s="27"/>
    </row>
    <row r="74" s="3" customFormat="1" ht="12.75" customHeight="1">
      <c r="C74" s="23"/>
    </row>
    <row r="75" spans="3:11" s="3" customFormat="1" ht="12.75" customHeight="1">
      <c r="C75" s="23"/>
      <c r="H75" s="27"/>
      <c r="I75" s="27"/>
      <c r="J75" s="27"/>
      <c r="K75" s="27"/>
    </row>
    <row r="76" s="3" customFormat="1" ht="12.75" customHeight="1">
      <c r="C76" s="23"/>
    </row>
    <row r="77" s="3" customFormat="1" ht="12.75" customHeight="1">
      <c r="C77" s="23"/>
    </row>
    <row r="78" s="3" customFormat="1" ht="12.75" customHeight="1">
      <c r="C78" s="23"/>
    </row>
    <row r="79" s="3" customFormat="1" ht="12.75" customHeight="1">
      <c r="C79" s="23"/>
    </row>
    <row r="80" s="3" customFormat="1" ht="12.75" customHeight="1">
      <c r="C80" s="23"/>
    </row>
    <row r="81" s="3" customFormat="1" ht="12.75" customHeight="1">
      <c r="C81" s="23"/>
    </row>
    <row r="82" s="3" customFormat="1" ht="12.75" customHeight="1">
      <c r="C82" s="23"/>
    </row>
    <row r="83" s="3" customFormat="1" ht="12.75" customHeight="1">
      <c r="C83" s="23"/>
    </row>
    <row r="84" s="3" customFormat="1" ht="12.75" customHeight="1">
      <c r="C84" s="23"/>
    </row>
    <row r="85" s="3" customFormat="1" ht="12.75" customHeight="1">
      <c r="C85" s="23"/>
    </row>
    <row r="86" s="3" customFormat="1" ht="12.75" customHeight="1">
      <c r="C86" s="23"/>
    </row>
    <row r="87" s="3" customFormat="1" ht="12.75" customHeight="1">
      <c r="C87" s="23"/>
    </row>
    <row r="88" s="3" customFormat="1" ht="12.75" customHeight="1">
      <c r="C88" s="23"/>
    </row>
    <row r="89" s="3" customFormat="1" ht="12.75" customHeight="1">
      <c r="C89" s="23"/>
    </row>
    <row r="90" s="3" customFormat="1" ht="12.75" customHeight="1">
      <c r="C90" s="23"/>
    </row>
    <row r="91" s="3" customFormat="1" ht="12.75" customHeight="1">
      <c r="C91" s="23"/>
    </row>
    <row r="92" s="3" customFormat="1" ht="12.75" customHeight="1">
      <c r="C92" s="23"/>
    </row>
    <row r="93" s="3" customFormat="1" ht="12.75" customHeight="1">
      <c r="C93" s="23"/>
    </row>
    <row r="94" s="3" customFormat="1" ht="12.75" customHeight="1">
      <c r="C94" s="23"/>
    </row>
    <row r="95" s="3" customFormat="1" ht="12.75" customHeight="1">
      <c r="C95" s="23"/>
    </row>
    <row r="96" s="3" customFormat="1" ht="12.75" customHeight="1">
      <c r="C96" s="23"/>
    </row>
    <row r="97" s="3" customFormat="1" ht="12.75" customHeight="1">
      <c r="C97" s="23"/>
    </row>
    <row r="98" s="3" customFormat="1" ht="12.75" customHeight="1">
      <c r="C98" s="23"/>
    </row>
    <row r="99" s="3" customFormat="1" ht="12.75" customHeight="1">
      <c r="C99" s="23"/>
    </row>
    <row r="100" s="3" customFormat="1" ht="12.75" customHeight="1">
      <c r="C100" s="23"/>
    </row>
    <row r="101" s="3" customFormat="1" ht="12.75" customHeight="1">
      <c r="C101" s="23"/>
    </row>
    <row r="102" s="3" customFormat="1" ht="12.75" customHeight="1">
      <c r="C102" s="23"/>
    </row>
    <row r="103" s="3" customFormat="1" ht="12.75" customHeight="1">
      <c r="C103" s="23"/>
    </row>
    <row r="104" s="3" customFormat="1" ht="12.75" customHeight="1">
      <c r="C104" s="23"/>
    </row>
    <row r="105" s="3" customFormat="1" ht="12.75" customHeight="1">
      <c r="C105" s="23"/>
    </row>
    <row r="106" s="3" customFormat="1" ht="12.75" customHeight="1">
      <c r="C106" s="23"/>
    </row>
    <row r="107" s="3" customFormat="1" ht="12.75" customHeight="1">
      <c r="C107" s="23"/>
    </row>
    <row r="108" s="3" customFormat="1" ht="12.75" customHeight="1">
      <c r="C108" s="23"/>
    </row>
    <row r="109" s="3" customFormat="1" ht="12.75" customHeight="1">
      <c r="C109" s="23"/>
    </row>
    <row r="110" s="3" customFormat="1" ht="12.75" customHeight="1">
      <c r="C110" s="23"/>
    </row>
    <row r="111" s="3" customFormat="1" ht="12.75" customHeight="1">
      <c r="C111" s="23"/>
    </row>
  </sheetData>
  <sheetProtection/>
  <printOptions/>
  <pageMargins left="0.7480314960629921" right="0.7480314960629921" top="0.69" bottom="0.5118110236220472"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Q601"/>
  <sheetViews>
    <sheetView tabSelected="1" view="pageBreakPreview" zoomScale="110" zoomScaleSheetLayoutView="110" workbookViewId="0" topLeftCell="A416">
      <selection activeCell="R355" sqref="R355"/>
    </sheetView>
  </sheetViews>
  <sheetFormatPr defaultColWidth="7.8515625" defaultRowHeight="12.75" customHeight="1"/>
  <cols>
    <col min="1" max="1" width="3.28125" style="30" customWidth="1"/>
    <col min="2" max="2" width="2.8515625" style="30" customWidth="1"/>
    <col min="3" max="3" width="3.28125" style="30" customWidth="1"/>
    <col min="4" max="4" width="6.140625" style="30" customWidth="1"/>
    <col min="5" max="5" width="13.00390625" style="30" customWidth="1"/>
    <col min="6" max="6" width="11.7109375" style="30" customWidth="1"/>
    <col min="7" max="7" width="1.28515625" style="30" customWidth="1"/>
    <col min="8" max="8" width="10.8515625" style="30" customWidth="1"/>
    <col min="9" max="9" width="2.28125" style="30" customWidth="1"/>
    <col min="10" max="10" width="11.28125" style="30" customWidth="1"/>
    <col min="11" max="11" width="1.28515625" style="30" customWidth="1"/>
    <col min="12" max="12" width="11.00390625" style="30" customWidth="1"/>
    <col min="13" max="13" width="1.28515625" style="30" customWidth="1"/>
    <col min="14" max="14" width="13.7109375" style="30" customWidth="1"/>
    <col min="15" max="15" width="7.8515625" style="30" customWidth="1"/>
    <col min="16" max="16" width="7.140625" style="30" customWidth="1"/>
    <col min="17" max="16384" width="7.8515625" style="30" customWidth="1"/>
  </cols>
  <sheetData>
    <row r="1" s="2" customFormat="1" ht="16.5" customHeight="1">
      <c r="A1" s="1" t="s">
        <v>185</v>
      </c>
    </row>
    <row r="2" ht="12.75" customHeight="1">
      <c r="A2" s="53" t="s">
        <v>9</v>
      </c>
    </row>
    <row r="3" ht="12" customHeight="1"/>
    <row r="4" spans="1:3" ht="12.75" customHeight="1">
      <c r="A4" s="54" t="s">
        <v>111</v>
      </c>
      <c r="B4" s="55"/>
      <c r="C4" s="55"/>
    </row>
    <row r="5" spans="1:3" ht="12.75" customHeight="1">
      <c r="A5" s="54" t="str">
        <f>+'P &amp; L'!A11</f>
        <v>FOR THE PERIOD ENDED 31 MARCH 2013 - unaudited</v>
      </c>
      <c r="B5" s="55"/>
      <c r="C5" s="55"/>
    </row>
    <row r="6" ht="8.25" customHeight="1"/>
    <row r="7" spans="1:3" ht="12.75" customHeight="1">
      <c r="A7" s="56" t="s">
        <v>28</v>
      </c>
      <c r="B7" s="55" t="s">
        <v>109</v>
      </c>
      <c r="C7" s="55"/>
    </row>
    <row r="8" ht="5.25" customHeight="1"/>
    <row r="19" ht="12" customHeight="1"/>
    <row r="20" spans="1:2" ht="12.75" customHeight="1">
      <c r="A20" s="56" t="s">
        <v>29</v>
      </c>
      <c r="B20" s="55" t="s">
        <v>110</v>
      </c>
    </row>
    <row r="21" ht="5.25" customHeight="1"/>
    <row r="24" ht="9.75" customHeight="1"/>
    <row r="39" ht="9.75" customHeight="1"/>
    <row r="40" spans="1:3" ht="12.75" customHeight="1" hidden="1">
      <c r="A40" s="56" t="s">
        <v>30</v>
      </c>
      <c r="B40" s="55" t="s">
        <v>113</v>
      </c>
      <c r="C40" s="55"/>
    </row>
    <row r="41" ht="12.75" customHeight="1" hidden="1">
      <c r="B41" s="30" t="s">
        <v>114</v>
      </c>
    </row>
    <row r="42" ht="7.5" customHeight="1" hidden="1"/>
    <row r="43" spans="10:15" ht="12.75" customHeight="1" hidden="1">
      <c r="J43" s="32"/>
      <c r="K43" s="32"/>
      <c r="L43" s="32" t="s">
        <v>120</v>
      </c>
      <c r="N43" s="32"/>
      <c r="O43" s="32"/>
    </row>
    <row r="44" spans="10:15" ht="12.75" customHeight="1" hidden="1">
      <c r="J44" s="32" t="s">
        <v>123</v>
      </c>
      <c r="K44" s="32"/>
      <c r="L44" s="32" t="s">
        <v>121</v>
      </c>
      <c r="N44" s="32"/>
      <c r="O44" s="32"/>
    </row>
    <row r="45" spans="10:15" ht="12.75" customHeight="1" hidden="1">
      <c r="J45" s="32" t="s">
        <v>122</v>
      </c>
      <c r="K45" s="32"/>
      <c r="L45" s="32" t="s">
        <v>179</v>
      </c>
      <c r="N45" s="32" t="s">
        <v>124</v>
      </c>
      <c r="O45" s="32"/>
    </row>
    <row r="46" spans="10:15" ht="12.75" customHeight="1" hidden="1">
      <c r="J46" s="32" t="s">
        <v>4</v>
      </c>
      <c r="K46" s="32"/>
      <c r="L46" s="32" t="s">
        <v>4</v>
      </c>
      <c r="N46" s="32" t="s">
        <v>4</v>
      </c>
      <c r="O46" s="32"/>
    </row>
    <row r="47" ht="12.75" customHeight="1" hidden="1">
      <c r="B47" s="55" t="s">
        <v>180</v>
      </c>
    </row>
    <row r="48" spans="2:15" ht="18.75" customHeight="1" hidden="1">
      <c r="B48" s="30" t="s">
        <v>53</v>
      </c>
      <c r="J48" s="57">
        <v>7996</v>
      </c>
      <c r="K48" s="57"/>
      <c r="L48" s="57">
        <v>-656</v>
      </c>
      <c r="N48" s="57">
        <f>SUM(J48:M48)</f>
        <v>7340</v>
      </c>
      <c r="O48" s="57"/>
    </row>
    <row r="49" spans="2:15" ht="12.75" customHeight="1" hidden="1">
      <c r="B49" s="30" t="s">
        <v>125</v>
      </c>
      <c r="J49" s="57">
        <v>0</v>
      </c>
      <c r="K49" s="57"/>
      <c r="L49" s="57">
        <v>656</v>
      </c>
      <c r="N49" s="57">
        <f>SUM(J49:M49)</f>
        <v>656</v>
      </c>
      <c r="O49" s="57"/>
    </row>
    <row r="50" spans="8:15" ht="12.75" customHeight="1" hidden="1" thickBot="1">
      <c r="H50" s="58"/>
      <c r="I50" s="59"/>
      <c r="J50" s="59"/>
      <c r="K50" s="59"/>
      <c r="L50" s="59"/>
      <c r="N50" s="59"/>
      <c r="O50" s="58"/>
    </row>
    <row r="51" spans="8:15" ht="12.75" customHeight="1" hidden="1">
      <c r="H51" s="58"/>
      <c r="I51" s="58"/>
      <c r="J51" s="58"/>
      <c r="K51" s="58"/>
      <c r="L51" s="58"/>
      <c r="N51" s="58"/>
      <c r="O51" s="58"/>
    </row>
    <row r="52" ht="7.5" customHeight="1"/>
    <row r="53" spans="1:3" ht="12.75" customHeight="1">
      <c r="A53" s="56" t="s">
        <v>30</v>
      </c>
      <c r="B53" s="55" t="s">
        <v>115</v>
      </c>
      <c r="C53" s="55"/>
    </row>
    <row r="54" ht="5.25" customHeight="1"/>
    <row r="57" ht="15" customHeight="1"/>
    <row r="58" spans="1:14" s="115" customFormat="1" ht="12.75" customHeight="1">
      <c r="A58" s="69" t="s">
        <v>31</v>
      </c>
      <c r="B58" s="70" t="s">
        <v>116</v>
      </c>
      <c r="C58" s="70"/>
      <c r="D58" s="66"/>
      <c r="E58" s="66"/>
      <c r="F58" s="66"/>
      <c r="G58" s="66"/>
      <c r="H58" s="66"/>
      <c r="I58" s="66"/>
      <c r="J58" s="66"/>
      <c r="K58" s="66"/>
      <c r="L58" s="66"/>
      <c r="M58" s="66"/>
      <c r="N58" s="66"/>
    </row>
    <row r="59" spans="1:14" s="115" customFormat="1" ht="3.75" customHeight="1">
      <c r="A59" s="66"/>
      <c r="B59" s="66"/>
      <c r="C59" s="66"/>
      <c r="D59" s="66"/>
      <c r="E59" s="66"/>
      <c r="F59" s="66"/>
      <c r="G59" s="66"/>
      <c r="H59" s="66"/>
      <c r="I59" s="66"/>
      <c r="J59" s="66"/>
      <c r="K59" s="66"/>
      <c r="L59" s="66"/>
      <c r="M59" s="66"/>
      <c r="N59" s="66"/>
    </row>
    <row r="60" spans="1:14" s="115" customFormat="1" ht="12.75" customHeight="1">
      <c r="A60" s="66"/>
      <c r="B60" s="66" t="s">
        <v>196</v>
      </c>
      <c r="C60" s="66"/>
      <c r="D60" s="66"/>
      <c r="E60" s="66"/>
      <c r="F60" s="66"/>
      <c r="G60" s="66"/>
      <c r="H60" s="66"/>
      <c r="I60" s="66"/>
      <c r="J60" s="66"/>
      <c r="K60" s="66"/>
      <c r="L60" s="66"/>
      <c r="M60" s="66"/>
      <c r="N60" s="66"/>
    </row>
    <row r="61" spans="1:14" s="115" customFormat="1" ht="3.75" customHeight="1">
      <c r="A61" s="66"/>
      <c r="B61" s="66"/>
      <c r="C61" s="66"/>
      <c r="D61" s="66"/>
      <c r="E61" s="66"/>
      <c r="F61" s="66"/>
      <c r="G61" s="66"/>
      <c r="H61" s="66"/>
      <c r="I61" s="66"/>
      <c r="J61" s="66"/>
      <c r="K61" s="66"/>
      <c r="L61" s="66"/>
      <c r="M61" s="66"/>
      <c r="N61" s="66"/>
    </row>
    <row r="62" spans="1:15" s="120" customFormat="1" ht="12.75" customHeight="1">
      <c r="A62" s="69"/>
      <c r="B62" s="70"/>
      <c r="C62" s="70"/>
      <c r="D62" s="70"/>
      <c r="E62" s="70"/>
      <c r="F62" s="70"/>
      <c r="G62" s="70"/>
      <c r="H62" s="200" t="s">
        <v>294</v>
      </c>
      <c r="I62" s="200"/>
      <c r="J62" s="200"/>
      <c r="K62" s="70"/>
      <c r="L62" s="209" t="s">
        <v>44</v>
      </c>
      <c r="M62" s="209"/>
      <c r="N62" s="209"/>
      <c r="O62" s="114"/>
    </row>
    <row r="63" spans="1:15" s="115" customFormat="1" ht="12.75" customHeight="1">
      <c r="A63" s="69"/>
      <c r="B63" s="70"/>
      <c r="C63" s="70"/>
      <c r="D63" s="66"/>
      <c r="E63" s="66"/>
      <c r="F63" s="66"/>
      <c r="G63" s="66"/>
      <c r="H63" s="130" t="s">
        <v>343</v>
      </c>
      <c r="I63" s="66"/>
      <c r="J63" s="130" t="s">
        <v>298</v>
      </c>
      <c r="K63" s="66"/>
      <c r="L63" s="190" t="str">
        <f>+H63</f>
        <v>31/03/2013</v>
      </c>
      <c r="M63" s="66"/>
      <c r="N63" s="130" t="str">
        <f>+J63</f>
        <v>31/03/2012</v>
      </c>
      <c r="O63" s="121"/>
    </row>
    <row r="64" spans="1:15" s="115" customFormat="1" ht="12.75" customHeight="1">
      <c r="A64" s="66"/>
      <c r="B64" s="66"/>
      <c r="C64" s="66"/>
      <c r="D64" s="66"/>
      <c r="E64" s="66"/>
      <c r="F64" s="66"/>
      <c r="G64" s="66"/>
      <c r="H64" s="127" t="s">
        <v>4</v>
      </c>
      <c r="I64" s="127"/>
      <c r="J64" s="127" t="s">
        <v>4</v>
      </c>
      <c r="K64" s="127"/>
      <c r="L64" s="127" t="s">
        <v>4</v>
      </c>
      <c r="M64" s="127"/>
      <c r="N64" s="127" t="s">
        <v>4</v>
      </c>
      <c r="O64" s="122"/>
    </row>
    <row r="65" spans="1:15" s="115" customFormat="1" ht="12.75" customHeight="1">
      <c r="A65" s="66"/>
      <c r="B65" s="66"/>
      <c r="C65" s="70" t="s">
        <v>147</v>
      </c>
      <c r="D65" s="66"/>
      <c r="E65" s="66"/>
      <c r="F65" s="66"/>
      <c r="G65" s="66"/>
      <c r="H65" s="127"/>
      <c r="I65" s="127"/>
      <c r="J65" s="127"/>
      <c r="K65" s="127"/>
      <c r="L65" s="127"/>
      <c r="M65" s="127"/>
      <c r="N65" s="127"/>
      <c r="O65" s="122"/>
    </row>
    <row r="66" spans="1:15" s="115" customFormat="1" ht="15" customHeight="1">
      <c r="A66" s="66"/>
      <c r="B66" s="66"/>
      <c r="C66" s="66" t="s">
        <v>349</v>
      </c>
      <c r="D66" s="66"/>
      <c r="E66" s="66"/>
      <c r="F66" s="66"/>
      <c r="G66" s="66"/>
      <c r="H66" s="131">
        <v>30627</v>
      </c>
      <c r="I66" s="66"/>
      <c r="J66" s="131">
        <v>37700</v>
      </c>
      <c r="K66" s="66"/>
      <c r="L66" s="131">
        <v>30627</v>
      </c>
      <c r="M66" s="66"/>
      <c r="N66" s="131">
        <v>37700</v>
      </c>
      <c r="O66" s="123"/>
    </row>
    <row r="67" spans="1:15" s="115" customFormat="1" ht="15" customHeight="1">
      <c r="A67" s="66"/>
      <c r="B67" s="66"/>
      <c r="C67" s="66" t="s">
        <v>350</v>
      </c>
      <c r="D67" s="66"/>
      <c r="E67" s="66"/>
      <c r="F67" s="66"/>
      <c r="G67" s="66"/>
      <c r="H67" s="132">
        <v>69156</v>
      </c>
      <c r="I67" s="66"/>
      <c r="J67" s="132">
        <v>6363</v>
      </c>
      <c r="K67" s="66"/>
      <c r="L67" s="132">
        <v>69156</v>
      </c>
      <c r="M67" s="66"/>
      <c r="N67" s="132">
        <v>6363</v>
      </c>
      <c r="O67" s="123"/>
    </row>
    <row r="68" spans="1:15" s="115" customFormat="1" ht="15" customHeight="1">
      <c r="A68" s="66"/>
      <c r="B68" s="66"/>
      <c r="C68" s="66" t="s">
        <v>351</v>
      </c>
      <c r="D68" s="66"/>
      <c r="E68" s="66"/>
      <c r="F68" s="66"/>
      <c r="G68" s="66"/>
      <c r="H68" s="132">
        <v>3915</v>
      </c>
      <c r="I68" s="66"/>
      <c r="J68" s="132">
        <v>43013</v>
      </c>
      <c r="K68" s="66"/>
      <c r="L68" s="132">
        <v>3915</v>
      </c>
      <c r="M68" s="66"/>
      <c r="N68" s="132">
        <v>43013</v>
      </c>
      <c r="O68" s="123"/>
    </row>
    <row r="69" spans="1:15" s="115" customFormat="1" ht="15" customHeight="1">
      <c r="A69" s="66"/>
      <c r="B69" s="66"/>
      <c r="C69" s="66" t="s">
        <v>352</v>
      </c>
      <c r="D69" s="66"/>
      <c r="E69" s="66"/>
      <c r="F69" s="66"/>
      <c r="G69" s="66"/>
      <c r="H69" s="132">
        <v>1783</v>
      </c>
      <c r="I69" s="66"/>
      <c r="J69" s="132">
        <v>16283</v>
      </c>
      <c r="K69" s="66"/>
      <c r="L69" s="132">
        <v>1783</v>
      </c>
      <c r="M69" s="66"/>
      <c r="N69" s="132">
        <v>16283</v>
      </c>
      <c r="O69" s="123"/>
    </row>
    <row r="70" spans="1:15" s="115" customFormat="1" ht="15" customHeight="1">
      <c r="A70" s="66"/>
      <c r="B70" s="66"/>
      <c r="C70" s="66" t="s">
        <v>279</v>
      </c>
      <c r="D70" s="66"/>
      <c r="E70" s="66"/>
      <c r="F70" s="66"/>
      <c r="G70" s="66"/>
      <c r="H70" s="133">
        <v>0</v>
      </c>
      <c r="I70" s="66"/>
      <c r="J70" s="133">
        <v>0</v>
      </c>
      <c r="K70" s="66"/>
      <c r="L70" s="133">
        <v>0</v>
      </c>
      <c r="M70" s="66"/>
      <c r="N70" s="133">
        <v>0</v>
      </c>
      <c r="O70" s="123"/>
    </row>
    <row r="71" spans="1:15" s="115" customFormat="1" ht="16.5" customHeight="1">
      <c r="A71" s="66"/>
      <c r="B71" s="66"/>
      <c r="C71" s="134" t="s">
        <v>148</v>
      </c>
      <c r="D71" s="134"/>
      <c r="E71" s="134"/>
      <c r="F71" s="66"/>
      <c r="G71" s="66"/>
      <c r="H71" s="135">
        <f>SUM(H66:H70)</f>
        <v>105481</v>
      </c>
      <c r="I71" s="66"/>
      <c r="J71" s="135">
        <f>SUM(J66:J70)</f>
        <v>103359</v>
      </c>
      <c r="K71" s="66"/>
      <c r="L71" s="135">
        <f>SUM(L66:L70)</f>
        <v>105481</v>
      </c>
      <c r="M71" s="66"/>
      <c r="N71" s="135">
        <f>SUM(N66:N70)</f>
        <v>103359</v>
      </c>
      <c r="O71" s="124"/>
    </row>
    <row r="72" spans="1:15" s="115" customFormat="1" ht="15" customHeight="1">
      <c r="A72" s="66"/>
      <c r="B72" s="66"/>
      <c r="C72" s="136" t="s">
        <v>149</v>
      </c>
      <c r="D72" s="136"/>
      <c r="E72" s="136"/>
      <c r="F72" s="66"/>
      <c r="G72" s="66"/>
      <c r="H72" s="135">
        <v>-35719</v>
      </c>
      <c r="I72" s="66"/>
      <c r="J72" s="135">
        <v>-14591</v>
      </c>
      <c r="K72" s="66"/>
      <c r="L72" s="135">
        <v>-35719</v>
      </c>
      <c r="M72" s="66"/>
      <c r="N72" s="135">
        <v>-14591</v>
      </c>
      <c r="O72" s="124"/>
    </row>
    <row r="73" spans="1:15" s="115" customFormat="1" ht="3.75" customHeight="1">
      <c r="A73" s="66"/>
      <c r="B73" s="66"/>
      <c r="C73" s="66"/>
      <c r="D73" s="66"/>
      <c r="E73" s="66"/>
      <c r="F73" s="66"/>
      <c r="G73" s="66"/>
      <c r="H73" s="135"/>
      <c r="I73" s="66"/>
      <c r="J73" s="135"/>
      <c r="K73" s="66"/>
      <c r="L73" s="135"/>
      <c r="M73" s="66"/>
      <c r="N73" s="135"/>
      <c r="O73" s="124"/>
    </row>
    <row r="74" spans="1:15" s="115" customFormat="1" ht="15" customHeight="1" thickBot="1">
      <c r="A74" s="66"/>
      <c r="B74" s="66"/>
      <c r="C74" s="66" t="s">
        <v>56</v>
      </c>
      <c r="D74" s="66"/>
      <c r="E74" s="66"/>
      <c r="F74" s="66"/>
      <c r="G74" s="66"/>
      <c r="H74" s="137">
        <f>SUM(H71:H73)</f>
        <v>69762</v>
      </c>
      <c r="I74" s="66"/>
      <c r="J74" s="137">
        <f>SUM(J71:J73)</f>
        <v>88768</v>
      </c>
      <c r="K74" s="66"/>
      <c r="L74" s="137">
        <f>SUM(L71:L73)</f>
        <v>69762</v>
      </c>
      <c r="M74" s="66"/>
      <c r="N74" s="137">
        <f>SUM(N71:N73)</f>
        <v>88768</v>
      </c>
      <c r="O74" s="123"/>
    </row>
    <row r="75" spans="1:14" s="115" customFormat="1" ht="7.5" customHeight="1">
      <c r="A75" s="66"/>
      <c r="B75" s="66"/>
      <c r="C75" s="66"/>
      <c r="D75" s="66"/>
      <c r="E75" s="66"/>
      <c r="F75" s="128"/>
      <c r="G75" s="66"/>
      <c r="H75" s="128"/>
      <c r="I75" s="66"/>
      <c r="J75" s="128"/>
      <c r="K75" s="66"/>
      <c r="L75" s="128"/>
      <c r="M75" s="138"/>
      <c r="N75" s="128"/>
    </row>
    <row r="76" spans="1:15" s="115" customFormat="1" ht="12.75" customHeight="1">
      <c r="A76" s="66"/>
      <c r="B76" s="66"/>
      <c r="C76" s="70" t="s">
        <v>150</v>
      </c>
      <c r="D76" s="66"/>
      <c r="E76" s="66"/>
      <c r="F76" s="66"/>
      <c r="G76" s="66"/>
      <c r="H76" s="127"/>
      <c r="I76" s="127"/>
      <c r="J76" s="127"/>
      <c r="K76" s="127"/>
      <c r="L76" s="127"/>
      <c r="M76" s="127"/>
      <c r="N76" s="127"/>
      <c r="O76" s="122"/>
    </row>
    <row r="77" spans="1:15" s="115" customFormat="1" ht="15" customHeight="1">
      <c r="A77" s="66"/>
      <c r="B77" s="66"/>
      <c r="C77" s="66" t="s">
        <v>349</v>
      </c>
      <c r="D77" s="66"/>
      <c r="E77" s="66"/>
      <c r="F77" s="66"/>
      <c r="G77" s="66"/>
      <c r="H77" s="131">
        <v>2970</v>
      </c>
      <c r="I77" s="66"/>
      <c r="J77" s="131">
        <v>5201</v>
      </c>
      <c r="K77" s="66"/>
      <c r="L77" s="131">
        <v>2970</v>
      </c>
      <c r="M77" s="66"/>
      <c r="N77" s="131">
        <v>5201</v>
      </c>
      <c r="O77" s="123"/>
    </row>
    <row r="78" spans="1:15" s="115" customFormat="1" ht="15" customHeight="1">
      <c r="A78" s="66"/>
      <c r="B78" s="66"/>
      <c r="C78" s="66" t="s">
        <v>350</v>
      </c>
      <c r="D78" s="66"/>
      <c r="E78" s="66"/>
      <c r="F78" s="66"/>
      <c r="G78" s="66"/>
      <c r="H78" s="132">
        <v>9604</v>
      </c>
      <c r="I78" s="66"/>
      <c r="J78" s="132">
        <v>-188</v>
      </c>
      <c r="K78" s="66"/>
      <c r="L78" s="132">
        <v>9604</v>
      </c>
      <c r="M78" s="66"/>
      <c r="N78" s="132">
        <v>-188</v>
      </c>
      <c r="O78" s="123"/>
    </row>
    <row r="79" spans="1:15" s="115" customFormat="1" ht="15" customHeight="1">
      <c r="A79" s="66"/>
      <c r="B79" s="66"/>
      <c r="C79" s="66" t="s">
        <v>351</v>
      </c>
      <c r="D79" s="66"/>
      <c r="E79" s="66"/>
      <c r="F79" s="66"/>
      <c r="G79" s="66"/>
      <c r="H79" s="132">
        <v>-1195</v>
      </c>
      <c r="I79" s="66"/>
      <c r="J79" s="132">
        <v>-242</v>
      </c>
      <c r="K79" s="66"/>
      <c r="L79" s="132">
        <v>-1195</v>
      </c>
      <c r="M79" s="66"/>
      <c r="N79" s="132">
        <v>-242</v>
      </c>
      <c r="O79" s="123"/>
    </row>
    <row r="80" spans="1:15" s="115" customFormat="1" ht="15" customHeight="1">
      <c r="A80" s="66"/>
      <c r="B80" s="66"/>
      <c r="C80" s="66" t="s">
        <v>352</v>
      </c>
      <c r="D80" s="66"/>
      <c r="E80" s="66"/>
      <c r="F80" s="66"/>
      <c r="G80" s="66"/>
      <c r="H80" s="132">
        <v>168</v>
      </c>
      <c r="I80" s="66"/>
      <c r="J80" s="132">
        <v>608</v>
      </c>
      <c r="K80" s="66"/>
      <c r="L80" s="132">
        <v>168</v>
      </c>
      <c r="M80" s="66"/>
      <c r="N80" s="132">
        <v>608</v>
      </c>
      <c r="O80" s="123"/>
    </row>
    <row r="81" spans="1:15" s="115" customFormat="1" ht="15" customHeight="1">
      <c r="A81" s="66"/>
      <c r="B81" s="66"/>
      <c r="C81" s="66" t="s">
        <v>279</v>
      </c>
      <c r="D81" s="66"/>
      <c r="E81" s="66"/>
      <c r="F81" s="66"/>
      <c r="G81" s="66"/>
      <c r="H81" s="133">
        <v>-8</v>
      </c>
      <c r="I81" s="66"/>
      <c r="J81" s="133">
        <v>-14</v>
      </c>
      <c r="K81" s="66"/>
      <c r="L81" s="133">
        <v>-8</v>
      </c>
      <c r="M81" s="66"/>
      <c r="N81" s="133">
        <v>-14</v>
      </c>
      <c r="O81" s="123"/>
    </row>
    <row r="82" spans="1:15" s="115" customFormat="1" ht="16.5" customHeight="1">
      <c r="A82" s="66"/>
      <c r="B82" s="66"/>
      <c r="C82" s="134" t="s">
        <v>251</v>
      </c>
      <c r="D82" s="134"/>
      <c r="E82" s="134"/>
      <c r="F82" s="66"/>
      <c r="G82" s="66"/>
      <c r="H82" s="135">
        <f>SUM(H77:H81)</f>
        <v>11539</v>
      </c>
      <c r="I82" s="66"/>
      <c r="J82" s="135">
        <f>SUM(J77:J81)</f>
        <v>5365</v>
      </c>
      <c r="K82" s="66"/>
      <c r="L82" s="135">
        <f>SUM(L77:L81)</f>
        <v>11539</v>
      </c>
      <c r="M82" s="66"/>
      <c r="N82" s="135">
        <f>SUM(N77:N81)</f>
        <v>5365</v>
      </c>
      <c r="O82" s="124"/>
    </row>
    <row r="83" spans="1:15" s="115" customFormat="1" ht="24.75" customHeight="1">
      <c r="A83" s="66"/>
      <c r="B83" s="66"/>
      <c r="C83" s="211" t="s">
        <v>250</v>
      </c>
      <c r="D83" s="211"/>
      <c r="E83" s="211"/>
      <c r="F83" s="211"/>
      <c r="G83" s="66"/>
      <c r="H83" s="135">
        <v>162</v>
      </c>
      <c r="I83" s="66"/>
      <c r="J83" s="135">
        <v>458</v>
      </c>
      <c r="K83" s="66"/>
      <c r="L83" s="135">
        <v>162</v>
      </c>
      <c r="M83" s="66"/>
      <c r="N83" s="135">
        <v>458</v>
      </c>
      <c r="O83" s="124"/>
    </row>
    <row r="84" spans="1:15" s="115" customFormat="1" ht="16.5" customHeight="1">
      <c r="A84" s="66"/>
      <c r="B84" s="66"/>
      <c r="C84" s="3" t="s">
        <v>271</v>
      </c>
      <c r="D84" s="134"/>
      <c r="E84" s="134"/>
      <c r="F84" s="66"/>
      <c r="G84" s="66"/>
      <c r="H84" s="135">
        <v>0</v>
      </c>
      <c r="I84" s="66"/>
      <c r="J84" s="135">
        <v>166</v>
      </c>
      <c r="K84" s="66"/>
      <c r="L84" s="135">
        <v>0</v>
      </c>
      <c r="M84" s="66"/>
      <c r="N84" s="135">
        <v>166</v>
      </c>
      <c r="O84" s="124"/>
    </row>
    <row r="85" spans="1:15" s="115" customFormat="1" ht="3.75" customHeight="1">
      <c r="A85" s="66"/>
      <c r="B85" s="66"/>
      <c r="C85" s="66"/>
      <c r="D85" s="66"/>
      <c r="E85" s="66"/>
      <c r="F85" s="66"/>
      <c r="G85" s="66"/>
      <c r="H85" s="135"/>
      <c r="I85" s="66"/>
      <c r="J85" s="135"/>
      <c r="K85" s="66"/>
      <c r="L85" s="135"/>
      <c r="M85" s="66"/>
      <c r="N85" s="135"/>
      <c r="O85" s="124"/>
    </row>
    <row r="86" spans="1:15" s="115" customFormat="1" ht="15" customHeight="1" thickBot="1">
      <c r="A86" s="66"/>
      <c r="B86" s="66"/>
      <c r="C86" s="66" t="s">
        <v>56</v>
      </c>
      <c r="D86" s="66"/>
      <c r="E86" s="66"/>
      <c r="F86" s="66"/>
      <c r="G86" s="66"/>
      <c r="H86" s="137">
        <f>SUM(H82:H85)</f>
        <v>11701</v>
      </c>
      <c r="I86" s="66"/>
      <c r="J86" s="137">
        <f>SUM(J82:J85)</f>
        <v>5989</v>
      </c>
      <c r="K86" s="66"/>
      <c r="L86" s="137">
        <f>SUM(L82:L85)</f>
        <v>11701</v>
      </c>
      <c r="M86" s="66"/>
      <c r="N86" s="137">
        <f>SUM(N82:N85)</f>
        <v>5989</v>
      </c>
      <c r="O86" s="123"/>
    </row>
    <row r="87" spans="1:15" ht="15" customHeight="1">
      <c r="A87" s="66"/>
      <c r="B87" s="66"/>
      <c r="C87" s="66"/>
      <c r="D87" s="66"/>
      <c r="E87" s="66"/>
      <c r="F87" s="66"/>
      <c r="G87" s="66"/>
      <c r="H87" s="128"/>
      <c r="I87" s="66"/>
      <c r="J87" s="128"/>
      <c r="K87" s="66"/>
      <c r="L87" s="128"/>
      <c r="M87" s="66"/>
      <c r="N87" s="128"/>
      <c r="O87" s="58"/>
    </row>
    <row r="88" spans="1:3" ht="12.75" customHeight="1">
      <c r="A88" s="56" t="s">
        <v>32</v>
      </c>
      <c r="B88" s="55" t="s">
        <v>89</v>
      </c>
      <c r="C88" s="55"/>
    </row>
    <row r="89" ht="7.5" customHeight="1"/>
    <row r="93" spans="1:3" ht="12.75" customHeight="1">
      <c r="A93" s="56" t="s">
        <v>33</v>
      </c>
      <c r="B93" s="55" t="s">
        <v>86</v>
      </c>
      <c r="C93" s="55"/>
    </row>
    <row r="94" ht="7.5" customHeight="1"/>
    <row r="95" spans="1:2" ht="12.75" customHeight="1">
      <c r="A95" s="56"/>
      <c r="B95" s="30" t="s">
        <v>100</v>
      </c>
    </row>
    <row r="97" spans="1:3" ht="12.75" customHeight="1">
      <c r="A97" s="56" t="s">
        <v>34</v>
      </c>
      <c r="B97" s="55" t="s">
        <v>117</v>
      </c>
      <c r="C97" s="55"/>
    </row>
    <row r="98" ht="7.5" customHeight="1"/>
    <row r="101" spans="1:3" ht="12.75" customHeight="1">
      <c r="A101" s="69" t="s">
        <v>35</v>
      </c>
      <c r="B101" s="55" t="s">
        <v>118</v>
      </c>
      <c r="C101" s="55"/>
    </row>
    <row r="102" ht="7.5" customHeight="1"/>
    <row r="103" ht="12.75" customHeight="1">
      <c r="B103" s="30" t="s">
        <v>199</v>
      </c>
    </row>
    <row r="105" spans="1:3" ht="12.75" customHeight="1">
      <c r="A105" s="56" t="s">
        <v>36</v>
      </c>
      <c r="B105" s="55" t="s">
        <v>119</v>
      </c>
      <c r="C105" s="55"/>
    </row>
    <row r="106" ht="7.5" customHeight="1"/>
    <row r="110" spans="1:3" ht="12.75" customHeight="1">
      <c r="A110" s="69" t="s">
        <v>37</v>
      </c>
      <c r="B110" s="70" t="s">
        <v>126</v>
      </c>
      <c r="C110" s="66"/>
    </row>
    <row r="111" ht="8.25" customHeight="1"/>
    <row r="116" ht="12.75" customHeight="1">
      <c r="B116" s="30" t="s">
        <v>2</v>
      </c>
    </row>
    <row r="121" spans="1:4" ht="16.5" customHeight="1">
      <c r="A121" s="69" t="s">
        <v>38</v>
      </c>
      <c r="B121" s="70" t="s">
        <v>127</v>
      </c>
      <c r="C121" s="70"/>
      <c r="D121" s="66"/>
    </row>
    <row r="122" spans="1:4" ht="7.5" customHeight="1">
      <c r="A122" s="69"/>
      <c r="B122" s="70"/>
      <c r="C122" s="70"/>
      <c r="D122" s="66"/>
    </row>
    <row r="123" spans="1:4" ht="12.75" customHeight="1">
      <c r="A123" s="69"/>
      <c r="B123" s="66" t="s">
        <v>339</v>
      </c>
      <c r="C123" s="66"/>
      <c r="D123" s="66"/>
    </row>
    <row r="124" ht="8.25" customHeight="1">
      <c r="A124" s="56"/>
    </row>
    <row r="125" spans="1:2" ht="12.75" customHeight="1" hidden="1">
      <c r="A125" s="56"/>
      <c r="B125" s="55" t="s">
        <v>319</v>
      </c>
    </row>
    <row r="126" spans="1:2" ht="12.75" customHeight="1" hidden="1">
      <c r="A126" s="56"/>
      <c r="B126" s="55"/>
    </row>
    <row r="127" spans="1:2" ht="12.75" customHeight="1" hidden="1">
      <c r="A127" s="56"/>
      <c r="B127" s="55" t="s">
        <v>292</v>
      </c>
    </row>
    <row r="128" spans="1:2" ht="12.75" customHeight="1" hidden="1">
      <c r="A128" s="56"/>
      <c r="B128" s="55"/>
    </row>
    <row r="129" spans="1:2" ht="12.75" customHeight="1" hidden="1">
      <c r="A129" s="56"/>
      <c r="B129" s="55"/>
    </row>
    <row r="130" spans="1:2" ht="12.75" customHeight="1" hidden="1">
      <c r="A130" s="56"/>
      <c r="B130" s="55"/>
    </row>
    <row r="131" spans="1:2" ht="12.75" customHeight="1" hidden="1">
      <c r="A131" s="56"/>
      <c r="B131" s="55"/>
    </row>
    <row r="132" spans="1:2" ht="12.75" customHeight="1" hidden="1">
      <c r="A132" s="56"/>
      <c r="B132" s="55"/>
    </row>
    <row r="133" spans="1:2" ht="12.75" customHeight="1" hidden="1">
      <c r="A133" s="56"/>
      <c r="B133" s="55" t="s">
        <v>3</v>
      </c>
    </row>
    <row r="134" spans="1:2" ht="12.75" customHeight="1" hidden="1">
      <c r="A134" s="56"/>
      <c r="B134" s="55"/>
    </row>
    <row r="135" spans="1:2" ht="12.75" customHeight="1" hidden="1">
      <c r="A135" s="56"/>
      <c r="B135" s="55"/>
    </row>
    <row r="136" spans="1:2" ht="12.75" customHeight="1" hidden="1">
      <c r="A136" s="56"/>
      <c r="B136" s="55"/>
    </row>
    <row r="137" spans="1:2" ht="12.75" customHeight="1" hidden="1">
      <c r="A137" s="56"/>
      <c r="B137" s="55"/>
    </row>
    <row r="138" spans="1:2" ht="12.75" customHeight="1" hidden="1">
      <c r="A138" s="56"/>
      <c r="B138" s="55"/>
    </row>
    <row r="139" spans="1:2" ht="12.75" customHeight="1" hidden="1">
      <c r="A139" s="56"/>
      <c r="B139" s="83" t="s">
        <v>95</v>
      </c>
    </row>
    <row r="140" spans="1:2" ht="12.75" customHeight="1" hidden="1">
      <c r="A140" s="56"/>
      <c r="B140" s="55"/>
    </row>
    <row r="141" spans="1:2" ht="12.75" customHeight="1" hidden="1">
      <c r="A141" s="56"/>
      <c r="B141" s="55"/>
    </row>
    <row r="142" spans="1:2" ht="12.75" customHeight="1" hidden="1">
      <c r="A142" s="56"/>
      <c r="B142" s="55"/>
    </row>
    <row r="143" spans="1:2" ht="12.75" customHeight="1" hidden="1">
      <c r="A143" s="56"/>
      <c r="B143" s="55"/>
    </row>
    <row r="144" spans="1:2" ht="12.75" customHeight="1" hidden="1">
      <c r="A144" s="56"/>
      <c r="B144" s="55"/>
    </row>
    <row r="145" spans="1:2" ht="12.75" customHeight="1" hidden="1">
      <c r="A145" s="56"/>
      <c r="B145" s="55"/>
    </row>
    <row r="146" spans="1:2" ht="12.75" customHeight="1" hidden="1">
      <c r="A146" s="56"/>
      <c r="B146" s="55"/>
    </row>
    <row r="147" spans="1:2" ht="12.75" customHeight="1" hidden="1">
      <c r="A147" s="56"/>
      <c r="B147" s="55"/>
    </row>
    <row r="148" spans="1:2" ht="12.75" customHeight="1" hidden="1">
      <c r="A148" s="56"/>
      <c r="B148" s="55"/>
    </row>
    <row r="149" spans="1:2" ht="12.75" customHeight="1" hidden="1">
      <c r="A149" s="56"/>
      <c r="B149" s="55" t="s">
        <v>226</v>
      </c>
    </row>
    <row r="150" spans="1:2" ht="12.75" customHeight="1" hidden="1">
      <c r="A150" s="56"/>
      <c r="B150" s="55"/>
    </row>
    <row r="151" spans="1:2" ht="12.75" customHeight="1" hidden="1">
      <c r="A151" s="56"/>
      <c r="B151" s="55"/>
    </row>
    <row r="152" spans="1:2" ht="12.75" customHeight="1" hidden="1">
      <c r="A152" s="56"/>
      <c r="B152" s="55"/>
    </row>
    <row r="153" spans="1:2" ht="12.75" customHeight="1" hidden="1">
      <c r="A153" s="56"/>
      <c r="B153" s="55"/>
    </row>
    <row r="154" spans="1:2" ht="12.75" customHeight="1" hidden="1">
      <c r="A154" s="56"/>
      <c r="B154" s="55"/>
    </row>
    <row r="155" spans="1:2" ht="12.75" customHeight="1" hidden="1">
      <c r="A155" s="56"/>
      <c r="B155" s="55"/>
    </row>
    <row r="156" spans="1:2" ht="12.75" customHeight="1" hidden="1">
      <c r="A156" s="56"/>
      <c r="B156" s="55"/>
    </row>
    <row r="157" spans="1:2" ht="12.75" customHeight="1" hidden="1">
      <c r="A157" s="56"/>
      <c r="B157" s="83" t="s">
        <v>234</v>
      </c>
    </row>
    <row r="158" spans="1:2" ht="12.75" customHeight="1" hidden="1">
      <c r="A158" s="56"/>
      <c r="B158" s="55"/>
    </row>
    <row r="159" spans="1:2" ht="12.75" customHeight="1" hidden="1">
      <c r="A159" s="56"/>
      <c r="B159" s="55"/>
    </row>
    <row r="160" spans="1:2" ht="12.75" customHeight="1" hidden="1">
      <c r="A160" s="56"/>
      <c r="B160" s="55"/>
    </row>
    <row r="161" spans="1:2" ht="12.75" customHeight="1" hidden="1">
      <c r="A161" s="56"/>
      <c r="B161" s="55"/>
    </row>
    <row r="162" spans="1:2" ht="12.75" customHeight="1" hidden="1">
      <c r="A162" s="56"/>
      <c r="B162" s="55"/>
    </row>
    <row r="163" spans="1:2" ht="12.75" customHeight="1" hidden="1">
      <c r="A163" s="56"/>
      <c r="B163" s="55"/>
    </row>
    <row r="164" spans="1:2" ht="12.75" customHeight="1" hidden="1">
      <c r="A164" s="56"/>
      <c r="B164" s="83" t="s">
        <v>236</v>
      </c>
    </row>
    <row r="165" spans="1:2" ht="12.75" customHeight="1" hidden="1">
      <c r="A165" s="56"/>
      <c r="B165" s="55"/>
    </row>
    <row r="166" spans="1:2" ht="12.75" customHeight="1" hidden="1">
      <c r="A166" s="56"/>
      <c r="B166" s="55"/>
    </row>
    <row r="167" spans="1:2" ht="12.75" customHeight="1" hidden="1">
      <c r="A167" s="56"/>
      <c r="B167" s="55"/>
    </row>
    <row r="168" spans="1:2" ht="12.75" customHeight="1" hidden="1">
      <c r="A168" s="56"/>
      <c r="B168" s="55"/>
    </row>
    <row r="169" spans="1:2" ht="12.75" customHeight="1" hidden="1">
      <c r="A169" s="56"/>
      <c r="B169" s="55"/>
    </row>
    <row r="170" spans="1:2" ht="12.75" customHeight="1" hidden="1">
      <c r="A170" s="56"/>
      <c r="B170" s="55"/>
    </row>
    <row r="171" spans="1:2" ht="12.75" customHeight="1" hidden="1">
      <c r="A171" s="56"/>
      <c r="B171" s="55"/>
    </row>
    <row r="172" spans="1:2" ht="12.75" customHeight="1" hidden="1">
      <c r="A172" s="56"/>
      <c r="B172" s="55"/>
    </row>
    <row r="173" spans="1:2" ht="12.75" customHeight="1" hidden="1">
      <c r="A173" s="56"/>
      <c r="B173" s="55"/>
    </row>
    <row r="174" spans="1:3" ht="16.5" customHeight="1" hidden="1">
      <c r="A174" s="69" t="s">
        <v>38</v>
      </c>
      <c r="B174" s="55" t="s">
        <v>227</v>
      </c>
      <c r="C174" s="55"/>
    </row>
    <row r="175" spans="1:3" ht="7.5" customHeight="1" hidden="1">
      <c r="A175" s="56"/>
      <c r="B175" s="55"/>
      <c r="C175" s="55"/>
    </row>
    <row r="176" spans="1:2" ht="12.75" customHeight="1" hidden="1">
      <c r="A176" s="96"/>
      <c r="B176" s="55" t="s">
        <v>211</v>
      </c>
    </row>
    <row r="177" spans="1:2" ht="12.75" customHeight="1" hidden="1">
      <c r="A177" s="56"/>
      <c r="B177" s="55"/>
    </row>
    <row r="178" spans="1:2" ht="12.75" customHeight="1" hidden="1">
      <c r="A178" s="56"/>
      <c r="B178" s="55"/>
    </row>
    <row r="179" spans="1:2" ht="12.75" customHeight="1" hidden="1">
      <c r="A179" s="56"/>
      <c r="B179" s="55"/>
    </row>
    <row r="180" spans="1:2" ht="12.75" customHeight="1" hidden="1">
      <c r="A180" s="56"/>
      <c r="B180" s="55"/>
    </row>
    <row r="181" spans="1:2" ht="12.75" customHeight="1" hidden="1">
      <c r="A181" s="56"/>
      <c r="B181" s="55"/>
    </row>
    <row r="182" spans="1:2" ht="12.75" customHeight="1" hidden="1">
      <c r="A182" s="56"/>
      <c r="B182" s="55"/>
    </row>
    <row r="183" spans="1:2" ht="12.75" customHeight="1" hidden="1">
      <c r="A183" s="56"/>
      <c r="B183" s="55"/>
    </row>
    <row r="184" spans="1:2" ht="12.75" customHeight="1" hidden="1">
      <c r="A184" s="56"/>
      <c r="B184" s="55"/>
    </row>
    <row r="185" spans="1:2" ht="12.75" customHeight="1" hidden="1">
      <c r="A185" s="69"/>
      <c r="B185" s="55" t="s">
        <v>206</v>
      </c>
    </row>
    <row r="186" spans="1:2" ht="12.75" customHeight="1" hidden="1">
      <c r="A186" s="56"/>
      <c r="B186" s="55"/>
    </row>
    <row r="187" spans="1:2" ht="12.75" customHeight="1" hidden="1">
      <c r="A187" s="56"/>
      <c r="B187" s="55"/>
    </row>
    <row r="188" spans="1:2" ht="12.75" customHeight="1" hidden="1">
      <c r="A188" s="56"/>
      <c r="B188" s="55"/>
    </row>
    <row r="189" spans="1:2" ht="12.75" customHeight="1" hidden="1">
      <c r="A189" s="56"/>
      <c r="B189" s="55"/>
    </row>
    <row r="190" spans="1:2" ht="12.75" customHeight="1" hidden="1">
      <c r="A190" s="56"/>
      <c r="B190" s="55"/>
    </row>
    <row r="191" spans="1:2" ht="12.75" customHeight="1" hidden="1">
      <c r="A191" s="56"/>
      <c r="B191" s="55"/>
    </row>
    <row r="192" spans="1:2" ht="12.75" customHeight="1" hidden="1">
      <c r="A192" s="56"/>
      <c r="B192" s="55"/>
    </row>
    <row r="193" spans="1:2" ht="8.25" customHeight="1" hidden="1">
      <c r="A193" s="56"/>
      <c r="B193" s="55"/>
    </row>
    <row r="194" spans="1:2" ht="12.75" customHeight="1" hidden="1">
      <c r="A194" s="56"/>
      <c r="B194" s="55"/>
    </row>
    <row r="195" spans="1:3" ht="16.5" customHeight="1" hidden="1">
      <c r="A195" s="69" t="s">
        <v>38</v>
      </c>
      <c r="B195" s="55" t="s">
        <v>227</v>
      </c>
      <c r="C195" s="55"/>
    </row>
    <row r="196" spans="1:3" ht="7.5" customHeight="1" hidden="1">
      <c r="A196" s="56"/>
      <c r="B196" s="55"/>
      <c r="C196" s="55"/>
    </row>
    <row r="197" spans="1:2" ht="12.75" customHeight="1" hidden="1">
      <c r="A197" s="69"/>
      <c r="B197" s="55" t="s">
        <v>222</v>
      </c>
    </row>
    <row r="198" spans="1:2" ht="12.75" customHeight="1" hidden="1">
      <c r="A198" s="56"/>
      <c r="B198" s="55"/>
    </row>
    <row r="199" spans="1:2" ht="12.75" customHeight="1" hidden="1">
      <c r="A199" s="56"/>
      <c r="B199" s="55"/>
    </row>
    <row r="200" spans="1:2" ht="12.75" customHeight="1" hidden="1">
      <c r="A200" s="56"/>
      <c r="B200" s="55"/>
    </row>
    <row r="201" spans="1:2" ht="12.75" customHeight="1" hidden="1">
      <c r="A201" s="56"/>
      <c r="B201" s="55"/>
    </row>
    <row r="202" spans="1:2" ht="12.75" customHeight="1" hidden="1">
      <c r="A202" s="56"/>
      <c r="B202" s="55"/>
    </row>
    <row r="203" spans="1:2" ht="12.75" customHeight="1" hidden="1">
      <c r="A203" s="56"/>
      <c r="B203" s="55"/>
    </row>
    <row r="204" spans="1:2" ht="12.75" customHeight="1" hidden="1">
      <c r="A204" s="56"/>
      <c r="B204" s="55"/>
    </row>
    <row r="205" spans="1:2" ht="12.75" customHeight="1" hidden="1">
      <c r="A205" s="56"/>
      <c r="B205" s="55"/>
    </row>
    <row r="206" spans="1:3" ht="12.75" customHeight="1" hidden="1">
      <c r="A206" s="56"/>
      <c r="B206" s="55"/>
      <c r="C206" s="30" t="s">
        <v>223</v>
      </c>
    </row>
    <row r="207" spans="1:14" ht="12.75" customHeight="1" hidden="1">
      <c r="A207" s="56"/>
      <c r="B207" s="55"/>
      <c r="N207" s="62" t="s">
        <v>4</v>
      </c>
    </row>
    <row r="208" spans="1:14" ht="12.75" customHeight="1" hidden="1">
      <c r="A208" s="56"/>
      <c r="B208" s="55"/>
      <c r="C208" s="30" t="s">
        <v>224</v>
      </c>
      <c r="N208" s="57">
        <v>0</v>
      </c>
    </row>
    <row r="209" spans="1:14" ht="12.75" customHeight="1" hidden="1">
      <c r="A209" s="56"/>
      <c r="B209" s="55"/>
      <c r="C209" s="30" t="s">
        <v>10</v>
      </c>
      <c r="N209" s="57"/>
    </row>
    <row r="210" spans="1:14" ht="12.75" customHeight="1" hidden="1">
      <c r="A210" s="56"/>
      <c r="B210" s="55"/>
      <c r="C210" s="30" t="s">
        <v>11</v>
      </c>
      <c r="N210" s="57"/>
    </row>
    <row r="211" spans="1:14" ht="12.75" customHeight="1" hidden="1">
      <c r="A211" s="56"/>
      <c r="B211" s="55"/>
      <c r="C211" s="30" t="s">
        <v>225</v>
      </c>
      <c r="H211" s="62"/>
      <c r="N211" s="57">
        <v>0</v>
      </c>
    </row>
    <row r="212" spans="1:14" ht="12.75" customHeight="1" hidden="1" thickBot="1">
      <c r="A212" s="56"/>
      <c r="B212" s="55"/>
      <c r="N212" s="106">
        <f>SUM(N208:N211)</f>
        <v>0</v>
      </c>
    </row>
    <row r="213" spans="1:2" ht="12.75" customHeight="1" hidden="1">
      <c r="A213" s="56"/>
      <c r="B213" s="55"/>
    </row>
    <row r="214" spans="1:2" ht="12.75" customHeight="1" hidden="1">
      <c r="A214" s="56"/>
      <c r="B214" s="55"/>
    </row>
    <row r="215" spans="1:3" ht="12.75" customHeight="1" hidden="1">
      <c r="A215" s="56"/>
      <c r="B215" s="103" t="s">
        <v>220</v>
      </c>
      <c r="C215" s="104"/>
    </row>
    <row r="216" spans="1:14" ht="12.75" customHeight="1" hidden="1">
      <c r="A216" s="56"/>
      <c r="B216" s="103"/>
      <c r="C216" s="104"/>
      <c r="L216" s="34" t="s">
        <v>218</v>
      </c>
      <c r="M216" s="101"/>
      <c r="N216" s="34" t="s">
        <v>44</v>
      </c>
    </row>
    <row r="217" spans="1:14" ht="12.75" customHeight="1" hidden="1">
      <c r="A217" s="56"/>
      <c r="B217" s="103"/>
      <c r="C217" s="104"/>
      <c r="L217" s="78" t="s">
        <v>219</v>
      </c>
      <c r="M217" s="101"/>
      <c r="N217" s="105" t="str">
        <f>+L217</f>
        <v>30/09/2009</v>
      </c>
    </row>
    <row r="218" spans="1:14" ht="12.75" customHeight="1" hidden="1">
      <c r="A218" s="56"/>
      <c r="B218" s="103"/>
      <c r="C218" s="103"/>
      <c r="L218" s="62" t="s">
        <v>4</v>
      </c>
      <c r="N218" s="62" t="s">
        <v>4</v>
      </c>
    </row>
    <row r="219" spans="1:14" ht="12.75" customHeight="1" hidden="1">
      <c r="A219" s="56"/>
      <c r="B219" s="104"/>
      <c r="C219" s="104"/>
      <c r="D219" s="30" t="s">
        <v>49</v>
      </c>
      <c r="L219" s="57">
        <v>0</v>
      </c>
      <c r="N219" s="57">
        <v>0</v>
      </c>
    </row>
    <row r="220" spans="1:14" ht="12.75" customHeight="1" hidden="1" thickBot="1">
      <c r="A220" s="56"/>
      <c r="B220" s="103"/>
      <c r="C220" s="103"/>
      <c r="D220" s="30" t="s">
        <v>221</v>
      </c>
      <c r="L220" s="59">
        <v>0</v>
      </c>
      <c r="N220" s="59">
        <v>0</v>
      </c>
    </row>
    <row r="221" spans="1:2" ht="12.75" customHeight="1" hidden="1">
      <c r="A221" s="56"/>
      <c r="B221" s="55"/>
    </row>
    <row r="222" spans="1:2" ht="12.75" customHeight="1">
      <c r="A222" s="56"/>
      <c r="B222" s="55"/>
    </row>
    <row r="223" spans="1:6" ht="12.75" customHeight="1">
      <c r="A223" s="69" t="s">
        <v>39</v>
      </c>
      <c r="B223" s="70" t="s">
        <v>87</v>
      </c>
      <c r="C223" s="70"/>
      <c r="D223" s="66"/>
      <c r="E223" s="66"/>
      <c r="F223" s="66"/>
    </row>
    <row r="224" spans="1:6" ht="3.75" customHeight="1">
      <c r="A224" s="66"/>
      <c r="B224" s="66"/>
      <c r="C224" s="66"/>
      <c r="D224" s="66"/>
      <c r="E224" s="66"/>
      <c r="F224" s="66"/>
    </row>
    <row r="225" spans="1:6" ht="12.75" customHeight="1">
      <c r="A225" s="66"/>
      <c r="B225" s="66"/>
      <c r="C225" s="66"/>
      <c r="D225" s="66"/>
      <c r="E225" s="66"/>
      <c r="F225" s="66"/>
    </row>
    <row r="226" spans="1:6" ht="12.75" customHeight="1">
      <c r="A226" s="66"/>
      <c r="B226" s="66"/>
      <c r="C226" s="66"/>
      <c r="D226" s="66"/>
      <c r="E226" s="66"/>
      <c r="F226" s="66"/>
    </row>
    <row r="227" spans="1:6" ht="9" customHeight="1">
      <c r="A227" s="66"/>
      <c r="B227" s="66"/>
      <c r="C227" s="66"/>
      <c r="D227" s="66"/>
      <c r="E227" s="66"/>
      <c r="F227" s="66"/>
    </row>
    <row r="228" spans="1:15" ht="12.75" customHeight="1">
      <c r="A228" s="66"/>
      <c r="B228" s="66"/>
      <c r="C228" s="66"/>
      <c r="D228" s="66"/>
      <c r="E228" s="66"/>
      <c r="F228" s="66"/>
      <c r="N228" s="62" t="s">
        <v>4</v>
      </c>
      <c r="O228" s="62"/>
    </row>
    <row r="229" spans="1:15" ht="12.75" customHeight="1" thickBot="1">
      <c r="A229" s="66"/>
      <c r="B229" s="66"/>
      <c r="C229" s="66" t="s">
        <v>91</v>
      </c>
      <c r="D229" s="66"/>
      <c r="E229" s="66"/>
      <c r="F229" s="66"/>
      <c r="N229" s="59">
        <v>4504</v>
      </c>
      <c r="O229" s="58"/>
    </row>
    <row r="230" spans="1:6" ht="10.5" customHeight="1">
      <c r="A230" s="66"/>
      <c r="B230" s="66"/>
      <c r="C230" s="66"/>
      <c r="D230" s="66"/>
      <c r="E230" s="66"/>
      <c r="F230" s="66"/>
    </row>
    <row r="231" spans="1:6" ht="12.75" customHeight="1">
      <c r="A231" s="69" t="s">
        <v>40</v>
      </c>
      <c r="B231" s="70" t="s">
        <v>128</v>
      </c>
      <c r="C231" s="70"/>
      <c r="D231" s="66"/>
      <c r="E231" s="66"/>
      <c r="F231" s="66"/>
    </row>
    <row r="232" spans="1:6" ht="6" customHeight="1">
      <c r="A232" s="66"/>
      <c r="B232" s="66"/>
      <c r="C232" s="66"/>
      <c r="D232" s="66"/>
      <c r="E232" s="66"/>
      <c r="F232" s="66"/>
    </row>
    <row r="233" spans="1:6" ht="12.75" customHeight="1">
      <c r="A233" s="66"/>
      <c r="B233" s="66" t="s">
        <v>20</v>
      </c>
      <c r="C233" s="66"/>
      <c r="D233" s="66"/>
      <c r="E233" s="66"/>
      <c r="F233" s="66"/>
    </row>
    <row r="234" spans="1:6" ht="4.5" customHeight="1">
      <c r="A234" s="66"/>
      <c r="B234" s="66"/>
      <c r="C234" s="66"/>
      <c r="D234" s="66"/>
      <c r="E234" s="66"/>
      <c r="F234" s="66"/>
    </row>
    <row r="235" spans="1:15" ht="12.75" customHeight="1">
      <c r="A235" s="66"/>
      <c r="B235" s="66"/>
      <c r="C235" s="66"/>
      <c r="D235" s="66"/>
      <c r="N235" s="62" t="s">
        <v>4</v>
      </c>
      <c r="O235" s="62"/>
    </row>
    <row r="236" spans="1:16" ht="15" customHeight="1">
      <c r="A236" s="66"/>
      <c r="B236" s="66"/>
      <c r="C236" s="66" t="s">
        <v>88</v>
      </c>
      <c r="D236" s="66"/>
      <c r="N236" s="57">
        <v>117825</v>
      </c>
      <c r="O236" s="57"/>
      <c r="P236" s="71"/>
    </row>
    <row r="237" spans="3:16" ht="15" customHeight="1">
      <c r="C237" s="30" t="s">
        <v>21</v>
      </c>
      <c r="N237" s="57">
        <v>17210</v>
      </c>
      <c r="O237" s="57"/>
      <c r="P237" s="71"/>
    </row>
    <row r="238" spans="3:16" ht="15" customHeight="1">
      <c r="C238" s="30" t="s">
        <v>203</v>
      </c>
      <c r="N238" s="57">
        <v>134000</v>
      </c>
      <c r="O238" s="57"/>
      <c r="P238" s="71"/>
    </row>
    <row r="239" spans="14:16" ht="15" customHeight="1" thickBot="1">
      <c r="N239" s="67">
        <f>SUM(N236:N238)</f>
        <v>269035</v>
      </c>
      <c r="O239" s="58"/>
      <c r="P239" s="71"/>
    </row>
    <row r="240" ht="15" customHeight="1"/>
    <row r="247" spans="1:2" s="55" customFormat="1" ht="19.5" customHeight="1" hidden="1">
      <c r="A247" s="56" t="s">
        <v>129</v>
      </c>
      <c r="B247" s="55" t="s">
        <v>54</v>
      </c>
    </row>
    <row r="248" s="55" customFormat="1" ht="6.75" customHeight="1" hidden="1">
      <c r="A248" s="56"/>
    </row>
    <row r="249" spans="1:2" s="55" customFormat="1" ht="12.75" customHeight="1" hidden="1">
      <c r="A249" s="56"/>
      <c r="B249" s="30" t="s">
        <v>0</v>
      </c>
    </row>
    <row r="250" s="55" customFormat="1" ht="24" customHeight="1" hidden="1">
      <c r="A250" s="56"/>
    </row>
    <row r="251" s="55" customFormat="1" ht="10.5" customHeight="1" hidden="1">
      <c r="A251" s="56"/>
    </row>
    <row r="252" s="55" customFormat="1" ht="12.75" customHeight="1" hidden="1">
      <c r="A252" s="56"/>
    </row>
    <row r="253" spans="1:2" s="55" customFormat="1" ht="12" customHeight="1" hidden="1">
      <c r="A253" s="56"/>
      <c r="B253" s="30" t="s">
        <v>1</v>
      </c>
    </row>
    <row r="254" spans="1:2" s="55" customFormat="1" ht="12.75" customHeight="1" hidden="1">
      <c r="A254" s="56"/>
      <c r="B254" s="30"/>
    </row>
    <row r="255" spans="1:2" s="55" customFormat="1" ht="12.75" customHeight="1" hidden="1">
      <c r="A255" s="56"/>
      <c r="B255" s="30"/>
    </row>
    <row r="256" spans="1:2" s="55" customFormat="1" ht="12.75" customHeight="1" hidden="1">
      <c r="A256" s="56"/>
      <c r="B256" s="30"/>
    </row>
    <row r="257" spans="1:2" s="55" customFormat="1" ht="12.75" customHeight="1" hidden="1">
      <c r="A257" s="56"/>
      <c r="B257" s="30"/>
    </row>
    <row r="258" spans="1:2" s="55" customFormat="1" ht="12.75" customHeight="1" hidden="1">
      <c r="A258" s="56"/>
      <c r="B258" s="30"/>
    </row>
    <row r="259" s="55" customFormat="1" ht="21.75" customHeight="1" hidden="1">
      <c r="A259" s="56"/>
    </row>
    <row r="260" s="55" customFormat="1" ht="33" customHeight="1" hidden="1">
      <c r="A260" s="56"/>
    </row>
    <row r="261" s="55" customFormat="1" ht="11.25" customHeight="1" hidden="1">
      <c r="A261" s="56"/>
    </row>
    <row r="262" spans="1:16" s="72" customFormat="1" ht="24" customHeight="1">
      <c r="A262" s="54" t="s">
        <v>90</v>
      </c>
      <c r="D262" s="73"/>
      <c r="E262" s="73"/>
      <c r="F262" s="73"/>
      <c r="G262" s="73"/>
      <c r="H262" s="73"/>
      <c r="J262" s="74"/>
      <c r="L262" s="75"/>
      <c r="M262" s="75"/>
      <c r="N262" s="75"/>
      <c r="O262" s="75"/>
      <c r="P262" s="75"/>
    </row>
    <row r="263" spans="1:16" s="72" customFormat="1" ht="12" customHeight="1">
      <c r="A263" s="54" t="s">
        <v>130</v>
      </c>
      <c r="D263" s="73"/>
      <c r="E263" s="73"/>
      <c r="F263" s="73"/>
      <c r="G263" s="73"/>
      <c r="H263" s="73"/>
      <c r="J263" s="74"/>
      <c r="L263" s="75"/>
      <c r="M263" s="75"/>
      <c r="N263" s="75"/>
      <c r="O263" s="75"/>
      <c r="P263" s="75"/>
    </row>
    <row r="264" spans="4:16" s="72" customFormat="1" ht="6.75" customHeight="1">
      <c r="D264" s="73"/>
      <c r="E264" s="73"/>
      <c r="F264" s="73"/>
      <c r="G264" s="73"/>
      <c r="H264" s="73"/>
      <c r="J264" s="74"/>
      <c r="L264" s="75"/>
      <c r="M264" s="75"/>
      <c r="N264" s="75"/>
      <c r="O264" s="75"/>
      <c r="P264" s="75"/>
    </row>
    <row r="265" spans="1:4" ht="12.75" customHeight="1">
      <c r="A265" s="69" t="s">
        <v>28</v>
      </c>
      <c r="B265" s="70" t="s">
        <v>151</v>
      </c>
      <c r="C265" s="70"/>
      <c r="D265" s="195"/>
    </row>
    <row r="266" spans="1:17" ht="6" customHeight="1">
      <c r="A266" s="66"/>
      <c r="B266" s="66"/>
      <c r="C266" s="66"/>
      <c r="D266" s="66"/>
      <c r="N266" s="30" t="s">
        <v>12</v>
      </c>
      <c r="Q266" s="66"/>
    </row>
    <row r="267" spans="2:17" ht="12.75" customHeight="1">
      <c r="B267" s="76"/>
      <c r="C267" s="76"/>
      <c r="D267" s="76"/>
      <c r="Q267" s="66"/>
    </row>
    <row r="268" spans="2:17" ht="12.75" customHeight="1">
      <c r="B268" s="76"/>
      <c r="C268" s="76"/>
      <c r="D268" s="76"/>
      <c r="Q268" s="66"/>
    </row>
    <row r="269" spans="2:17" ht="12.75" customHeight="1">
      <c r="B269" s="76"/>
      <c r="C269" s="76"/>
      <c r="D269" s="76"/>
      <c r="Q269" s="66"/>
    </row>
    <row r="270" spans="2:17" ht="12.75" customHeight="1">
      <c r="B270" s="76"/>
      <c r="C270" s="76"/>
      <c r="D270" s="76"/>
      <c r="Q270" s="66"/>
    </row>
    <row r="271" spans="2:17" ht="12.75" customHeight="1" hidden="1">
      <c r="B271" s="76"/>
      <c r="C271" s="76"/>
      <c r="D271" s="76"/>
      <c r="Q271" s="66"/>
    </row>
    <row r="272" spans="2:17" ht="12.75" customHeight="1" hidden="1">
      <c r="B272" s="76"/>
      <c r="C272" s="76"/>
      <c r="D272" s="76"/>
      <c r="Q272" s="66"/>
    </row>
    <row r="273" spans="2:17" ht="12.75" customHeight="1" hidden="1">
      <c r="B273" s="76"/>
      <c r="C273" s="76"/>
      <c r="D273" s="76"/>
      <c r="Q273" s="66"/>
    </row>
    <row r="274" spans="2:17" ht="12.75" customHeight="1" hidden="1">
      <c r="B274" s="76"/>
      <c r="C274" s="76"/>
      <c r="D274" s="76"/>
      <c r="Q274" s="66"/>
    </row>
    <row r="275" spans="2:17" ht="12.75" customHeight="1" hidden="1">
      <c r="B275" s="76"/>
      <c r="C275" s="76"/>
      <c r="D275" s="76"/>
      <c r="Q275" s="66"/>
    </row>
    <row r="276" spans="2:17" ht="12.75" customHeight="1">
      <c r="B276" s="187" t="s">
        <v>304</v>
      </c>
      <c r="C276" s="76"/>
      <c r="D276" s="76"/>
      <c r="Q276" s="66"/>
    </row>
    <row r="277" spans="2:17" ht="12.75" customHeight="1">
      <c r="B277" s="76"/>
      <c r="C277" s="76"/>
      <c r="D277" s="76"/>
      <c r="Q277" s="66"/>
    </row>
    <row r="278" spans="2:17" ht="12.75" customHeight="1">
      <c r="B278" s="76"/>
      <c r="C278" s="76"/>
      <c r="D278" s="76"/>
      <c r="E278" s="206" t="s">
        <v>294</v>
      </c>
      <c r="F278" s="207"/>
      <c r="G278" s="207"/>
      <c r="H278" s="208"/>
      <c r="I278" s="172"/>
      <c r="J278" s="207" t="s">
        <v>44</v>
      </c>
      <c r="K278" s="207"/>
      <c r="L278" s="207"/>
      <c r="M278" s="207"/>
      <c r="N278" s="208"/>
      <c r="Q278" s="66"/>
    </row>
    <row r="279" spans="2:17" ht="25.5" customHeight="1">
      <c r="B279" s="76"/>
      <c r="C279" s="76"/>
      <c r="D279" s="76"/>
      <c r="E279" s="179" t="s">
        <v>343</v>
      </c>
      <c r="F279" s="179" t="s">
        <v>298</v>
      </c>
      <c r="G279" s="180"/>
      <c r="H279" s="181" t="s">
        <v>281</v>
      </c>
      <c r="I279" s="172"/>
      <c r="J279" s="182" t="str">
        <f>+E279</f>
        <v>31/03/2013</v>
      </c>
      <c r="K279" s="183"/>
      <c r="L279" s="179" t="str">
        <f>+F279</f>
        <v>31/03/2012</v>
      </c>
      <c r="M279" s="180"/>
      <c r="N279" s="181" t="s">
        <v>281</v>
      </c>
      <c r="Q279" s="66"/>
    </row>
    <row r="280" spans="2:17" ht="12.75" customHeight="1">
      <c r="B280" s="76"/>
      <c r="D280" s="76"/>
      <c r="E280" s="168" t="s">
        <v>4</v>
      </c>
      <c r="F280" s="168" t="s">
        <v>4</v>
      </c>
      <c r="G280" s="173"/>
      <c r="H280" s="170" t="s">
        <v>280</v>
      </c>
      <c r="I280" s="171"/>
      <c r="J280" s="169" t="s">
        <v>4</v>
      </c>
      <c r="K280" s="169"/>
      <c r="L280" s="168" t="s">
        <v>4</v>
      </c>
      <c r="M280" s="173"/>
      <c r="N280" s="170" t="s">
        <v>280</v>
      </c>
      <c r="Q280" s="66"/>
    </row>
    <row r="281" spans="2:17" ht="12.75" customHeight="1">
      <c r="B281" s="76"/>
      <c r="C281" s="70" t="s">
        <v>353</v>
      </c>
      <c r="D281" s="76"/>
      <c r="Q281" s="66"/>
    </row>
    <row r="282" spans="2:17" ht="12.75" customHeight="1">
      <c r="B282" s="76"/>
      <c r="C282" s="174" t="s">
        <v>49</v>
      </c>
      <c r="D282" s="175"/>
      <c r="E282" s="163">
        <v>22567</v>
      </c>
      <c r="F282" s="176">
        <v>23878</v>
      </c>
      <c r="G282" s="176"/>
      <c r="H282" s="164">
        <f>(+E282-F282)/F282</f>
        <v>-0.05490409582042047</v>
      </c>
      <c r="I282" s="176"/>
      <c r="J282" s="176">
        <f>22567</f>
        <v>22567</v>
      </c>
      <c r="K282" s="176"/>
      <c r="L282" s="177">
        <f>23878</f>
        <v>23878</v>
      </c>
      <c r="M282" s="178"/>
      <c r="N282" s="164">
        <f>(+J282-L282)/L282</f>
        <v>-0.05490409582042047</v>
      </c>
      <c r="Q282" s="66"/>
    </row>
    <row r="283" spans="2:17" ht="25.5" customHeight="1">
      <c r="B283" s="76"/>
      <c r="C283" s="204" t="s">
        <v>105</v>
      </c>
      <c r="D283" s="205"/>
      <c r="E283" s="64">
        <v>2971</v>
      </c>
      <c r="F283" s="111">
        <v>5201</v>
      </c>
      <c r="G283" s="111"/>
      <c r="H283" s="165">
        <f>(+E283-F283)/F283</f>
        <v>-0.42876369928859837</v>
      </c>
      <c r="I283" s="111"/>
      <c r="J283" s="111">
        <f>2971</f>
        <v>2971</v>
      </c>
      <c r="K283" s="111"/>
      <c r="L283" s="166">
        <f>5201</f>
        <v>5201</v>
      </c>
      <c r="M283" s="167"/>
      <c r="N283" s="165">
        <f>(+J283-L283)/L283</f>
        <v>-0.42876369928859837</v>
      </c>
      <c r="Q283" s="66"/>
    </row>
    <row r="284" spans="2:17" ht="12.75" customHeight="1">
      <c r="B284" s="76"/>
      <c r="C284" s="160"/>
      <c r="D284" s="160"/>
      <c r="E284" s="57"/>
      <c r="F284" s="57"/>
      <c r="G284" s="57"/>
      <c r="H284" s="162"/>
      <c r="I284" s="57"/>
      <c r="J284" s="57"/>
      <c r="K284" s="57"/>
      <c r="L284" s="57"/>
      <c r="M284" s="57"/>
      <c r="N284" s="162"/>
      <c r="Q284" s="66"/>
    </row>
    <row r="285" spans="2:17" ht="12.75" customHeight="1">
      <c r="B285" s="161"/>
      <c r="C285" s="76"/>
      <c r="D285" s="76"/>
      <c r="Q285" s="66"/>
    </row>
    <row r="286" spans="2:17" ht="12.75" customHeight="1">
      <c r="B286" s="161"/>
      <c r="C286" s="76"/>
      <c r="D286" s="76"/>
      <c r="Q286" s="66"/>
    </row>
    <row r="287" spans="2:17" ht="12.75" customHeight="1">
      <c r="B287" s="161"/>
      <c r="C287" s="76"/>
      <c r="D287" s="76"/>
      <c r="Q287" s="66"/>
    </row>
    <row r="288" spans="2:17" ht="12.75" customHeight="1">
      <c r="B288" s="161"/>
      <c r="C288" s="76"/>
      <c r="D288" s="76"/>
      <c r="O288" s="186"/>
      <c r="Q288" s="66"/>
    </row>
    <row r="289" spans="2:17" ht="12.75" customHeight="1">
      <c r="B289" s="161"/>
      <c r="C289" s="76"/>
      <c r="D289" s="76"/>
      <c r="Q289" s="66"/>
    </row>
    <row r="290" spans="2:17" ht="12.75" customHeight="1" hidden="1">
      <c r="B290" s="161"/>
      <c r="C290" s="76"/>
      <c r="D290" s="76"/>
      <c r="Q290" s="66"/>
    </row>
    <row r="291" spans="2:17" ht="12.75" customHeight="1" hidden="1">
      <c r="B291" s="161"/>
      <c r="C291" s="76"/>
      <c r="D291" s="76"/>
      <c r="O291" s="186"/>
      <c r="Q291" s="66"/>
    </row>
    <row r="292" spans="2:17" ht="12.75" customHeight="1" hidden="1">
      <c r="B292" s="161"/>
      <c r="C292" s="76"/>
      <c r="D292" s="76"/>
      <c r="O292" s="186"/>
      <c r="Q292" s="66"/>
    </row>
    <row r="293" spans="2:17" ht="12.75" customHeight="1" hidden="1">
      <c r="B293" s="161"/>
      <c r="C293" s="76"/>
      <c r="D293" s="76"/>
      <c r="O293" s="186"/>
      <c r="Q293" s="66"/>
    </row>
    <row r="294" spans="2:17" ht="12.75" customHeight="1" hidden="1">
      <c r="B294" s="161"/>
      <c r="C294" s="76"/>
      <c r="D294" s="76"/>
      <c r="O294" s="186"/>
      <c r="Q294" s="66"/>
    </row>
    <row r="295" spans="2:17" ht="12.75" customHeight="1" hidden="1">
      <c r="B295" s="161"/>
      <c r="C295" s="76"/>
      <c r="D295" s="76"/>
      <c r="Q295" s="66"/>
    </row>
    <row r="296" spans="2:17" ht="12.75" customHeight="1" hidden="1">
      <c r="B296" s="161"/>
      <c r="C296" s="76"/>
      <c r="D296" s="76"/>
      <c r="Q296" s="66"/>
    </row>
    <row r="297" spans="2:17" ht="12.75" customHeight="1">
      <c r="B297" s="161"/>
      <c r="C297" s="70" t="s">
        <v>354</v>
      </c>
      <c r="D297" s="76"/>
      <c r="Q297" s="66"/>
    </row>
    <row r="298" spans="2:17" ht="12.75" customHeight="1">
      <c r="B298" s="76"/>
      <c r="C298" s="174" t="s">
        <v>49</v>
      </c>
      <c r="D298" s="175"/>
      <c r="E298" s="163">
        <v>42497</v>
      </c>
      <c r="F298" s="176">
        <v>6434</v>
      </c>
      <c r="G298" s="176"/>
      <c r="H298" s="164">
        <f>(+E298-F298)/F298</f>
        <v>5.605066832452596</v>
      </c>
      <c r="I298" s="176"/>
      <c r="J298" s="176">
        <f>42497</f>
        <v>42497</v>
      </c>
      <c r="K298" s="176"/>
      <c r="L298" s="177">
        <f>6434</f>
        <v>6434</v>
      </c>
      <c r="M298" s="178"/>
      <c r="N298" s="164">
        <f>(+J298-L298)/L298</f>
        <v>5.605066832452596</v>
      </c>
      <c r="Q298" s="66"/>
    </row>
    <row r="299" spans="2:17" ht="27" customHeight="1">
      <c r="B299" s="76"/>
      <c r="C299" s="204" t="s">
        <v>105</v>
      </c>
      <c r="D299" s="205"/>
      <c r="E299" s="64">
        <v>9604</v>
      </c>
      <c r="F299" s="111">
        <v>271</v>
      </c>
      <c r="G299" s="111"/>
      <c r="H299" s="165">
        <f>(+E299-F299)/F299</f>
        <v>34.43911439114391</v>
      </c>
      <c r="I299" s="111"/>
      <c r="J299" s="111">
        <f>9604</f>
        <v>9604</v>
      </c>
      <c r="K299" s="111"/>
      <c r="L299" s="166">
        <f>271</f>
        <v>271</v>
      </c>
      <c r="M299" s="167"/>
      <c r="N299" s="165">
        <f>(+J299-L299)/L299</f>
        <v>34.43911439114391</v>
      </c>
      <c r="Q299" s="66"/>
    </row>
    <row r="300" spans="2:17" ht="12.75" customHeight="1">
      <c r="B300" s="76"/>
      <c r="C300" s="70"/>
      <c r="D300" s="76"/>
      <c r="E300" s="57"/>
      <c r="F300" s="57"/>
      <c r="G300" s="57"/>
      <c r="H300" s="162"/>
      <c r="I300" s="57"/>
      <c r="J300" s="57"/>
      <c r="K300" s="57"/>
      <c r="L300" s="57"/>
      <c r="M300" s="57"/>
      <c r="N300" s="162"/>
      <c r="Q300" s="66"/>
    </row>
    <row r="301" spans="2:17" ht="12.75" customHeight="1">
      <c r="B301" s="76"/>
      <c r="C301" s="70"/>
      <c r="D301" s="76"/>
      <c r="E301" s="57"/>
      <c r="F301" s="57"/>
      <c r="G301" s="57"/>
      <c r="H301" s="162"/>
      <c r="I301" s="57"/>
      <c r="J301" s="57"/>
      <c r="K301" s="57"/>
      <c r="L301" s="57"/>
      <c r="M301" s="57"/>
      <c r="N301" s="162"/>
      <c r="Q301" s="66"/>
    </row>
    <row r="302" spans="2:17" ht="12.75" customHeight="1">
      <c r="B302" s="76"/>
      <c r="C302" s="70"/>
      <c r="D302" s="76"/>
      <c r="E302" s="57"/>
      <c r="F302" s="57"/>
      <c r="G302" s="57"/>
      <c r="H302" s="162"/>
      <c r="I302" s="57"/>
      <c r="J302" s="57"/>
      <c r="K302" s="57"/>
      <c r="L302" s="57"/>
      <c r="M302" s="57"/>
      <c r="N302" s="162"/>
      <c r="Q302" s="66"/>
    </row>
    <row r="303" spans="2:17" ht="12.75" customHeight="1">
      <c r="B303" s="76"/>
      <c r="C303" s="70"/>
      <c r="D303" s="76"/>
      <c r="E303" s="57"/>
      <c r="F303" s="57"/>
      <c r="G303" s="57"/>
      <c r="H303" s="162"/>
      <c r="I303" s="57"/>
      <c r="J303" s="57"/>
      <c r="K303" s="57"/>
      <c r="L303" s="57"/>
      <c r="M303" s="57"/>
      <c r="N303" s="162"/>
      <c r="Q303" s="66"/>
    </row>
    <row r="304" spans="2:17" ht="12.75" customHeight="1" hidden="1">
      <c r="B304" s="76"/>
      <c r="C304" s="70"/>
      <c r="D304" s="76"/>
      <c r="E304" s="57"/>
      <c r="F304" s="57"/>
      <c r="G304" s="57"/>
      <c r="H304" s="162"/>
      <c r="I304" s="57"/>
      <c r="J304" s="57"/>
      <c r="K304" s="57"/>
      <c r="L304" s="57"/>
      <c r="M304" s="57"/>
      <c r="N304" s="162"/>
      <c r="Q304" s="66"/>
    </row>
    <row r="305" spans="2:17" ht="12.75" customHeight="1" hidden="1">
      <c r="B305" s="76"/>
      <c r="C305" s="70"/>
      <c r="D305" s="76"/>
      <c r="E305" s="57"/>
      <c r="F305" s="57"/>
      <c r="G305" s="57"/>
      <c r="H305" s="162"/>
      <c r="I305" s="57"/>
      <c r="J305" s="57"/>
      <c r="K305" s="57"/>
      <c r="L305" s="57"/>
      <c r="M305" s="57"/>
      <c r="N305" s="162"/>
      <c r="Q305" s="66"/>
    </row>
    <row r="306" spans="2:17" ht="12.75" customHeight="1" hidden="1">
      <c r="B306" s="76"/>
      <c r="C306" s="70"/>
      <c r="D306" s="76"/>
      <c r="E306" s="57"/>
      <c r="F306" s="57"/>
      <c r="G306" s="57"/>
      <c r="H306" s="162"/>
      <c r="I306" s="57"/>
      <c r="J306" s="57"/>
      <c r="K306" s="57"/>
      <c r="L306" s="57"/>
      <c r="M306" s="57"/>
      <c r="N306" s="162"/>
      <c r="Q306" s="66"/>
    </row>
    <row r="307" spans="2:17" ht="12.75" customHeight="1" hidden="1">
      <c r="B307" s="76"/>
      <c r="C307" s="70"/>
      <c r="D307" s="76"/>
      <c r="E307" s="57"/>
      <c r="F307" s="57"/>
      <c r="G307" s="57"/>
      <c r="H307" s="162"/>
      <c r="I307" s="57"/>
      <c r="J307" s="57"/>
      <c r="K307" s="57"/>
      <c r="L307" s="57"/>
      <c r="M307" s="57"/>
      <c r="N307" s="162"/>
      <c r="Q307" s="66"/>
    </row>
    <row r="308" spans="2:17" ht="12.75" customHeight="1" hidden="1">
      <c r="B308" s="76"/>
      <c r="C308" s="70"/>
      <c r="D308" s="76"/>
      <c r="E308" s="57"/>
      <c r="F308" s="57"/>
      <c r="G308" s="57"/>
      <c r="H308" s="162"/>
      <c r="I308" s="57"/>
      <c r="J308" s="57"/>
      <c r="K308" s="57"/>
      <c r="L308" s="57"/>
      <c r="M308" s="57"/>
      <c r="N308" s="162"/>
      <c r="Q308" s="66"/>
    </row>
    <row r="309" spans="1:4" ht="12.75" customHeight="1" hidden="1">
      <c r="A309" s="96" t="s">
        <v>28</v>
      </c>
      <c r="B309" s="129" t="s">
        <v>293</v>
      </c>
      <c r="C309" s="129"/>
      <c r="D309" s="184"/>
    </row>
    <row r="310" spans="1:17" ht="12.75" customHeight="1" hidden="1">
      <c r="A310" s="66"/>
      <c r="B310" s="66"/>
      <c r="C310" s="66"/>
      <c r="D310" s="66"/>
      <c r="N310" s="30" t="s">
        <v>12</v>
      </c>
      <c r="Q310" s="66"/>
    </row>
    <row r="311" spans="2:17" ht="12.75" customHeight="1" hidden="1">
      <c r="B311" s="76"/>
      <c r="C311" s="76"/>
      <c r="D311" s="76"/>
      <c r="E311" s="206" t="s">
        <v>320</v>
      </c>
      <c r="F311" s="207"/>
      <c r="G311" s="207"/>
      <c r="H311" s="208"/>
      <c r="I311" s="172"/>
      <c r="J311" s="207" t="s">
        <v>44</v>
      </c>
      <c r="K311" s="207"/>
      <c r="L311" s="207"/>
      <c r="M311" s="207"/>
      <c r="N311" s="208"/>
      <c r="Q311" s="66"/>
    </row>
    <row r="312" spans="2:17" ht="25.5" customHeight="1" hidden="1">
      <c r="B312" s="76"/>
      <c r="C312" s="76"/>
      <c r="D312" s="76"/>
      <c r="E312" s="179" t="s">
        <v>322</v>
      </c>
      <c r="F312" s="179" t="s">
        <v>287</v>
      </c>
      <c r="G312" s="180"/>
      <c r="H312" s="181" t="s">
        <v>281</v>
      </c>
      <c r="I312" s="172"/>
      <c r="J312" s="182" t="str">
        <f>+E312</f>
        <v>31/12/2012</v>
      </c>
      <c r="K312" s="183"/>
      <c r="L312" s="179" t="str">
        <f>+F312</f>
        <v>31/12/2011</v>
      </c>
      <c r="M312" s="180"/>
      <c r="N312" s="181" t="s">
        <v>281</v>
      </c>
      <c r="Q312" s="66"/>
    </row>
    <row r="313" spans="2:17" ht="12.75" customHeight="1" hidden="1">
      <c r="B313" s="76"/>
      <c r="D313" s="76"/>
      <c r="E313" s="168" t="s">
        <v>4</v>
      </c>
      <c r="F313" s="168" t="s">
        <v>4</v>
      </c>
      <c r="G313" s="173"/>
      <c r="H313" s="170" t="s">
        <v>280</v>
      </c>
      <c r="I313" s="171"/>
      <c r="J313" s="169" t="s">
        <v>4</v>
      </c>
      <c r="K313" s="169"/>
      <c r="L313" s="168" t="s">
        <v>4</v>
      </c>
      <c r="M313" s="173"/>
      <c r="N313" s="170" t="s">
        <v>280</v>
      </c>
      <c r="Q313" s="66"/>
    </row>
    <row r="314" spans="2:17" ht="12.75" customHeight="1">
      <c r="B314" s="161"/>
      <c r="C314" s="70" t="s">
        <v>355</v>
      </c>
      <c r="D314" s="76"/>
      <c r="Q314" s="66"/>
    </row>
    <row r="315" spans="2:17" ht="12.75" customHeight="1">
      <c r="B315" s="76"/>
      <c r="C315" s="174" t="s">
        <v>49</v>
      </c>
      <c r="D315" s="175"/>
      <c r="E315" s="163">
        <v>3915</v>
      </c>
      <c r="F315" s="176">
        <v>42848</v>
      </c>
      <c r="G315" s="176"/>
      <c r="H315" s="164">
        <f>(+E315-F315)/F315</f>
        <v>-0.9086305078416729</v>
      </c>
      <c r="I315" s="176"/>
      <c r="J315" s="176">
        <f>3915</f>
        <v>3915</v>
      </c>
      <c r="K315" s="176"/>
      <c r="L315" s="177">
        <f>42848</f>
        <v>42848</v>
      </c>
      <c r="M315" s="178"/>
      <c r="N315" s="164">
        <f>(+J315-L315)/L315</f>
        <v>-0.9086305078416729</v>
      </c>
      <c r="Q315" s="66"/>
    </row>
    <row r="316" spans="2:17" ht="26.25" customHeight="1">
      <c r="B316" s="76"/>
      <c r="C316" s="204" t="s">
        <v>357</v>
      </c>
      <c r="D316" s="205"/>
      <c r="E316" s="64">
        <v>-1195</v>
      </c>
      <c r="F316" s="111">
        <v>-243</v>
      </c>
      <c r="G316" s="111"/>
      <c r="H316" s="165">
        <f>-(+E316-F316)/F316</f>
        <v>-3.9176954732510287</v>
      </c>
      <c r="I316" s="111"/>
      <c r="J316" s="111">
        <v>-1195</v>
      </c>
      <c r="K316" s="111"/>
      <c r="L316" s="166">
        <f>-243</f>
        <v>-243</v>
      </c>
      <c r="M316" s="167"/>
      <c r="N316" s="165">
        <f>-(+J316-L316)/L316</f>
        <v>-3.9176954732510287</v>
      </c>
      <c r="Q316" s="66"/>
    </row>
    <row r="317" spans="2:17" ht="12.75" customHeight="1">
      <c r="B317" s="76"/>
      <c r="C317" s="70"/>
      <c r="D317" s="76"/>
      <c r="E317" s="57"/>
      <c r="F317" s="57"/>
      <c r="G317" s="57"/>
      <c r="H317" s="162"/>
      <c r="I317" s="57"/>
      <c r="J317" s="57"/>
      <c r="K317" s="57"/>
      <c r="L317" s="57"/>
      <c r="M317" s="57"/>
      <c r="N317" s="162"/>
      <c r="Q317" s="66"/>
    </row>
    <row r="318" spans="2:17" ht="12.75" customHeight="1">
      <c r="B318" s="76"/>
      <c r="C318" s="70"/>
      <c r="D318" s="76"/>
      <c r="E318" s="57"/>
      <c r="F318" s="57"/>
      <c r="G318" s="57"/>
      <c r="H318" s="162"/>
      <c r="I318" s="57"/>
      <c r="J318" s="57"/>
      <c r="K318" s="57"/>
      <c r="L318" s="57"/>
      <c r="M318" s="57"/>
      <c r="N318" s="162"/>
      <c r="Q318" s="66"/>
    </row>
    <row r="319" spans="2:17" ht="12.75" customHeight="1">
      <c r="B319" s="76"/>
      <c r="C319" s="70"/>
      <c r="D319" s="76"/>
      <c r="E319" s="57"/>
      <c r="F319" s="57"/>
      <c r="G319" s="57"/>
      <c r="H319" s="162"/>
      <c r="I319" s="57"/>
      <c r="J319" s="57"/>
      <c r="K319" s="57"/>
      <c r="L319" s="57"/>
      <c r="M319" s="57"/>
      <c r="N319" s="162"/>
      <c r="Q319" s="66"/>
    </row>
    <row r="320" spans="2:17" ht="12.75" customHeight="1">
      <c r="B320" s="76"/>
      <c r="C320" s="70"/>
      <c r="D320" s="76"/>
      <c r="E320" s="57"/>
      <c r="F320" s="57"/>
      <c r="G320" s="57"/>
      <c r="H320" s="162"/>
      <c r="I320" s="57"/>
      <c r="J320" s="57"/>
      <c r="K320" s="57"/>
      <c r="L320" s="57"/>
      <c r="M320" s="57"/>
      <c r="N320" s="162"/>
      <c r="Q320" s="66"/>
    </row>
    <row r="321" spans="2:17" ht="12.75" customHeight="1">
      <c r="B321" s="161"/>
      <c r="C321" s="70" t="s">
        <v>356</v>
      </c>
      <c r="D321" s="76"/>
      <c r="Q321" s="66"/>
    </row>
    <row r="322" spans="2:17" ht="12.75" customHeight="1">
      <c r="B322" s="76"/>
      <c r="C322" s="174" t="s">
        <v>49</v>
      </c>
      <c r="D322" s="175"/>
      <c r="E322" s="163">
        <v>783</v>
      </c>
      <c r="F322" s="176">
        <v>15608</v>
      </c>
      <c r="G322" s="176"/>
      <c r="H322" s="164">
        <f>(+E322-F322)/F322</f>
        <v>-0.9498334187596105</v>
      </c>
      <c r="I322" s="176"/>
      <c r="J322" s="176">
        <f>783</f>
        <v>783</v>
      </c>
      <c r="K322" s="176"/>
      <c r="L322" s="177">
        <f>15608</f>
        <v>15608</v>
      </c>
      <c r="M322" s="178"/>
      <c r="N322" s="164">
        <f>(+J322-L322)/L322</f>
        <v>-0.9498334187596105</v>
      </c>
      <c r="Q322" s="66"/>
    </row>
    <row r="323" spans="2:17" ht="24" customHeight="1">
      <c r="B323" s="76"/>
      <c r="C323" s="204" t="s">
        <v>105</v>
      </c>
      <c r="D323" s="205"/>
      <c r="E323" s="64">
        <v>168</v>
      </c>
      <c r="F323" s="111">
        <v>608</v>
      </c>
      <c r="G323" s="111"/>
      <c r="H323" s="165">
        <f>(+E323-F323)/F323</f>
        <v>-0.7236842105263158</v>
      </c>
      <c r="I323" s="111"/>
      <c r="J323" s="111">
        <f>168</f>
        <v>168</v>
      </c>
      <c r="K323" s="111"/>
      <c r="L323" s="166">
        <f>608</f>
        <v>608</v>
      </c>
      <c r="M323" s="167"/>
      <c r="N323" s="165">
        <f>(+J323-L323)/L323</f>
        <v>-0.7236842105263158</v>
      </c>
      <c r="Q323" s="66"/>
    </row>
    <row r="324" spans="2:17" ht="12.75" customHeight="1">
      <c r="B324" s="76"/>
      <c r="C324" s="70"/>
      <c r="D324" s="76"/>
      <c r="E324" s="57"/>
      <c r="F324" s="57"/>
      <c r="G324" s="57"/>
      <c r="H324" s="162"/>
      <c r="I324" s="57"/>
      <c r="J324" s="57"/>
      <c r="K324" s="57"/>
      <c r="L324" s="57"/>
      <c r="M324" s="57"/>
      <c r="N324" s="162"/>
      <c r="Q324" s="66"/>
    </row>
    <row r="325" spans="2:17" ht="12.75" customHeight="1">
      <c r="B325" s="76"/>
      <c r="C325" s="70"/>
      <c r="D325" s="76"/>
      <c r="E325" s="57"/>
      <c r="F325" s="57"/>
      <c r="G325" s="57"/>
      <c r="H325" s="162"/>
      <c r="I325" s="57"/>
      <c r="J325" s="57"/>
      <c r="K325" s="57"/>
      <c r="L325" s="57"/>
      <c r="M325" s="57"/>
      <c r="N325" s="162"/>
      <c r="Q325" s="66"/>
    </row>
    <row r="326" spans="2:17" ht="12.75" customHeight="1">
      <c r="B326" s="76"/>
      <c r="C326" s="70"/>
      <c r="D326" s="76"/>
      <c r="E326" s="57"/>
      <c r="F326" s="57"/>
      <c r="G326" s="57"/>
      <c r="H326" s="162"/>
      <c r="I326" s="57"/>
      <c r="J326" s="57"/>
      <c r="K326" s="57"/>
      <c r="L326" s="57"/>
      <c r="M326" s="57"/>
      <c r="N326" s="162"/>
      <c r="Q326" s="66"/>
    </row>
    <row r="327" spans="2:17" ht="12.75" customHeight="1">
      <c r="B327" s="76"/>
      <c r="C327" s="70"/>
      <c r="D327" s="76"/>
      <c r="E327" s="57"/>
      <c r="F327" s="57"/>
      <c r="G327" s="57"/>
      <c r="H327" s="162"/>
      <c r="I327" s="57"/>
      <c r="J327" s="57"/>
      <c r="K327" s="57"/>
      <c r="L327" s="57"/>
      <c r="M327" s="57"/>
      <c r="N327" s="162"/>
      <c r="Q327" s="66"/>
    </row>
    <row r="328" spans="2:17" ht="12.75" customHeight="1">
      <c r="B328" s="161"/>
      <c r="C328" s="70" t="s">
        <v>282</v>
      </c>
      <c r="D328" s="76"/>
      <c r="Q328" s="66"/>
    </row>
    <row r="329" spans="2:17" ht="12.75" customHeight="1">
      <c r="B329" s="76"/>
      <c r="C329" s="174" t="s">
        <v>49</v>
      </c>
      <c r="D329" s="175"/>
      <c r="E329" s="163">
        <v>0</v>
      </c>
      <c r="F329" s="176">
        <v>0</v>
      </c>
      <c r="G329" s="176"/>
      <c r="H329" s="164">
        <v>0</v>
      </c>
      <c r="I329" s="176"/>
      <c r="J329" s="176">
        <v>0</v>
      </c>
      <c r="K329" s="176"/>
      <c r="L329" s="177">
        <v>0</v>
      </c>
      <c r="M329" s="178"/>
      <c r="N329" s="164">
        <v>0</v>
      </c>
      <c r="Q329" s="66"/>
    </row>
    <row r="330" spans="2:17" ht="25.5" customHeight="1">
      <c r="B330" s="76"/>
      <c r="C330" s="204" t="s">
        <v>105</v>
      </c>
      <c r="D330" s="205"/>
      <c r="E330" s="64">
        <v>153</v>
      </c>
      <c r="F330" s="111">
        <f>-14+166</f>
        <v>152</v>
      </c>
      <c r="G330" s="111"/>
      <c r="H330" s="165">
        <f>(+E330-F330)/F330</f>
        <v>0.006578947368421052</v>
      </c>
      <c r="I330" s="111"/>
      <c r="J330" s="111">
        <v>153</v>
      </c>
      <c r="K330" s="111"/>
      <c r="L330" s="166">
        <f>-14+166</f>
        <v>152</v>
      </c>
      <c r="M330" s="167"/>
      <c r="N330" s="165">
        <f>(+J330-L330)/L330</f>
        <v>0.006578947368421052</v>
      </c>
      <c r="Q330" s="66"/>
    </row>
    <row r="331" spans="2:17" ht="12.75" customHeight="1">
      <c r="B331" s="76"/>
      <c r="C331" s="70"/>
      <c r="D331" s="76"/>
      <c r="E331" s="57"/>
      <c r="F331" s="57"/>
      <c r="G331" s="57"/>
      <c r="H331" s="162"/>
      <c r="I331" s="57"/>
      <c r="J331" s="57"/>
      <c r="K331" s="57"/>
      <c r="L331" s="57"/>
      <c r="M331" s="57"/>
      <c r="N331" s="162"/>
      <c r="Q331" s="66"/>
    </row>
    <row r="332" spans="2:17" ht="12.75" customHeight="1">
      <c r="B332" s="76"/>
      <c r="C332" s="70"/>
      <c r="D332" s="76"/>
      <c r="E332" s="57"/>
      <c r="F332" s="57"/>
      <c r="G332" s="57"/>
      <c r="H332" s="162"/>
      <c r="I332" s="57"/>
      <c r="J332" s="57"/>
      <c r="K332" s="57"/>
      <c r="L332" s="57"/>
      <c r="M332" s="57"/>
      <c r="N332" s="162"/>
      <c r="Q332" s="66"/>
    </row>
    <row r="333" spans="2:17" ht="12.75" customHeight="1">
      <c r="B333" s="76"/>
      <c r="C333" s="70"/>
      <c r="D333" s="76"/>
      <c r="E333" s="57"/>
      <c r="F333" s="57"/>
      <c r="G333" s="57"/>
      <c r="H333" s="162"/>
      <c r="I333" s="57"/>
      <c r="J333" s="57"/>
      <c r="K333" s="57"/>
      <c r="L333" s="57"/>
      <c r="M333" s="57"/>
      <c r="N333" s="162"/>
      <c r="Q333" s="66"/>
    </row>
    <row r="334" spans="2:17" ht="12.75" customHeight="1">
      <c r="B334" s="76"/>
      <c r="C334" s="70"/>
      <c r="D334" s="76"/>
      <c r="E334" s="57"/>
      <c r="F334" s="57"/>
      <c r="G334" s="57"/>
      <c r="H334" s="162"/>
      <c r="I334" s="57"/>
      <c r="J334" s="57"/>
      <c r="K334" s="57"/>
      <c r="L334" s="57"/>
      <c r="M334" s="57"/>
      <c r="N334" s="162"/>
      <c r="Q334" s="66"/>
    </row>
    <row r="335" spans="2:17" ht="12.75" customHeight="1">
      <c r="B335" s="76"/>
      <c r="C335" s="70"/>
      <c r="D335" s="76"/>
      <c r="E335" s="57"/>
      <c r="F335" s="57"/>
      <c r="G335" s="57"/>
      <c r="H335" s="162"/>
      <c r="I335" s="57"/>
      <c r="J335" s="57"/>
      <c r="K335" s="57"/>
      <c r="L335" s="57"/>
      <c r="M335" s="57"/>
      <c r="N335" s="162"/>
      <c r="Q335" s="66"/>
    </row>
    <row r="336" spans="2:17" ht="12.75" customHeight="1">
      <c r="B336" s="76"/>
      <c r="C336" s="70"/>
      <c r="D336" s="76"/>
      <c r="E336" s="57"/>
      <c r="F336" s="57"/>
      <c r="G336" s="57"/>
      <c r="H336" s="162"/>
      <c r="I336" s="57"/>
      <c r="J336" s="57"/>
      <c r="K336" s="57"/>
      <c r="L336" s="57"/>
      <c r="M336" s="57"/>
      <c r="N336" s="162"/>
      <c r="Q336" s="66"/>
    </row>
    <row r="337" spans="2:17" ht="12.75" customHeight="1">
      <c r="B337" s="76"/>
      <c r="C337" s="70"/>
      <c r="D337" s="76"/>
      <c r="E337" s="57"/>
      <c r="F337" s="57"/>
      <c r="G337" s="57"/>
      <c r="H337" s="162"/>
      <c r="I337" s="57"/>
      <c r="J337" s="57"/>
      <c r="K337" s="57"/>
      <c r="L337" s="57"/>
      <c r="M337" s="57"/>
      <c r="N337" s="162"/>
      <c r="Q337" s="66"/>
    </row>
    <row r="338" spans="1:17" s="55" customFormat="1" ht="19.5" customHeight="1">
      <c r="A338" s="69" t="s">
        <v>29</v>
      </c>
      <c r="B338" s="70" t="s">
        <v>152</v>
      </c>
      <c r="C338" s="70"/>
      <c r="Q338" s="70"/>
    </row>
    <row r="339" spans="1:17" s="55" customFormat="1" ht="6" customHeight="1">
      <c r="A339" s="56"/>
      <c r="Q339" s="70"/>
    </row>
    <row r="340" ht="12.75" customHeight="1">
      <c r="Q340" s="66"/>
    </row>
    <row r="341" ht="12.75" customHeight="1">
      <c r="Q341" s="66"/>
    </row>
    <row r="342" ht="12.75" customHeight="1">
      <c r="Q342" s="66"/>
    </row>
    <row r="343" ht="12.75" customHeight="1">
      <c r="Q343" s="66"/>
    </row>
    <row r="344" ht="12.75" customHeight="1">
      <c r="Q344" s="66"/>
    </row>
    <row r="345" spans="1:8" ht="17.25" customHeight="1">
      <c r="A345" s="69" t="s">
        <v>30</v>
      </c>
      <c r="B345" s="70" t="s">
        <v>153</v>
      </c>
      <c r="C345" s="70"/>
      <c r="D345" s="66"/>
      <c r="E345" s="66"/>
      <c r="F345" s="66"/>
      <c r="G345" s="66"/>
      <c r="H345" s="66"/>
    </row>
    <row r="346" ht="6" customHeight="1"/>
    <row r="362" spans="1:3" ht="16.5" customHeight="1">
      <c r="A362" s="56" t="s">
        <v>31</v>
      </c>
      <c r="B362" s="55" t="s">
        <v>52</v>
      </c>
      <c r="C362" s="55"/>
    </row>
    <row r="363" ht="6" customHeight="1"/>
    <row r="368" spans="1:3" ht="18.75" customHeight="1">
      <c r="A368" s="69" t="s">
        <v>32</v>
      </c>
      <c r="B368" s="55" t="s">
        <v>154</v>
      </c>
      <c r="C368" s="55"/>
    </row>
    <row r="369" spans="1:14" ht="12.75" customHeight="1">
      <c r="A369" s="56"/>
      <c r="B369" s="55"/>
      <c r="C369" s="55"/>
      <c r="H369" s="200" t="s">
        <v>294</v>
      </c>
      <c r="I369" s="200"/>
      <c r="J369" s="200"/>
      <c r="K369" s="55"/>
      <c r="L369" s="77" t="s">
        <v>44</v>
      </c>
      <c r="M369" s="77"/>
      <c r="N369" s="77"/>
    </row>
    <row r="370" spans="1:14" ht="12.75" customHeight="1">
      <c r="A370" s="56"/>
      <c r="B370" s="55"/>
      <c r="C370" s="55"/>
      <c r="H370" s="125" t="s">
        <v>343</v>
      </c>
      <c r="I370" s="55"/>
      <c r="J370" s="78" t="s">
        <v>298</v>
      </c>
      <c r="K370" s="55"/>
      <c r="L370" s="79" t="str">
        <f>+H370</f>
        <v>31/03/2013</v>
      </c>
      <c r="M370" s="55"/>
      <c r="N370" s="79" t="str">
        <f>+J370</f>
        <v>31/03/2012</v>
      </c>
    </row>
    <row r="371" spans="8:14" ht="12.75" customHeight="1">
      <c r="H371" s="118" t="s">
        <v>4</v>
      </c>
      <c r="I371" s="101"/>
      <c r="J371" s="101" t="s">
        <v>4</v>
      </c>
      <c r="K371" s="55"/>
      <c r="L371" s="101" t="s">
        <v>4</v>
      </c>
      <c r="M371" s="101"/>
      <c r="N371" s="101" t="s">
        <v>4</v>
      </c>
    </row>
    <row r="372" spans="3:8" ht="15" customHeight="1">
      <c r="C372" s="30" t="s">
        <v>41</v>
      </c>
      <c r="H372" s="66"/>
    </row>
    <row r="373" spans="3:14" ht="15" customHeight="1">
      <c r="C373" s="80" t="s">
        <v>42</v>
      </c>
      <c r="H373" s="131">
        <v>3151</v>
      </c>
      <c r="J373" s="63">
        <v>1476</v>
      </c>
      <c r="L373" s="63">
        <f>3151</f>
        <v>3151</v>
      </c>
      <c r="M373" s="31"/>
      <c r="N373" s="63">
        <f>1476</f>
        <v>1476</v>
      </c>
    </row>
    <row r="374" spans="3:14" ht="15" customHeight="1">
      <c r="C374" s="80" t="s">
        <v>43</v>
      </c>
      <c r="H374" s="133">
        <v>0</v>
      </c>
      <c r="J374" s="64">
        <v>0</v>
      </c>
      <c r="L374" s="64">
        <v>0</v>
      </c>
      <c r="M374" s="31"/>
      <c r="N374" s="64">
        <v>0</v>
      </c>
    </row>
    <row r="375" spans="8:14" ht="15" customHeight="1">
      <c r="H375" s="135">
        <f>+H373+H374</f>
        <v>3151</v>
      </c>
      <c r="J375" s="57">
        <f>+J373+J374</f>
        <v>1476</v>
      </c>
      <c r="L375" s="57">
        <f>+L373+L374</f>
        <v>3151</v>
      </c>
      <c r="N375" s="57">
        <f>+N373+N374</f>
        <v>1476</v>
      </c>
    </row>
    <row r="376" spans="3:14" ht="15" customHeight="1">
      <c r="C376" s="30" t="s">
        <v>45</v>
      </c>
      <c r="H376" s="135">
        <v>7</v>
      </c>
      <c r="J376" s="57">
        <v>-4</v>
      </c>
      <c r="L376" s="57">
        <v>7</v>
      </c>
      <c r="N376" s="57">
        <v>-4</v>
      </c>
    </row>
    <row r="377" spans="8:14" ht="6.75" customHeight="1">
      <c r="H377" s="135"/>
      <c r="J377" s="57"/>
      <c r="L377" s="57"/>
      <c r="N377" s="57"/>
    </row>
    <row r="378" spans="1:14" ht="15" customHeight="1" thickBot="1">
      <c r="A378" s="66"/>
      <c r="B378" s="66"/>
      <c r="C378" s="66" t="s">
        <v>155</v>
      </c>
      <c r="H378" s="137">
        <f>+H375+H376</f>
        <v>3158</v>
      </c>
      <c r="J378" s="67">
        <f>+J375+J376</f>
        <v>1472</v>
      </c>
      <c r="L378" s="67">
        <f>+L375+L376</f>
        <v>3158</v>
      </c>
      <c r="N378" s="67">
        <f>+N375+N376</f>
        <v>1472</v>
      </c>
    </row>
    <row r="379" spans="1:13" ht="9" customHeight="1">
      <c r="A379" s="66"/>
      <c r="B379" s="66"/>
      <c r="C379" s="66"/>
      <c r="F379" s="58"/>
      <c r="H379" s="128"/>
      <c r="J379" s="58"/>
      <c r="L379" s="58"/>
      <c r="M379" s="68"/>
    </row>
    <row r="380" spans="1:3" ht="12.75" customHeight="1">
      <c r="A380" s="66"/>
      <c r="B380" s="66"/>
      <c r="C380" s="66"/>
    </row>
    <row r="381" spans="1:3" ht="12.75" customHeight="1">
      <c r="A381" s="66"/>
      <c r="B381" s="66"/>
      <c r="C381" s="66"/>
    </row>
    <row r="382" spans="1:3" ht="12.75" customHeight="1">
      <c r="A382" s="66"/>
      <c r="B382" s="66"/>
      <c r="C382" s="66"/>
    </row>
    <row r="383" spans="1:3" ht="12.75" customHeight="1">
      <c r="A383" s="66"/>
      <c r="B383" s="66"/>
      <c r="C383" s="66"/>
    </row>
    <row r="384" spans="1:3" ht="12.75" customHeight="1">
      <c r="A384" s="66"/>
      <c r="B384" s="66"/>
      <c r="C384" s="66"/>
    </row>
    <row r="385" spans="1:3" ht="9" customHeight="1">
      <c r="A385" s="66"/>
      <c r="B385" s="66"/>
      <c r="C385" s="66"/>
    </row>
    <row r="386" spans="1:3" ht="17.25" customHeight="1" hidden="1">
      <c r="A386" s="69" t="s">
        <v>33</v>
      </c>
      <c r="B386" s="70" t="s">
        <v>156</v>
      </c>
      <c r="C386" s="70"/>
    </row>
    <row r="387" ht="10.5" customHeight="1" hidden="1"/>
    <row r="388" ht="15" customHeight="1" hidden="1">
      <c r="B388" s="30" t="s">
        <v>283</v>
      </c>
    </row>
    <row r="389" ht="15" customHeight="1" hidden="1">
      <c r="B389" s="30" t="s">
        <v>302</v>
      </c>
    </row>
    <row r="390" ht="15" customHeight="1" hidden="1">
      <c r="B390" s="30" t="s">
        <v>303</v>
      </c>
    </row>
    <row r="391" ht="15" customHeight="1" hidden="1"/>
    <row r="392" spans="1:3" ht="12.75" customHeight="1" hidden="1">
      <c r="A392" s="56" t="s">
        <v>34</v>
      </c>
      <c r="B392" s="55" t="s">
        <v>16</v>
      </c>
      <c r="C392" s="55"/>
    </row>
    <row r="393" ht="6" customHeight="1" hidden="1"/>
    <row r="394" ht="15" customHeight="1" hidden="1">
      <c r="B394" s="30" t="s">
        <v>94</v>
      </c>
    </row>
    <row r="395" ht="8.25" customHeight="1" hidden="1"/>
    <row r="396" spans="2:15" ht="15" customHeight="1" hidden="1">
      <c r="B396" s="30" t="s">
        <v>0</v>
      </c>
      <c r="C396" s="30" t="s">
        <v>101</v>
      </c>
      <c r="N396" s="81" t="s">
        <v>4</v>
      </c>
      <c r="O396" s="81"/>
    </row>
    <row r="397" spans="3:15" ht="15" customHeight="1" hidden="1">
      <c r="C397" s="30" t="s">
        <v>2</v>
      </c>
      <c r="D397" s="82" t="s">
        <v>96</v>
      </c>
      <c r="N397" s="82">
        <v>0</v>
      </c>
      <c r="O397" s="82"/>
    </row>
    <row r="398" spans="3:15" ht="15" customHeight="1" hidden="1">
      <c r="C398" s="30" t="s">
        <v>3</v>
      </c>
      <c r="D398" s="82" t="s">
        <v>97</v>
      </c>
      <c r="N398" s="82">
        <v>0</v>
      </c>
      <c r="O398" s="82"/>
    </row>
    <row r="399" spans="3:15" ht="15" customHeight="1" hidden="1">
      <c r="C399" s="30" t="s">
        <v>95</v>
      </c>
      <c r="D399" s="82" t="s">
        <v>98</v>
      </c>
      <c r="N399" s="57">
        <v>0</v>
      </c>
      <c r="O399" s="57"/>
    </row>
    <row r="400" ht="6.75" customHeight="1" hidden="1"/>
    <row r="401" spans="12:14" ht="12.75" customHeight="1" hidden="1">
      <c r="L401" s="118" t="s">
        <v>161</v>
      </c>
      <c r="N401" s="32" t="s">
        <v>161</v>
      </c>
    </row>
    <row r="402" spans="8:14" ht="12.75" customHeight="1" hidden="1">
      <c r="H402" s="30">
        <f>116+533</f>
        <v>649</v>
      </c>
      <c r="L402" s="125" t="s">
        <v>298</v>
      </c>
      <c r="N402" s="78" t="s">
        <v>295</v>
      </c>
    </row>
    <row r="403" spans="2:14" ht="15" customHeight="1" hidden="1">
      <c r="B403" s="30" t="s">
        <v>157</v>
      </c>
      <c r="L403" s="126" t="s">
        <v>4</v>
      </c>
      <c r="N403" s="83" t="s">
        <v>4</v>
      </c>
    </row>
    <row r="404" spans="3:14" ht="15" customHeight="1" hidden="1">
      <c r="C404" s="30" t="s">
        <v>2</v>
      </c>
      <c r="D404" s="82" t="s">
        <v>158</v>
      </c>
      <c r="L404" s="66">
        <v>1</v>
      </c>
      <c r="N404" s="30">
        <v>1</v>
      </c>
    </row>
    <row r="405" spans="3:14" ht="15" customHeight="1" hidden="1">
      <c r="C405" s="30" t="s">
        <v>3</v>
      </c>
      <c r="D405" s="82" t="s">
        <v>159</v>
      </c>
      <c r="L405" s="66">
        <v>1</v>
      </c>
      <c r="N405" s="30">
        <v>1</v>
      </c>
    </row>
    <row r="406" spans="3:14" ht="15" customHeight="1" hidden="1">
      <c r="C406" s="30" t="s">
        <v>95</v>
      </c>
      <c r="D406" s="82" t="s">
        <v>160</v>
      </c>
      <c r="L406" s="66">
        <v>1</v>
      </c>
      <c r="N406" s="30">
        <v>1</v>
      </c>
    </row>
    <row r="407" spans="1:4" ht="15" customHeight="1">
      <c r="A407" s="76"/>
      <c r="B407" s="76"/>
      <c r="C407" s="76"/>
      <c r="D407" s="76"/>
    </row>
    <row r="408" spans="1:5" ht="12.75" customHeight="1">
      <c r="A408" s="56" t="s">
        <v>33</v>
      </c>
      <c r="B408" s="55" t="s">
        <v>187</v>
      </c>
      <c r="C408" s="55"/>
      <c r="E408" s="76"/>
    </row>
    <row r="409" spans="1:4" ht="6" customHeight="1">
      <c r="A409" s="186"/>
      <c r="B409" s="186"/>
      <c r="C409" s="186"/>
      <c r="D409" s="186"/>
    </row>
    <row r="410" spans="1:5" ht="12.75" customHeight="1">
      <c r="A410" s="56"/>
      <c r="B410" s="55" t="s">
        <v>213</v>
      </c>
      <c r="C410" s="55"/>
      <c r="E410" s="76"/>
    </row>
    <row r="411" ht="6" customHeight="1"/>
    <row r="412" spans="2:3" ht="12" customHeight="1">
      <c r="B412" s="30" t="s">
        <v>2</v>
      </c>
      <c r="C412" s="194" t="s">
        <v>249</v>
      </c>
    </row>
    <row r="413" spans="1:4" ht="6" customHeight="1">
      <c r="A413" s="76"/>
      <c r="B413" s="76"/>
      <c r="C413" s="76"/>
      <c r="D413" s="76"/>
    </row>
    <row r="414" spans="1:4" ht="12.75" customHeight="1">
      <c r="A414" s="76"/>
      <c r="B414" s="55"/>
      <c r="C414" s="76"/>
      <c r="D414" s="76"/>
    </row>
    <row r="415" spans="1:4" ht="12.75" customHeight="1">
      <c r="A415" s="76"/>
      <c r="B415" s="55"/>
      <c r="C415" s="76"/>
      <c r="D415" s="76"/>
    </row>
    <row r="416" spans="1:4" ht="12.75" customHeight="1">
      <c r="A416" s="76"/>
      <c r="B416" s="55"/>
      <c r="C416" s="76"/>
      <c r="D416" s="76"/>
    </row>
    <row r="417" spans="1:4" ht="12.75" customHeight="1">
      <c r="A417" s="76"/>
      <c r="B417" s="55"/>
      <c r="C417" s="76"/>
      <c r="D417" s="76"/>
    </row>
    <row r="418" spans="1:4" ht="12.75" customHeight="1">
      <c r="A418" s="76"/>
      <c r="B418" s="55"/>
      <c r="C418" s="76"/>
      <c r="D418" s="76"/>
    </row>
    <row r="419" spans="1:4" ht="12.75" customHeight="1">
      <c r="A419" s="76"/>
      <c r="B419" s="76"/>
      <c r="C419" s="76"/>
      <c r="D419" s="76"/>
    </row>
    <row r="420" spans="1:4" ht="12.75" customHeight="1">
      <c r="A420" s="76"/>
      <c r="B420" s="76"/>
      <c r="C420" s="76"/>
      <c r="D420" s="76"/>
    </row>
    <row r="421" spans="1:4" ht="11.25" customHeight="1" hidden="1">
      <c r="A421" s="76"/>
      <c r="B421" s="76"/>
      <c r="C421" s="76"/>
      <c r="D421" s="76"/>
    </row>
    <row r="422" spans="2:3" ht="12" customHeight="1" hidden="1">
      <c r="B422" s="30" t="s">
        <v>2</v>
      </c>
      <c r="C422" s="194" t="s">
        <v>326</v>
      </c>
    </row>
    <row r="423" spans="1:4" ht="6" customHeight="1" hidden="1">
      <c r="A423" s="76"/>
      <c r="B423" s="76"/>
      <c r="C423" s="76"/>
      <c r="D423" s="76"/>
    </row>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spans="1:4" ht="6" customHeight="1">
      <c r="A432" s="76"/>
      <c r="B432" s="76"/>
      <c r="C432" s="76"/>
      <c r="D432" s="76"/>
    </row>
    <row r="433" ht="12" customHeight="1" hidden="1">
      <c r="B433" s="84" t="s">
        <v>215</v>
      </c>
    </row>
    <row r="434" ht="6" customHeight="1" hidden="1"/>
    <row r="435" ht="12.75" customHeight="1" hidden="1"/>
    <row r="436" ht="6.75" customHeight="1" hidden="1"/>
    <row r="437" ht="12.75" customHeight="1" hidden="1"/>
    <row r="438" ht="12.75" customHeight="1" hidden="1"/>
    <row r="439" ht="12.75" customHeight="1" hidden="1"/>
    <row r="440" ht="12.75" customHeight="1" hidden="1"/>
    <row r="441" ht="12.75" customHeight="1" hidden="1"/>
    <row r="442" ht="12.75" customHeight="1" hidden="1"/>
    <row r="443" ht="6.75" customHeight="1" hidden="1"/>
    <row r="444" spans="1:2" ht="12" customHeight="1" hidden="1">
      <c r="A444" s="66"/>
      <c r="B444" s="84" t="s">
        <v>216</v>
      </c>
    </row>
    <row r="445" ht="6" customHeight="1" hidden="1"/>
    <row r="446" ht="12.75" customHeight="1" hidden="1"/>
    <row r="447" ht="6.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c r="C456" s="30" t="s">
        <v>207</v>
      </c>
    </row>
    <row r="457" ht="12.75" customHeight="1" hidden="1">
      <c r="B457" s="66"/>
    </row>
    <row r="458" ht="15" customHeight="1" hidden="1"/>
    <row r="459" ht="12.75" customHeight="1" hidden="1">
      <c r="C459" s="30" t="s">
        <v>208</v>
      </c>
    </row>
    <row r="460" ht="12.75" customHeight="1" hidden="1"/>
    <row r="461" ht="12.75" customHeight="1" hidden="1">
      <c r="C461" s="30" t="s">
        <v>209</v>
      </c>
    </row>
    <row r="462" ht="12.75" customHeight="1" hidden="1"/>
    <row r="463" ht="9.75" customHeight="1" hidden="1"/>
    <row r="464" ht="13.5" customHeight="1" hidden="1">
      <c r="C464" s="30" t="s">
        <v>210</v>
      </c>
    </row>
    <row r="465" ht="13.5" customHeight="1" hidden="1"/>
    <row r="466" ht="8.25" customHeight="1" hidden="1"/>
    <row r="467" ht="13.5" customHeight="1" hidden="1"/>
    <row r="468" ht="13.5" customHeight="1" hidden="1"/>
    <row r="469" ht="13.5" customHeight="1" hidden="1"/>
    <row r="470" ht="13.5" customHeight="1" hidden="1"/>
    <row r="471" ht="13.5" customHeight="1" hidden="1"/>
    <row r="472" ht="13.5" customHeight="1" hidden="1"/>
    <row r="473" ht="13.5" customHeight="1" hidden="1"/>
    <row r="474" ht="13.5" customHeight="1" hidden="1"/>
    <row r="475" ht="13.5" customHeight="1" hidden="1"/>
    <row r="476" spans="1:5" ht="12.75" customHeight="1" hidden="1">
      <c r="A476" s="56" t="s">
        <v>35</v>
      </c>
      <c r="B476" s="55" t="s">
        <v>214</v>
      </c>
      <c r="C476" s="55"/>
      <c r="E476" s="76"/>
    </row>
    <row r="477" ht="6" customHeight="1" hidden="1"/>
    <row r="478" spans="1:4" ht="12.75" customHeight="1">
      <c r="A478" s="76"/>
      <c r="B478" s="55" t="s">
        <v>217</v>
      </c>
      <c r="C478" s="55"/>
      <c r="D478" s="76"/>
    </row>
    <row r="479" spans="1:4" ht="14.25" customHeight="1">
      <c r="A479" s="76"/>
      <c r="B479" s="76"/>
      <c r="C479" s="76"/>
      <c r="D479" s="76"/>
    </row>
    <row r="480" spans="1:4" ht="14.25" customHeight="1">
      <c r="A480" s="76"/>
      <c r="B480" s="76"/>
      <c r="C480" s="76"/>
      <c r="D480" s="76"/>
    </row>
    <row r="481" spans="1:4" ht="14.25" customHeight="1">
      <c r="A481" s="76"/>
      <c r="B481" s="76"/>
      <c r="C481" s="76"/>
      <c r="D481" s="76"/>
    </row>
    <row r="482" ht="13.5" customHeight="1"/>
    <row r="483" spans="1:3" ht="12.75" customHeight="1">
      <c r="A483" s="69" t="s">
        <v>34</v>
      </c>
      <c r="B483" s="55" t="s">
        <v>162</v>
      </c>
      <c r="C483" s="55"/>
    </row>
    <row r="484" ht="4.5" customHeight="1"/>
    <row r="485" spans="2:12" ht="12.75" customHeight="1">
      <c r="B485" s="30" t="s">
        <v>340</v>
      </c>
      <c r="L485" s="66"/>
    </row>
    <row r="486" spans="12:15" ht="12.75" customHeight="1">
      <c r="L486" s="193" t="s">
        <v>161</v>
      </c>
      <c r="M486" s="32"/>
      <c r="N486" s="32" t="s">
        <v>161</v>
      </c>
      <c r="O486" s="62"/>
    </row>
    <row r="487" spans="12:15" ht="12.75" customHeight="1">
      <c r="L487" s="125" t="s">
        <v>343</v>
      </c>
      <c r="M487" s="55"/>
      <c r="N487" s="78" t="s">
        <v>298</v>
      </c>
      <c r="O487" s="61"/>
    </row>
    <row r="488" spans="10:16" ht="12.75" customHeight="1">
      <c r="J488" s="68"/>
      <c r="L488" s="193" t="s">
        <v>4</v>
      </c>
      <c r="M488" s="32"/>
      <c r="N488" s="101" t="s">
        <v>4</v>
      </c>
      <c r="O488" s="62"/>
      <c r="P488" s="62"/>
    </row>
    <row r="489" spans="2:16" ht="12.75" customHeight="1">
      <c r="B489" s="55" t="s">
        <v>163</v>
      </c>
      <c r="J489" s="68"/>
      <c r="L489" s="127"/>
      <c r="M489" s="62"/>
      <c r="N489" s="62"/>
      <c r="O489" s="62"/>
      <c r="P489" s="62"/>
    </row>
    <row r="490" spans="3:16" ht="12.75" customHeight="1">
      <c r="C490" s="30" t="s">
        <v>47</v>
      </c>
      <c r="J490" s="85"/>
      <c r="K490" s="31"/>
      <c r="L490" s="128"/>
      <c r="M490" s="58"/>
      <c r="N490" s="58"/>
      <c r="O490" s="58"/>
      <c r="P490" s="86"/>
    </row>
    <row r="491" spans="4:16" ht="12.75" customHeight="1">
      <c r="D491" s="30" t="s">
        <v>165</v>
      </c>
      <c r="J491" s="85"/>
      <c r="K491" s="31"/>
      <c r="L491" s="128">
        <v>10614</v>
      </c>
      <c r="M491" s="58"/>
      <c r="N491" s="58">
        <v>3</v>
      </c>
      <c r="O491" s="58"/>
      <c r="P491" s="86"/>
    </row>
    <row r="492" spans="4:16" ht="12.75" customHeight="1">
      <c r="D492" s="30" t="s">
        <v>83</v>
      </c>
      <c r="J492" s="85"/>
      <c r="K492" s="31"/>
      <c r="L492" s="128">
        <v>129</v>
      </c>
      <c r="M492" s="58"/>
      <c r="N492" s="58">
        <v>218</v>
      </c>
      <c r="O492" s="58"/>
      <c r="P492" s="86"/>
    </row>
    <row r="493" spans="3:16" ht="12.75" customHeight="1">
      <c r="C493" s="30" t="s">
        <v>48</v>
      </c>
      <c r="J493" s="85"/>
      <c r="L493" s="128"/>
      <c r="M493" s="58"/>
      <c r="N493" s="58"/>
      <c r="O493" s="71"/>
      <c r="P493" s="62"/>
    </row>
    <row r="494" spans="4:16" ht="12.75" customHeight="1">
      <c r="D494" s="30" t="s">
        <v>17</v>
      </c>
      <c r="J494" s="85"/>
      <c r="L494" s="128">
        <v>4996</v>
      </c>
      <c r="M494" s="58"/>
      <c r="N494" s="58">
        <v>4284</v>
      </c>
      <c r="O494" s="71"/>
      <c r="P494" s="62"/>
    </row>
    <row r="495" spans="4:16" ht="12.75" customHeight="1">
      <c r="D495" s="30" t="s">
        <v>18</v>
      </c>
      <c r="J495" s="85"/>
      <c r="L495" s="128">
        <v>11200</v>
      </c>
      <c r="M495" s="58"/>
      <c r="N495" s="58">
        <v>16300</v>
      </c>
      <c r="O495" s="71"/>
      <c r="P495" s="62"/>
    </row>
    <row r="496" spans="4:16" ht="12.75" customHeight="1">
      <c r="D496" s="30" t="s">
        <v>19</v>
      </c>
      <c r="J496" s="85"/>
      <c r="L496" s="58">
        <v>5496</v>
      </c>
      <c r="M496" s="58"/>
      <c r="N496" s="58">
        <v>15792</v>
      </c>
      <c r="O496" s="71"/>
      <c r="P496" s="62"/>
    </row>
    <row r="497" spans="4:16" ht="12.75" customHeight="1" hidden="1">
      <c r="D497" s="30" t="s">
        <v>165</v>
      </c>
      <c r="J497" s="85"/>
      <c r="L497" s="58">
        <v>0</v>
      </c>
      <c r="M497" s="58"/>
      <c r="N497" s="58">
        <v>0</v>
      </c>
      <c r="O497" s="71"/>
      <c r="P497" s="62"/>
    </row>
    <row r="498" spans="10:16" ht="2.25" customHeight="1">
      <c r="J498" s="31"/>
      <c r="L498" s="58"/>
      <c r="M498" s="58"/>
      <c r="N498" s="58"/>
      <c r="P498" s="62"/>
    </row>
    <row r="499" spans="10:16" ht="12.75" customHeight="1" thickBot="1">
      <c r="J499" s="58"/>
      <c r="L499" s="67">
        <f>SUM(L490:L498)</f>
        <v>32435</v>
      </c>
      <c r="M499" s="58"/>
      <c r="N499" s="67">
        <f>SUM(N490:N498)</f>
        <v>36597</v>
      </c>
      <c r="O499" s="58"/>
      <c r="P499" s="62"/>
    </row>
    <row r="500" spans="2:14" ht="12.75" customHeight="1">
      <c r="B500" s="55" t="s">
        <v>164</v>
      </c>
      <c r="J500" s="31"/>
      <c r="L500" s="57"/>
      <c r="M500" s="57"/>
      <c r="N500" s="57"/>
    </row>
    <row r="501" spans="3:16" ht="12.75" customHeight="1">
      <c r="C501" s="30" t="s">
        <v>47</v>
      </c>
      <c r="J501" s="85"/>
      <c r="K501" s="31"/>
      <c r="L501" s="58"/>
      <c r="M501" s="58"/>
      <c r="N501" s="58"/>
      <c r="O501" s="58"/>
      <c r="P501" s="86"/>
    </row>
    <row r="502" spans="4:16" ht="12.75" customHeight="1">
      <c r="D502" s="30" t="s">
        <v>165</v>
      </c>
      <c r="J502" s="85"/>
      <c r="K502" s="31"/>
      <c r="L502" s="58">
        <v>0</v>
      </c>
      <c r="M502" s="58"/>
      <c r="N502" s="58">
        <v>10948</v>
      </c>
      <c r="O502" s="58"/>
      <c r="P502" s="86"/>
    </row>
    <row r="503" spans="4:16" ht="12.75" customHeight="1">
      <c r="D503" s="30" t="s">
        <v>83</v>
      </c>
      <c r="J503" s="85"/>
      <c r="K503" s="31"/>
      <c r="L503" s="58">
        <v>33</v>
      </c>
      <c r="M503" s="58"/>
      <c r="N503" s="58">
        <v>152</v>
      </c>
      <c r="O503" s="58"/>
      <c r="P503" s="86"/>
    </row>
    <row r="504" spans="3:16" ht="12.75" customHeight="1" hidden="1">
      <c r="C504" s="30" t="s">
        <v>48</v>
      </c>
      <c r="J504" s="85"/>
      <c r="L504" s="58"/>
      <c r="M504" s="58"/>
      <c r="N504" s="58"/>
      <c r="O504" s="71"/>
      <c r="P504" s="62"/>
    </row>
    <row r="505" spans="4:16" ht="12.75" customHeight="1" hidden="1">
      <c r="D505" s="30" t="s">
        <v>17</v>
      </c>
      <c r="J505" s="85"/>
      <c r="L505" s="58">
        <v>0</v>
      </c>
      <c r="M505" s="58"/>
      <c r="N505" s="58">
        <v>0</v>
      </c>
      <c r="O505" s="71"/>
      <c r="P505" s="62"/>
    </row>
    <row r="506" spans="4:16" ht="12.75" customHeight="1" hidden="1">
      <c r="D506" s="30" t="s">
        <v>18</v>
      </c>
      <c r="J506" s="85"/>
      <c r="L506" s="58">
        <v>0</v>
      </c>
      <c r="M506" s="58"/>
      <c r="N506" s="58">
        <v>0</v>
      </c>
      <c r="O506" s="71"/>
      <c r="P506" s="62"/>
    </row>
    <row r="507" spans="4:16" ht="12.75" customHeight="1" hidden="1">
      <c r="D507" s="30" t="s">
        <v>19</v>
      </c>
      <c r="J507" s="85"/>
      <c r="L507" s="58">
        <v>0</v>
      </c>
      <c r="M507" s="58"/>
      <c r="N507" s="58">
        <v>0</v>
      </c>
      <c r="O507" s="71"/>
      <c r="P507" s="62"/>
    </row>
    <row r="508" spans="4:16" ht="12.75" customHeight="1" hidden="1">
      <c r="D508" s="30" t="s">
        <v>165</v>
      </c>
      <c r="J508" s="85"/>
      <c r="L508" s="58">
        <v>0</v>
      </c>
      <c r="M508" s="58"/>
      <c r="N508" s="58">
        <v>0</v>
      </c>
      <c r="O508" s="71"/>
      <c r="P508" s="62"/>
    </row>
    <row r="509" spans="10:16" ht="4.5" customHeight="1">
      <c r="J509" s="31"/>
      <c r="L509" s="58"/>
      <c r="M509" s="58"/>
      <c r="N509" s="58"/>
      <c r="P509" s="62"/>
    </row>
    <row r="510" spans="10:16" ht="12.75" customHeight="1" thickBot="1">
      <c r="J510" s="58"/>
      <c r="L510" s="67">
        <f>SUM(L501:L509)</f>
        <v>33</v>
      </c>
      <c r="M510" s="58"/>
      <c r="N510" s="67">
        <f>SUM(N501:N509)</f>
        <v>11100</v>
      </c>
      <c r="O510" s="58"/>
      <c r="P510" s="62"/>
    </row>
    <row r="511" spans="10:16" ht="12.75" customHeight="1">
      <c r="J511" s="58"/>
      <c r="L511" s="58"/>
      <c r="M511" s="58"/>
      <c r="N511" s="58"/>
      <c r="O511" s="58"/>
      <c r="P511" s="62"/>
    </row>
    <row r="512" spans="10:16" ht="18.75" customHeight="1" hidden="1">
      <c r="J512" s="58"/>
      <c r="L512" s="58"/>
      <c r="M512" s="58"/>
      <c r="N512" s="58"/>
      <c r="O512" s="58"/>
      <c r="P512" s="62"/>
    </row>
    <row r="513" spans="10:16" ht="18.75" customHeight="1" hidden="1">
      <c r="J513" s="58"/>
      <c r="L513" s="58"/>
      <c r="M513" s="58"/>
      <c r="N513" s="58"/>
      <c r="O513" s="58"/>
      <c r="P513" s="62"/>
    </row>
    <row r="514" ht="18.75" customHeight="1" hidden="1">
      <c r="J514" s="31"/>
    </row>
    <row r="515" ht="18.75" customHeight="1" hidden="1">
      <c r="J515" s="31"/>
    </row>
    <row r="516" spans="2:16" ht="12.75" customHeight="1" hidden="1">
      <c r="B516" s="30" t="s">
        <v>167</v>
      </c>
      <c r="J516" s="58"/>
      <c r="L516" s="58"/>
      <c r="M516" s="58"/>
      <c r="N516" s="58"/>
      <c r="O516" s="58"/>
      <c r="P516" s="62"/>
    </row>
    <row r="517" spans="2:16" ht="12.75" customHeight="1" hidden="1" thickBot="1">
      <c r="B517" s="30" t="s">
        <v>166</v>
      </c>
      <c r="H517" s="58" t="s">
        <v>168</v>
      </c>
      <c r="L517" s="59">
        <v>0</v>
      </c>
      <c r="M517" s="59"/>
      <c r="N517" s="59">
        <v>0</v>
      </c>
      <c r="O517" s="58"/>
      <c r="P517" s="62"/>
    </row>
    <row r="518" spans="8:16" ht="12.75" customHeight="1" hidden="1" thickBot="1">
      <c r="H518" s="58" t="s">
        <v>169</v>
      </c>
      <c r="L518" s="87">
        <v>0</v>
      </c>
      <c r="M518" s="87"/>
      <c r="N518" s="87">
        <v>0</v>
      </c>
      <c r="O518" s="58"/>
      <c r="P518" s="62"/>
    </row>
    <row r="519" ht="10.5" customHeight="1" hidden="1">
      <c r="J519" s="31"/>
    </row>
    <row r="520" ht="7.5" customHeight="1" hidden="1">
      <c r="J520" s="31"/>
    </row>
    <row r="521" spans="1:12" ht="12.75" customHeight="1" hidden="1">
      <c r="A521" s="56" t="s">
        <v>37</v>
      </c>
      <c r="B521" s="55" t="s">
        <v>22</v>
      </c>
      <c r="C521" s="55"/>
      <c r="J521" s="31"/>
      <c r="L521" s="71"/>
    </row>
    <row r="522" ht="6" customHeight="1" hidden="1">
      <c r="J522" s="31"/>
    </row>
    <row r="523" spans="2:10" ht="12.75" customHeight="1" hidden="1">
      <c r="B523" s="30" t="s">
        <v>276</v>
      </c>
      <c r="J523" s="31"/>
    </row>
    <row r="524" spans="2:10" ht="12.75" customHeight="1" hidden="1">
      <c r="B524" s="30" t="s">
        <v>275</v>
      </c>
      <c r="J524" s="31"/>
    </row>
    <row r="525" ht="12.75" customHeight="1" hidden="1">
      <c r="J525" s="31"/>
    </row>
    <row r="526" spans="1:4" ht="12.75" customHeight="1">
      <c r="A526" s="56" t="s">
        <v>35</v>
      </c>
      <c r="B526" s="55" t="s">
        <v>23</v>
      </c>
      <c r="C526" s="55"/>
      <c r="D526" s="76"/>
    </row>
    <row r="527" ht="6" customHeight="1"/>
    <row r="528" ht="13.5" customHeight="1">
      <c r="B528" s="30" t="s">
        <v>300</v>
      </c>
    </row>
    <row r="530" ht="15" customHeight="1" hidden="1"/>
    <row r="531" spans="1:3" ht="16.5" customHeight="1">
      <c r="A531" s="56" t="s">
        <v>36</v>
      </c>
      <c r="B531" s="55" t="s">
        <v>176</v>
      </c>
      <c r="C531" s="55"/>
    </row>
    <row r="532" ht="6" customHeight="1"/>
    <row r="533" ht="12.75" customHeight="1">
      <c r="B533" s="30" t="s">
        <v>199</v>
      </c>
    </row>
    <row r="534" ht="12" customHeight="1"/>
    <row r="535" spans="1:3" ht="12.75" customHeight="1">
      <c r="A535" s="69" t="s">
        <v>37</v>
      </c>
      <c r="B535" s="55" t="s">
        <v>76</v>
      </c>
      <c r="C535" s="55"/>
    </row>
    <row r="536" ht="6" customHeight="1"/>
    <row r="537" spans="1:3" ht="12.75" customHeight="1">
      <c r="A537" s="66"/>
      <c r="B537" s="30" t="s">
        <v>0</v>
      </c>
      <c r="C537" s="55" t="s">
        <v>170</v>
      </c>
    </row>
    <row r="538" ht="6" customHeight="1"/>
    <row r="539" ht="16.5" customHeight="1"/>
    <row r="541" spans="7:12" ht="12.75" customHeight="1">
      <c r="G541" s="58"/>
      <c r="H541" s="58"/>
      <c r="I541" s="58"/>
      <c r="J541" s="58"/>
      <c r="K541" s="58"/>
      <c r="L541" s="58"/>
    </row>
    <row r="542" spans="1:15" s="55" customFormat="1" ht="12.75" customHeight="1">
      <c r="A542" s="56"/>
      <c r="H542" s="200" t="s">
        <v>294</v>
      </c>
      <c r="I542" s="200"/>
      <c r="J542" s="200"/>
      <c r="L542" s="213" t="s">
        <v>44</v>
      </c>
      <c r="M542" s="213"/>
      <c r="N542" s="213"/>
      <c r="O542" s="32"/>
    </row>
    <row r="543" spans="1:15" ht="12.75" customHeight="1">
      <c r="A543" s="56"/>
      <c r="B543" s="55"/>
      <c r="C543" s="55"/>
      <c r="H543" s="60" t="s">
        <v>343</v>
      </c>
      <c r="J543" s="60" t="s">
        <v>298</v>
      </c>
      <c r="L543" s="61" t="str">
        <f>+H543</f>
        <v>31/03/2013</v>
      </c>
      <c r="N543" s="61" t="str">
        <f>+J543</f>
        <v>31/03/2012</v>
      </c>
      <c r="O543" s="61"/>
    </row>
    <row r="544" spans="8:15" ht="12.75" customHeight="1">
      <c r="H544" s="62" t="s">
        <v>4</v>
      </c>
      <c r="I544" s="62"/>
      <c r="J544" s="62" t="s">
        <v>4</v>
      </c>
      <c r="K544" s="62"/>
      <c r="L544" s="62" t="s">
        <v>4</v>
      </c>
      <c r="M544" s="62"/>
      <c r="N544" s="62" t="s">
        <v>4</v>
      </c>
      <c r="O544" s="62"/>
    </row>
    <row r="545" spans="3:7" ht="12.75" customHeight="1">
      <c r="C545" s="210" t="s">
        <v>195</v>
      </c>
      <c r="D545" s="210"/>
      <c r="E545" s="210"/>
      <c r="F545" s="210"/>
      <c r="G545" s="58"/>
    </row>
    <row r="546" spans="3:15" ht="12.75" customHeight="1" thickBot="1">
      <c r="C546" s="210"/>
      <c r="D546" s="210"/>
      <c r="E546" s="210"/>
      <c r="F546" s="210"/>
      <c r="G546" s="58"/>
      <c r="H546" s="59">
        <f>+'P &amp; L'!D38</f>
        <v>8514</v>
      </c>
      <c r="I546" s="59"/>
      <c r="J546" s="59">
        <f>+'P &amp; L'!F38</f>
        <v>4431</v>
      </c>
      <c r="K546" s="59"/>
      <c r="L546" s="59">
        <f>+'P &amp; L'!H38</f>
        <v>8514</v>
      </c>
      <c r="M546" s="88"/>
      <c r="N546" s="59">
        <f>+'P &amp; L'!J38</f>
        <v>4431</v>
      </c>
      <c r="O546" s="31"/>
    </row>
    <row r="547" spans="7:12" ht="8.25" customHeight="1">
      <c r="G547" s="58"/>
      <c r="H547" s="58"/>
      <c r="I547" s="58"/>
      <c r="J547" s="58"/>
      <c r="K547" s="58"/>
      <c r="L547" s="58"/>
    </row>
    <row r="548" spans="3:12" ht="12.75" customHeight="1">
      <c r="C548" s="210" t="s">
        <v>345</v>
      </c>
      <c r="D548" s="210"/>
      <c r="E548" s="210"/>
      <c r="F548" s="210"/>
      <c r="G548" s="58"/>
      <c r="H548" s="58"/>
      <c r="I548" s="58"/>
      <c r="J548" s="58"/>
      <c r="K548" s="58"/>
      <c r="L548" s="58"/>
    </row>
    <row r="549" spans="3:15" ht="27" customHeight="1" thickBot="1">
      <c r="C549" s="210"/>
      <c r="D549" s="210"/>
      <c r="E549" s="210"/>
      <c r="F549" s="210"/>
      <c r="G549" s="58"/>
      <c r="H549" s="146">
        <v>288726</v>
      </c>
      <c r="I549" s="146"/>
      <c r="J549" s="146">
        <v>216416</v>
      </c>
      <c r="K549" s="146"/>
      <c r="L549" s="146">
        <v>288726</v>
      </c>
      <c r="M549" s="147"/>
      <c r="N549" s="146">
        <v>216416</v>
      </c>
      <c r="O549" s="58"/>
    </row>
    <row r="550" spans="3:15" ht="23.25" customHeight="1" thickBot="1">
      <c r="C550" s="30" t="s">
        <v>171</v>
      </c>
      <c r="G550" s="58"/>
      <c r="H550" s="89">
        <f>+H546/H549*100</f>
        <v>2.948816525009871</v>
      </c>
      <c r="I550" s="87"/>
      <c r="J550" s="89">
        <f>+J546/J549*100</f>
        <v>2.047445660209966</v>
      </c>
      <c r="K550" s="87"/>
      <c r="L550" s="89">
        <f>+L546/L549*100</f>
        <v>2.948816525009871</v>
      </c>
      <c r="M550" s="90"/>
      <c r="N550" s="89">
        <f>+N546/N549*100</f>
        <v>2.047445660209966</v>
      </c>
      <c r="O550" s="91"/>
    </row>
    <row r="551" spans="7:15" ht="12.75" customHeight="1">
      <c r="G551" s="58"/>
      <c r="H551" s="58"/>
      <c r="I551" s="58"/>
      <c r="J551" s="58"/>
      <c r="K551" s="58"/>
      <c r="L551" s="58"/>
      <c r="M551" s="31"/>
      <c r="N551" s="58"/>
      <c r="O551" s="58"/>
    </row>
    <row r="552" spans="2:15" ht="12.75" customHeight="1" hidden="1">
      <c r="B552" s="30" t="s">
        <v>230</v>
      </c>
      <c r="C552" s="30" t="s">
        <v>228</v>
      </c>
      <c r="G552" s="58"/>
      <c r="H552" s="58"/>
      <c r="I552" s="58"/>
      <c r="J552" s="58"/>
      <c r="K552" s="58"/>
      <c r="L552" s="58"/>
      <c r="M552" s="31"/>
      <c r="N552" s="58"/>
      <c r="O552" s="58"/>
    </row>
    <row r="553" spans="3:15" ht="12.75" customHeight="1" hidden="1">
      <c r="C553" s="30" t="s">
        <v>229</v>
      </c>
      <c r="G553" s="58"/>
      <c r="H553" s="58"/>
      <c r="I553" s="58"/>
      <c r="J553" s="58"/>
      <c r="K553" s="58"/>
      <c r="L553" s="58"/>
      <c r="M553" s="31"/>
      <c r="N553" s="58"/>
      <c r="O553" s="58"/>
    </row>
    <row r="554" spans="7:15" ht="12.75" customHeight="1" hidden="1">
      <c r="G554" s="58"/>
      <c r="H554" s="58"/>
      <c r="I554" s="58"/>
      <c r="J554" s="58"/>
      <c r="K554" s="58"/>
      <c r="L554" s="58"/>
      <c r="M554" s="31"/>
      <c r="N554" s="58"/>
      <c r="O554" s="58"/>
    </row>
    <row r="555" spans="1:3" ht="12.75" customHeight="1" hidden="1">
      <c r="A555" s="56" t="s">
        <v>40</v>
      </c>
      <c r="B555" s="55" t="s">
        <v>197</v>
      </c>
      <c r="C555" s="55"/>
    </row>
    <row r="556" spans="1:3" ht="12.75" customHeight="1" hidden="1">
      <c r="A556" s="56"/>
      <c r="B556" s="55"/>
      <c r="C556" s="55"/>
    </row>
    <row r="557" spans="1:3" ht="12.75" customHeight="1" hidden="1">
      <c r="A557" s="69" t="s">
        <v>40</v>
      </c>
      <c r="B557" s="55" t="s">
        <v>197</v>
      </c>
      <c r="C557" s="55"/>
    </row>
    <row r="558" ht="6" customHeight="1" hidden="1"/>
    <row r="559" spans="2:12" ht="12.75" customHeight="1">
      <c r="B559" s="30" t="s">
        <v>1</v>
      </c>
      <c r="C559" s="55" t="s">
        <v>172</v>
      </c>
      <c r="G559" s="58"/>
      <c r="H559" s="58"/>
      <c r="I559" s="58"/>
      <c r="J559" s="58"/>
      <c r="K559" s="58"/>
      <c r="L559" s="58"/>
    </row>
    <row r="560" spans="3:12" ht="9" customHeight="1">
      <c r="C560" s="55"/>
      <c r="G560" s="58"/>
      <c r="H560" s="58"/>
      <c r="I560" s="58"/>
      <c r="J560" s="58"/>
      <c r="K560" s="58"/>
      <c r="L560" s="58"/>
    </row>
    <row r="561" spans="3:12" ht="12.75" customHeight="1">
      <c r="C561" s="55"/>
      <c r="G561" s="58"/>
      <c r="H561" s="58"/>
      <c r="I561" s="58"/>
      <c r="J561" s="58"/>
      <c r="K561" s="58"/>
      <c r="L561" s="58"/>
    </row>
    <row r="562" spans="3:12" ht="12.75" customHeight="1">
      <c r="C562" s="55"/>
      <c r="G562" s="58"/>
      <c r="H562" s="58"/>
      <c r="I562" s="58"/>
      <c r="J562" s="58"/>
      <c r="K562" s="58"/>
      <c r="L562" s="58"/>
    </row>
    <row r="563" spans="3:12" ht="12.75" customHeight="1">
      <c r="C563" s="55"/>
      <c r="G563" s="58"/>
      <c r="H563" s="58"/>
      <c r="I563" s="58"/>
      <c r="J563" s="58"/>
      <c r="K563" s="58"/>
      <c r="L563" s="58"/>
    </row>
    <row r="564" spans="2:12" ht="12.75" customHeight="1">
      <c r="B564" s="92"/>
      <c r="C564" s="55"/>
      <c r="G564" s="58"/>
      <c r="H564" s="58"/>
      <c r="I564" s="58"/>
      <c r="J564" s="58"/>
      <c r="K564" s="58"/>
      <c r="L564" s="58"/>
    </row>
    <row r="565" spans="2:12" ht="12.75" customHeight="1" hidden="1">
      <c r="B565" s="92"/>
      <c r="C565" s="55"/>
      <c r="G565" s="58"/>
      <c r="H565" s="58"/>
      <c r="I565" s="58"/>
      <c r="J565" s="58"/>
      <c r="K565" s="58"/>
      <c r="L565" s="58"/>
    </row>
    <row r="566" spans="2:12" ht="12.75" customHeight="1" hidden="1">
      <c r="B566" s="92"/>
      <c r="C566" s="55"/>
      <c r="G566" s="58"/>
      <c r="H566" s="58"/>
      <c r="I566" s="58"/>
      <c r="J566" s="58"/>
      <c r="K566" s="58"/>
      <c r="L566" s="58"/>
    </row>
    <row r="567" spans="3:12" ht="12.75" customHeight="1" hidden="1">
      <c r="C567" s="55"/>
      <c r="G567" s="58"/>
      <c r="H567" s="58"/>
      <c r="I567" s="58"/>
      <c r="J567" s="58"/>
      <c r="K567" s="58"/>
      <c r="L567" s="58"/>
    </row>
    <row r="568" spans="3:12" ht="12.75" customHeight="1" hidden="1">
      <c r="C568" s="55"/>
      <c r="G568" s="58"/>
      <c r="H568" s="58"/>
      <c r="I568" s="58"/>
      <c r="J568" s="58"/>
      <c r="K568" s="58"/>
      <c r="L568" s="58"/>
    </row>
    <row r="569" spans="7:12" ht="12.75" customHeight="1" hidden="1">
      <c r="G569" s="58"/>
      <c r="H569" s="58"/>
      <c r="I569" s="58"/>
      <c r="J569" s="58"/>
      <c r="K569" s="58"/>
      <c r="L569" s="58"/>
    </row>
    <row r="570" spans="1:15" s="55" customFormat="1" ht="12.75" customHeight="1" hidden="1">
      <c r="A570" s="56"/>
      <c r="H570" s="200" t="s">
        <v>294</v>
      </c>
      <c r="I570" s="200"/>
      <c r="J570" s="200"/>
      <c r="L570" s="213" t="s">
        <v>44</v>
      </c>
      <c r="M570" s="213"/>
      <c r="N570" s="213"/>
      <c r="O570" s="185"/>
    </row>
    <row r="571" spans="1:15" ht="12.75" customHeight="1">
      <c r="A571" s="56"/>
      <c r="B571" s="55"/>
      <c r="C571" s="55"/>
      <c r="H571" s="60" t="str">
        <f>+H543</f>
        <v>31/03/2013</v>
      </c>
      <c r="J571" s="60" t="str">
        <f>+J543</f>
        <v>31/03/2012</v>
      </c>
      <c r="L571" s="61" t="str">
        <f>+H571</f>
        <v>31/03/2013</v>
      </c>
      <c r="N571" s="61" t="str">
        <f>+J571</f>
        <v>31/03/2012</v>
      </c>
      <c r="O571" s="61"/>
    </row>
    <row r="572" spans="3:15" ht="12.75" customHeight="1">
      <c r="C572" s="65"/>
      <c r="D572" s="65"/>
      <c r="E572" s="65"/>
      <c r="F572" s="65"/>
      <c r="H572" s="62" t="s">
        <v>4</v>
      </c>
      <c r="I572" s="62"/>
      <c r="J572" s="62" t="s">
        <v>4</v>
      </c>
      <c r="K572" s="62"/>
      <c r="L572" s="62" t="s">
        <v>4</v>
      </c>
      <c r="M572" s="62"/>
      <c r="N572" s="62" t="s">
        <v>4</v>
      </c>
      <c r="O572" s="62"/>
    </row>
    <row r="573" spans="3:15" ht="39.75" customHeight="1" thickBot="1">
      <c r="C573" s="210" t="s">
        <v>346</v>
      </c>
      <c r="D573" s="210"/>
      <c r="E573" s="210"/>
      <c r="F573" s="210"/>
      <c r="G573" s="58"/>
      <c r="H573" s="146">
        <v>288726</v>
      </c>
      <c r="I573" s="146"/>
      <c r="J573" s="146">
        <v>250417</v>
      </c>
      <c r="K573" s="146"/>
      <c r="L573" s="146">
        <v>288726</v>
      </c>
      <c r="M573" s="147"/>
      <c r="N573" s="146">
        <v>250417</v>
      </c>
      <c r="O573" s="58"/>
    </row>
    <row r="574" spans="3:15" ht="23.25" customHeight="1" thickBot="1">
      <c r="C574" s="30" t="s">
        <v>188</v>
      </c>
      <c r="G574" s="58"/>
      <c r="H574" s="89">
        <f>+H546/H573*100</f>
        <v>2.948816525009871</v>
      </c>
      <c r="I574" s="87"/>
      <c r="J574" s="89">
        <f>+J546/J573*100</f>
        <v>1.7694485598022498</v>
      </c>
      <c r="K574" s="87"/>
      <c r="L574" s="89">
        <f>+L546/L573*100</f>
        <v>2.948816525009871</v>
      </c>
      <c r="M574" s="90"/>
      <c r="N574" s="89">
        <f>+N546/N573*100</f>
        <v>1.7694485598022498</v>
      </c>
      <c r="O574" s="91"/>
    </row>
    <row r="575" spans="3:12" ht="12.75" customHeight="1">
      <c r="C575" s="55"/>
      <c r="G575" s="58"/>
      <c r="H575" s="58"/>
      <c r="I575" s="58"/>
      <c r="J575" s="58"/>
      <c r="K575" s="58"/>
      <c r="L575" s="58"/>
    </row>
    <row r="576" spans="1:12" ht="12.75" customHeight="1">
      <c r="A576" s="69" t="s">
        <v>38</v>
      </c>
      <c r="B576" s="55" t="s">
        <v>252</v>
      </c>
      <c r="G576" s="58"/>
      <c r="H576" s="58"/>
      <c r="I576" s="58"/>
      <c r="J576" s="58"/>
      <c r="K576" s="58"/>
      <c r="L576" s="58"/>
    </row>
    <row r="577" spans="7:12" ht="7.5" customHeight="1">
      <c r="G577" s="58"/>
      <c r="H577" s="58"/>
      <c r="I577" s="58"/>
      <c r="J577" s="58"/>
      <c r="K577" s="58"/>
      <c r="L577" s="58"/>
    </row>
    <row r="578" spans="2:14" ht="69.75" customHeight="1">
      <c r="B578" s="212" t="s">
        <v>342</v>
      </c>
      <c r="C578" s="212"/>
      <c r="D578" s="212"/>
      <c r="E578" s="212"/>
      <c r="F578" s="212"/>
      <c r="G578" s="212"/>
      <c r="H578" s="212"/>
      <c r="I578" s="212"/>
      <c r="J578" s="212"/>
      <c r="K578" s="212"/>
      <c r="L578" s="212"/>
      <c r="M578" s="212"/>
      <c r="N578" s="212"/>
    </row>
    <row r="579" spans="7:14" ht="36.75" customHeight="1">
      <c r="G579" s="58"/>
      <c r="H579" s="58"/>
      <c r="I579" s="58"/>
      <c r="J579" s="58"/>
      <c r="K579" s="58"/>
      <c r="L579" s="151" t="s">
        <v>253</v>
      </c>
      <c r="N579" s="109" t="s">
        <v>254</v>
      </c>
    </row>
    <row r="580" spans="7:14" ht="15" customHeight="1">
      <c r="G580" s="58"/>
      <c r="H580" s="58"/>
      <c r="I580" s="58"/>
      <c r="J580" s="58"/>
      <c r="K580" s="58"/>
      <c r="L580" s="152" t="s">
        <v>343</v>
      </c>
      <c r="N580" s="110" t="s">
        <v>322</v>
      </c>
    </row>
    <row r="581" spans="7:14" ht="12.75" customHeight="1">
      <c r="G581" s="58"/>
      <c r="H581" s="58"/>
      <c r="I581" s="58"/>
      <c r="J581" s="58"/>
      <c r="K581" s="58"/>
      <c r="L581" s="153" t="s">
        <v>4</v>
      </c>
      <c r="M581" s="62"/>
      <c r="N581" s="62" t="s">
        <v>4</v>
      </c>
    </row>
    <row r="582" spans="3:12" ht="12.75" customHeight="1">
      <c r="C582" s="30" t="s">
        <v>260</v>
      </c>
      <c r="G582" s="58"/>
      <c r="H582" s="58"/>
      <c r="I582" s="58"/>
      <c r="J582" s="58"/>
      <c r="K582" s="58"/>
      <c r="L582" s="128"/>
    </row>
    <row r="583" spans="3:14" ht="12.75" customHeight="1">
      <c r="C583" s="80" t="s">
        <v>255</v>
      </c>
      <c r="D583" s="30" t="s">
        <v>256</v>
      </c>
      <c r="G583" s="58"/>
      <c r="H583" s="58"/>
      <c r="I583" s="58"/>
      <c r="J583" s="58"/>
      <c r="K583" s="58"/>
      <c r="L583" s="135">
        <v>78703</v>
      </c>
      <c r="M583" s="57"/>
      <c r="N583" s="57">
        <v>69131</v>
      </c>
    </row>
    <row r="584" spans="3:14" ht="12.75" customHeight="1">
      <c r="C584" s="80" t="s">
        <v>257</v>
      </c>
      <c r="D584" s="30" t="s">
        <v>258</v>
      </c>
      <c r="G584" s="58"/>
      <c r="H584" s="58"/>
      <c r="I584" s="58"/>
      <c r="J584" s="58"/>
      <c r="K584" s="58"/>
      <c r="L584" s="154">
        <v>361</v>
      </c>
      <c r="M584" s="57"/>
      <c r="N584" s="111">
        <v>229</v>
      </c>
    </row>
    <row r="585" spans="3:14" ht="12.75" customHeight="1">
      <c r="C585" s="80"/>
      <c r="G585" s="58"/>
      <c r="H585" s="58"/>
      <c r="I585" s="58"/>
      <c r="J585" s="58"/>
      <c r="K585" s="58"/>
      <c r="L585" s="135">
        <f>SUM(L583:L584)</f>
        <v>79064</v>
      </c>
      <c r="M585" s="57"/>
      <c r="N585" s="57">
        <f>SUM(N583:N584)</f>
        <v>69360</v>
      </c>
    </row>
    <row r="586" spans="3:14" ht="12.75" customHeight="1">
      <c r="C586" s="30" t="s">
        <v>301</v>
      </c>
      <c r="G586" s="58"/>
      <c r="H586" s="58"/>
      <c r="I586" s="58"/>
      <c r="J586" s="58"/>
      <c r="K586" s="58"/>
      <c r="L586" s="111">
        <v>0</v>
      </c>
      <c r="M586" s="57"/>
      <c r="N586" s="111">
        <v>913</v>
      </c>
    </row>
    <row r="587" spans="7:14" ht="12.75" customHeight="1">
      <c r="G587" s="58"/>
      <c r="H587" s="58"/>
      <c r="I587" s="58"/>
      <c r="J587" s="58"/>
      <c r="K587" s="58"/>
      <c r="L587" s="57">
        <f>+L585+L586</f>
        <v>79064</v>
      </c>
      <c r="M587" s="57"/>
      <c r="N587" s="57">
        <f>+N585+N586</f>
        <v>70273</v>
      </c>
    </row>
    <row r="588" spans="3:14" ht="12.75" customHeight="1">
      <c r="C588" s="30" t="s">
        <v>344</v>
      </c>
      <c r="G588" s="58"/>
      <c r="H588" s="58"/>
      <c r="I588" s="58"/>
      <c r="J588" s="58"/>
      <c r="K588" s="58"/>
      <c r="L588" s="135">
        <v>-204</v>
      </c>
      <c r="M588" s="57"/>
      <c r="N588" s="57">
        <v>72</v>
      </c>
    </row>
    <row r="589" spans="3:14" ht="12.75" customHeight="1" thickBot="1">
      <c r="C589" s="30" t="s">
        <v>259</v>
      </c>
      <c r="G589" s="58"/>
      <c r="H589" s="58"/>
      <c r="I589" s="58"/>
      <c r="J589" s="58"/>
      <c r="K589" s="58"/>
      <c r="L589" s="67">
        <f>+L587+L588</f>
        <v>78860</v>
      </c>
      <c r="M589" s="57"/>
      <c r="N589" s="67">
        <f>+N587+N588</f>
        <v>70345</v>
      </c>
    </row>
    <row r="590" spans="7:14" ht="7.5" customHeight="1">
      <c r="G590" s="58"/>
      <c r="H590" s="58"/>
      <c r="I590" s="58"/>
      <c r="J590" s="58"/>
      <c r="K590" s="58"/>
      <c r="L590" s="58"/>
      <c r="M590" s="57"/>
      <c r="N590" s="57"/>
    </row>
    <row r="591" spans="1:12" ht="12.75" customHeight="1">
      <c r="A591" s="56" t="s">
        <v>39</v>
      </c>
      <c r="B591" s="55" t="s">
        <v>173</v>
      </c>
      <c r="G591" s="58"/>
      <c r="H591" s="58"/>
      <c r="I591" s="58"/>
      <c r="J591" s="58"/>
      <c r="K591" s="58"/>
      <c r="L591" s="58"/>
    </row>
    <row r="595" spans="7:12" ht="9" customHeight="1">
      <c r="G595" s="58"/>
      <c r="H595" s="58"/>
      <c r="I595" s="58"/>
      <c r="J595" s="58"/>
      <c r="K595" s="58"/>
      <c r="L595" s="58"/>
    </row>
    <row r="596" ht="12.75" customHeight="1">
      <c r="A596" s="55" t="s">
        <v>185</v>
      </c>
    </row>
    <row r="597" ht="6.75" customHeight="1">
      <c r="A597" s="55"/>
    </row>
    <row r="598" ht="59.25" customHeight="1">
      <c r="A598" s="55" t="s">
        <v>46</v>
      </c>
    </row>
    <row r="599" ht="12.75" customHeight="1">
      <c r="A599" s="55" t="s">
        <v>24</v>
      </c>
    </row>
    <row r="600" ht="12.75" customHeight="1">
      <c r="A600" s="55" t="s">
        <v>25</v>
      </c>
    </row>
    <row r="601" spans="1:5" ht="12.75" customHeight="1">
      <c r="A601" s="93" t="s">
        <v>99</v>
      </c>
      <c r="C601" s="94" t="s">
        <v>341</v>
      </c>
      <c r="D601" s="95"/>
      <c r="E601" s="65"/>
    </row>
  </sheetData>
  <sheetProtection/>
  <mergeCells count="21">
    <mergeCell ref="B578:N578"/>
    <mergeCell ref="H542:J542"/>
    <mergeCell ref="L542:N542"/>
    <mergeCell ref="H369:J369"/>
    <mergeCell ref="H570:J570"/>
    <mergeCell ref="L570:N570"/>
    <mergeCell ref="C573:F573"/>
    <mergeCell ref="C548:F549"/>
    <mergeCell ref="C83:F83"/>
    <mergeCell ref="E278:H278"/>
    <mergeCell ref="J278:N278"/>
    <mergeCell ref="C283:D283"/>
    <mergeCell ref="C299:D299"/>
    <mergeCell ref="C316:D316"/>
    <mergeCell ref="C330:D330"/>
    <mergeCell ref="C323:D323"/>
    <mergeCell ref="E311:H311"/>
    <mergeCell ref="J311:N311"/>
    <mergeCell ref="L62:N62"/>
    <mergeCell ref="H62:J62"/>
    <mergeCell ref="C545:F546"/>
  </mergeCells>
  <printOptions/>
  <pageMargins left="0.94488188976378" right="0.32" top="0.51" bottom="0.511811023622047" header="0.15748031496063" footer="0.236220472440945"/>
  <pageSetup fitToHeight="6" horizontalDpi="600" verticalDpi="600" orientation="portrait" paperSize="9" scale="83" r:id="rId2"/>
  <headerFooter alignWithMargins="0">
    <oddFooter>&amp;R&amp;"Arial,Bold Italic"&amp;8Page :&amp;P/&amp;N</oddFooter>
  </headerFooter>
  <rowBreaks count="5" manualBreakCount="5">
    <brk id="87" max="255" man="1"/>
    <brk id="261" max="255" man="1"/>
    <brk id="344" max="255" man="1"/>
    <brk id="482" max="255" man="1"/>
    <brk id="57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FIMATIC ENGINEERING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weiwei chong</cp:lastModifiedBy>
  <cp:lastPrinted>2013-05-23T02:40:54Z</cp:lastPrinted>
  <dcterms:created xsi:type="dcterms:W3CDTF">2000-02-02T02:48:45Z</dcterms:created>
  <dcterms:modified xsi:type="dcterms:W3CDTF">2013-05-23T02:41:59Z</dcterms:modified>
  <cp:category/>
  <cp:version/>
  <cp:contentType/>
  <cp:contentStatus/>
</cp:coreProperties>
</file>