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56" windowWidth="10695" windowHeight="12255" activeTab="0"/>
  </bookViews>
  <sheets>
    <sheet name="P &amp; L" sheetId="1" r:id="rId1"/>
    <sheet name="BS" sheetId="2" r:id="rId2"/>
    <sheet name="Equity" sheetId="3" r:id="rId3"/>
    <sheet name="Cflow" sheetId="4" r:id="rId4"/>
    <sheet name="NOTES" sheetId="5" r:id="rId5"/>
  </sheets>
  <definedNames>
    <definedName name="_xlnm.Print_Area" localSheetId="1">'BS'!$A$1:$D$86</definedName>
    <definedName name="_xlnm.Print_Area" localSheetId="2">'Equity'!$A$1:$X$46</definedName>
    <definedName name="_xlnm.Print_Area" localSheetId="4">'NOTES'!$A$1:$N$598</definedName>
    <definedName name="_xlnm.Print_Area" localSheetId="0">'P &amp; L'!$A$1:$J$45</definedName>
    <definedName name="_xlnm.Print_Titles" localSheetId="4">'NOTES'!$1:$3</definedName>
    <definedName name="_xlnm.Print_Titles" localSheetId="0">'P &amp; L'!$1:$3</definedName>
  </definedNames>
  <calcPr fullCalcOnLoad="1"/>
</workbook>
</file>

<file path=xl/sharedStrings.xml><?xml version="1.0" encoding="utf-8"?>
<sst xmlns="http://schemas.openxmlformats.org/spreadsheetml/2006/main" count="537" uniqueCount="358">
  <si>
    <t>(a)</t>
  </si>
  <si>
    <t>(b)</t>
  </si>
  <si>
    <t>(i)</t>
  </si>
  <si>
    <t>(ii)</t>
  </si>
  <si>
    <t>RM'000</t>
  </si>
  <si>
    <t>CURRENT YEAR QUARTER</t>
  </si>
  <si>
    <t>PRECEDING YEAR CORRESPONDING QUARTER</t>
  </si>
  <si>
    <t>CURRENT YEAR TO DATE</t>
  </si>
  <si>
    <t>PRECEDING YEAR CORRESPONDING PERIOD</t>
  </si>
  <si>
    <t>(Company No. 149735-M)</t>
  </si>
  <si>
    <t>Current Assets</t>
  </si>
  <si>
    <t>Current Liabilities</t>
  </si>
  <si>
    <t xml:space="preserve"> </t>
  </si>
  <si>
    <t>Share Capital</t>
  </si>
  <si>
    <t>Minority Interests</t>
  </si>
  <si>
    <t>AS AT PRECEDING FINANCIAL YEAR END</t>
  </si>
  <si>
    <t>CUMULATIVE QUARTER</t>
  </si>
  <si>
    <t>Quoted Securities</t>
  </si>
  <si>
    <t>Bank overdrafts</t>
  </si>
  <si>
    <t>Revolving credits</t>
  </si>
  <si>
    <t>Bankers acceptance</t>
  </si>
  <si>
    <t>Corporate guarantees were given by the Company in respect of the following:</t>
  </si>
  <si>
    <t>Corporations for trade credit facilities to subsidiary companies</t>
  </si>
  <si>
    <t>Off Balance Sheet Financial Instruments</t>
  </si>
  <si>
    <t>Material Litigation</t>
  </si>
  <si>
    <t>MANAGING DIRECTOR</t>
  </si>
  <si>
    <t>Selangor Darul Ehsan</t>
  </si>
  <si>
    <t>(Unaudited)</t>
  </si>
  <si>
    <t>(Audited)</t>
  </si>
  <si>
    <t>1.</t>
  </si>
  <si>
    <t>2.</t>
  </si>
  <si>
    <t>3.</t>
  </si>
  <si>
    <t>4.</t>
  </si>
  <si>
    <t>5.</t>
  </si>
  <si>
    <t>6.</t>
  </si>
  <si>
    <t>7.</t>
  </si>
  <si>
    <t>8.</t>
  </si>
  <si>
    <t>9.</t>
  </si>
  <si>
    <t>10.</t>
  </si>
  <si>
    <t>11.</t>
  </si>
  <si>
    <t>12.</t>
  </si>
  <si>
    <t>13.</t>
  </si>
  <si>
    <t>Income tax</t>
  </si>
  <si>
    <t>- Current year</t>
  </si>
  <si>
    <t>- Prior year</t>
  </si>
  <si>
    <t>Cumulative Quarter</t>
  </si>
  <si>
    <t>Deferred tax</t>
  </si>
  <si>
    <t>DATO' WONG SWEE YEE</t>
  </si>
  <si>
    <t>Secured</t>
  </si>
  <si>
    <t>Unsecured</t>
  </si>
  <si>
    <t>Revenue</t>
  </si>
  <si>
    <t>Other Long Term Liabilities</t>
  </si>
  <si>
    <t>AS AT END OF CURRENT QUARTER</t>
  </si>
  <si>
    <t>Profit Forecast or Profit Guarantee</t>
  </si>
  <si>
    <t>Property, plant and equipment</t>
  </si>
  <si>
    <t>Events Subsequent to End of Period</t>
  </si>
  <si>
    <t>CONDENSED CONSOLIDATED STATEMENTS OF CHANGES IN EQUITY</t>
  </si>
  <si>
    <t>Total</t>
  </si>
  <si>
    <t>Issue of shares</t>
  </si>
  <si>
    <t>Net Profit before tax</t>
  </si>
  <si>
    <t>Adjustment for non-cash items :-</t>
  </si>
  <si>
    <t>Operating items</t>
  </si>
  <si>
    <t>Investing items</t>
  </si>
  <si>
    <t>Operating profit before changes in working capital</t>
  </si>
  <si>
    <t>Changes in Working Capital :</t>
  </si>
  <si>
    <t>Cash generated from operation</t>
  </si>
  <si>
    <t>Interest paid</t>
  </si>
  <si>
    <t>Net cash generated from operating activities</t>
  </si>
  <si>
    <t>Cash Flow from investing activities</t>
  </si>
  <si>
    <t>Interest received</t>
  </si>
  <si>
    <t>Other Investments</t>
  </si>
  <si>
    <t>Cash Flow from financing activities</t>
  </si>
  <si>
    <t>Net Change in Cash &amp; Cash Equivalents</t>
  </si>
  <si>
    <t>Cash &amp; Cash Equivalents at beginning of year</t>
  </si>
  <si>
    <t>Cash &amp; Cash Equivalents at end of period</t>
  </si>
  <si>
    <t>HP &amp; Lease repayment</t>
  </si>
  <si>
    <t>Proceeds from marketable securities</t>
  </si>
  <si>
    <t>Basic earnings per share</t>
  </si>
  <si>
    <t>Proceeds from disposal of property, plant &amp; equipment</t>
  </si>
  <si>
    <t>Bonus Issue</t>
  </si>
  <si>
    <t>Goodwill on consolidation written-off</t>
  </si>
  <si>
    <t>Gross profit</t>
  </si>
  <si>
    <t>Other income</t>
  </si>
  <si>
    <t>Finance costs</t>
  </si>
  <si>
    <t>Finance lease obligations</t>
  </si>
  <si>
    <t>Dividend paid</t>
  </si>
  <si>
    <t>Purchase of property, plant &amp; equipment</t>
  </si>
  <si>
    <t>Changes in Estimates</t>
  </si>
  <si>
    <t>Capital Commitments</t>
  </si>
  <si>
    <t>Banks and financial institutions credit facilities granted to subsidiary companies</t>
  </si>
  <si>
    <t>Unusual items due to their nature, size or incidence</t>
  </si>
  <si>
    <t xml:space="preserve">ADDITIONAL INFORMATION REQUIRED BY THE LISTING REQUIREMENTS </t>
  </si>
  <si>
    <t>Approved and contracted for</t>
  </si>
  <si>
    <t>Development property expenses</t>
  </si>
  <si>
    <t>Net tax refunded/(paid)</t>
  </si>
  <si>
    <t>There was no purchase or sale of quoted securities during the financial period under review.</t>
  </si>
  <si>
    <t>(iii)</t>
  </si>
  <si>
    <t>Total purchases</t>
  </si>
  <si>
    <t>Total sales proceeds</t>
  </si>
  <si>
    <t>Total gain on disposal</t>
  </si>
  <si>
    <t xml:space="preserve">Date: </t>
  </si>
  <si>
    <t>There were no changes in estimates that have a material effect in the current quarter.</t>
  </si>
  <si>
    <t>Summary of dealings in quoted shares for the 12 months ended 31 December 2005 :-</t>
  </si>
  <si>
    <t>Selling and marketing expenses</t>
  </si>
  <si>
    <t>Administrative expenses</t>
  </si>
  <si>
    <t>Cost of sales</t>
  </si>
  <si>
    <t>Other expenses</t>
  </si>
  <si>
    <t>Profit before tax</t>
  </si>
  <si>
    <t>Income tax expense</t>
  </si>
  <si>
    <t>ASSETS</t>
  </si>
  <si>
    <t>Non-current assets</t>
  </si>
  <si>
    <t>Basis of Preparation</t>
  </si>
  <si>
    <t>Changes in Accounting Policies</t>
  </si>
  <si>
    <t>EXPLANATORY NOTES TO THE INTERIM FINANCIAL STATEMENTS</t>
  </si>
  <si>
    <t>Inventories</t>
  </si>
  <si>
    <t>FRS 117: Leases</t>
  </si>
  <si>
    <t>Comparatives</t>
  </si>
  <si>
    <t>The following comparative amounts have been restated due to the adoption of new and revised FRSs:</t>
  </si>
  <si>
    <t>Auditors' Report on Preceding Annual Financial Statements</t>
  </si>
  <si>
    <t>Segmental Information</t>
  </si>
  <si>
    <t>Comment about Seasonal or Cyclical Factors</t>
  </si>
  <si>
    <t>Dividends Paid</t>
  </si>
  <si>
    <t>Carrying Amount of Revalued Assets</t>
  </si>
  <si>
    <t>Adjustment</t>
  </si>
  <si>
    <t xml:space="preserve">FRS 117 </t>
  </si>
  <si>
    <t>stated</t>
  </si>
  <si>
    <t>Previous</t>
  </si>
  <si>
    <t>Restated</t>
  </si>
  <si>
    <t>Prepaid lease payments</t>
  </si>
  <si>
    <t>Debt and Equity Securities</t>
  </si>
  <si>
    <t>Changes in Composition of the Group</t>
  </si>
  <si>
    <t>14.</t>
  </si>
  <si>
    <t>Changes in Contingent Liabilities</t>
  </si>
  <si>
    <t>15.</t>
  </si>
  <si>
    <t>OF BURSA MALAYSIA SECURITIES BERHAD</t>
  </si>
  <si>
    <t>Tax Recoverable</t>
  </si>
  <si>
    <t>Deposits with Licensed Banks</t>
  </si>
  <si>
    <t>TOTAL ASSETS</t>
  </si>
  <si>
    <t>EQUITY AND LIABILITIES</t>
  </si>
  <si>
    <t>Revaluation Reserves</t>
  </si>
  <si>
    <t>Capital Reserves</t>
  </si>
  <si>
    <t>Exchange Reserves</t>
  </si>
  <si>
    <t>Retained Earnings</t>
  </si>
  <si>
    <t>Total equity</t>
  </si>
  <si>
    <t>Non-current liabilities</t>
  </si>
  <si>
    <t>Lease and Hire Purchase Creditors</t>
  </si>
  <si>
    <t>TOTAL EQUITY AND LIABILITES</t>
  </si>
  <si>
    <t>**</t>
  </si>
  <si>
    <t>Net Assets per Share (sen)  **</t>
  </si>
  <si>
    <t>Distributable Reserves Retained Earnings</t>
  </si>
  <si>
    <t>Minority Interest</t>
  </si>
  <si>
    <t>Total Equity</t>
  </si>
  <si>
    <t>Transfer to profit or loss on sale</t>
  </si>
  <si>
    <t>Segment Revenue</t>
  </si>
  <si>
    <t>Total revenue including inter-segment sales</t>
  </si>
  <si>
    <t>Elimination of inter-segment sales</t>
  </si>
  <si>
    <t>Segment Result</t>
  </si>
  <si>
    <t>Performance Review</t>
  </si>
  <si>
    <t>Comment on Material Changes in Profit Before Taxation Against Preceding Quarter</t>
  </si>
  <si>
    <t>Commentary of Prospects</t>
  </si>
  <si>
    <t>Income Tax Expense</t>
  </si>
  <si>
    <t>Total income tax expense</t>
  </si>
  <si>
    <t>Sale of Unquoted Investments and Properties</t>
  </si>
  <si>
    <t>Included within available-for-sale financial assets:</t>
  </si>
  <si>
    <t>At cost</t>
  </si>
  <si>
    <t>At book value</t>
  </si>
  <si>
    <t>At market value</t>
  </si>
  <si>
    <t>As at</t>
  </si>
  <si>
    <t>Group Borrowings</t>
  </si>
  <si>
    <t>Short term borrowings</t>
  </si>
  <si>
    <t>Long term borrowings</t>
  </si>
  <si>
    <t>Term Loans</t>
  </si>
  <si>
    <t>Singapore Dollars</t>
  </si>
  <si>
    <t>Borrowings denominated in foreign currency :</t>
  </si>
  <si>
    <t>S$'000</t>
  </si>
  <si>
    <t>RM'000 Equivalent</t>
  </si>
  <si>
    <t>Basic</t>
  </si>
  <si>
    <t>Basic earnings per share (sen)</t>
  </si>
  <si>
    <t>Diluted</t>
  </si>
  <si>
    <t>Authorisation for issue</t>
  </si>
  <si>
    <t xml:space="preserve">Net Assets per Share (sen) restated as if the bonus shares </t>
  </si>
  <si>
    <t>and share split took place in 2005</t>
  </si>
  <si>
    <t>Dividend Payable</t>
  </si>
  <si>
    <t>Investment properties</t>
  </si>
  <si>
    <t>Asset held for disposal</t>
  </si>
  <si>
    <t>(Note 2(a))</t>
  </si>
  <si>
    <t>As at 31 December 2006</t>
  </si>
  <si>
    <t>Share subscription to minority shareholder</t>
  </si>
  <si>
    <t>Share subscription by Minority Shareholder during the year</t>
  </si>
  <si>
    <t>Warrant Reserve</t>
  </si>
  <si>
    <t>Net of Warrant issued</t>
  </si>
  <si>
    <t>Proceeds from disposal of asset held for disposal</t>
  </si>
  <si>
    <t>FITTERS DIVERSIFIED BERHAD</t>
  </si>
  <si>
    <t>Liabilities for with asset held for disposal</t>
  </si>
  <si>
    <t>FRS 107</t>
  </si>
  <si>
    <t>Cash Flow Statements</t>
  </si>
  <si>
    <t>FRS 111</t>
  </si>
  <si>
    <t>Construction Contracts</t>
  </si>
  <si>
    <t>FRS 112</t>
  </si>
  <si>
    <t>Income Taxes</t>
  </si>
  <si>
    <t>FRS 118</t>
  </si>
  <si>
    <t>FRS 121</t>
  </si>
  <si>
    <t>The Effects of Changes in Foreign Exchange Rates: Net Investments in a Foreign Operations</t>
  </si>
  <si>
    <t>FRS 134</t>
  </si>
  <si>
    <t>Interim Financial Reporting</t>
  </si>
  <si>
    <t>FRS 137</t>
  </si>
  <si>
    <t>Provisions, Contingent Liabilities and Contingent Assets</t>
  </si>
  <si>
    <t>Corporate Proposals</t>
  </si>
  <si>
    <t>Diluted earnings per share (sen)</t>
  </si>
  <si>
    <t xml:space="preserve">FITTERS DIVERSIFIED BERHAD </t>
  </si>
  <si>
    <t>Land held for property development</t>
  </si>
  <si>
    <t>Intangible assets</t>
  </si>
  <si>
    <t>Deferred tax assets</t>
  </si>
  <si>
    <t>Deferred tax liabilities</t>
  </si>
  <si>
    <t>Treasury Shares</t>
  </si>
  <si>
    <t>The Group does not have any material litigation as at the financial period under review except as disclosed below :-</t>
  </si>
  <si>
    <t>Profit attributable to ordinary equity holders of the Company</t>
  </si>
  <si>
    <t>Analysis of the Group's results by business segments:</t>
  </si>
  <si>
    <t>Basic earnings per share (cont'd)</t>
  </si>
  <si>
    <t>Balance as at 01 January 2010</t>
  </si>
  <si>
    <t>Treasury shares disposed</t>
  </si>
  <si>
    <t>Proceed from disposal/(Purchase) of treasury shares</t>
  </si>
  <si>
    <t>Z'odd Design Sdn Bhd vs KCCbvba - Stargate Project, Dubai</t>
  </si>
  <si>
    <t xml:space="preserve">There were no dividend declared during the current quarter. </t>
  </si>
  <si>
    <t>Net Profit/(loss) for the period</t>
  </si>
  <si>
    <t>Net Profit for the period</t>
  </si>
  <si>
    <t>Share Premium</t>
  </si>
  <si>
    <t>Corporations for performance project by subsidiary companies</t>
  </si>
  <si>
    <t>Profit for the period</t>
  </si>
  <si>
    <t>Issue of ordinary shares</t>
  </si>
  <si>
    <t xml:space="preserve">( c ) Restrcuturing of subsidiaries </t>
  </si>
  <si>
    <t>i.)</t>
  </si>
  <si>
    <t>ii.)</t>
  </si>
  <si>
    <t>iii.)</t>
  </si>
  <si>
    <t>iv.)</t>
  </si>
  <si>
    <t xml:space="preserve">( b ) Striking Off and Dissolution of Dormant subsidiaries </t>
  </si>
  <si>
    <t>Adjustment for companies under deregistration from CCM</t>
  </si>
  <si>
    <t>( 1 ) Status of Corporate Proposals</t>
  </si>
  <si>
    <t>Corporate Proposals (cont'd)</t>
  </si>
  <si>
    <t>( b ) Proposed Private Placement</t>
  </si>
  <si>
    <t>( c ) Proposed Bonus Issue</t>
  </si>
  <si>
    <t>( 2 ) Status of Utilisation of Proceeds</t>
  </si>
  <si>
    <t>Third Quarter</t>
  </si>
  <si>
    <t>30/09/2009</t>
  </si>
  <si>
    <t>The acquired subsidiary has contributed the following results to the Group:</t>
  </si>
  <si>
    <t>Loss for the period</t>
  </si>
  <si>
    <t xml:space="preserve">( d ) Disposal of subsidiary </t>
  </si>
  <si>
    <t>The carrying amounts of Fmal as at the disposed date are as follow :</t>
  </si>
  <si>
    <t>Fixed Assets</t>
  </si>
  <si>
    <t>Long Term Liabilities</t>
  </si>
  <si>
    <t>( ii )</t>
  </si>
  <si>
    <t>Changes in Composition of the Group (cont'd)</t>
  </si>
  <si>
    <t xml:space="preserve">The weighted average number of ordinary shares in issue for financial year 2009 has been restated to </t>
  </si>
  <si>
    <t>account for the bonus issue during the year.</t>
  </si>
  <si>
    <t>#</t>
  </si>
  <si>
    <t>Adjustment for disposal of subsidiary</t>
  </si>
  <si>
    <t>Proceed from disposal of subsidiary, net of cash</t>
  </si>
  <si>
    <t>Transfer of shareholding in a subsidiary</t>
  </si>
  <si>
    <t>( iii )</t>
  </si>
  <si>
    <t>31/12/2010</t>
  </si>
  <si>
    <t>31-Dec-2010</t>
  </si>
  <si>
    <t>Proceed from disposal of investment property</t>
  </si>
  <si>
    <t>( iv )</t>
  </si>
  <si>
    <t>Land use rights</t>
  </si>
  <si>
    <t>Trade and other receivables</t>
  </si>
  <si>
    <t>Investment securities</t>
  </si>
  <si>
    <t>Property development costs</t>
  </si>
  <si>
    <t>Other current assets</t>
  </si>
  <si>
    <t>Deposits, cash and bank balances</t>
  </si>
  <si>
    <t>Loans and borrowings</t>
  </si>
  <si>
    <t>Trade and other payables</t>
  </si>
  <si>
    <t>Other current liabilities</t>
  </si>
  <si>
    <t>Income tax payable</t>
  </si>
  <si>
    <t>Net current assets</t>
  </si>
  <si>
    <t>TOTAL LIABILITIES</t>
  </si>
  <si>
    <t>NET ASSETS</t>
  </si>
  <si>
    <t>Balance as at 01 January 2011</t>
  </si>
  <si>
    <t>There were no changes to the composition of the Group for the financial period under review.</t>
  </si>
  <si>
    <t>Employees' Share Option Scheme ("ESOS")</t>
  </si>
  <si>
    <t>Manufacturing, Trading, Services &amp; Theming</t>
  </si>
  <si>
    <t>Construction, Engineering &amp; Property</t>
  </si>
  <si>
    <t>Renewable Energy &amp; Palm Oil</t>
  </si>
  <si>
    <t>Elimination of unrealised inter-segment profit</t>
  </si>
  <si>
    <t>Total result including inter-segment profit</t>
  </si>
  <si>
    <t>Disclosure of Realised and Unrelised Profits/Losses</t>
  </si>
  <si>
    <t>Current financial period</t>
  </si>
  <si>
    <t>As at end of last financial year</t>
  </si>
  <si>
    <t>-</t>
  </si>
  <si>
    <t>Realised</t>
  </si>
  <si>
    <t xml:space="preserve">- </t>
  </si>
  <si>
    <t>Unrealised</t>
  </si>
  <si>
    <t>Less : Consolidation adjustments</t>
  </si>
  <si>
    <t>Total retained profits</t>
  </si>
  <si>
    <t>Total retained profits of FITTERS Diversified Berhad and its subsidiaries :</t>
  </si>
  <si>
    <t>Effeect of adopting FRS 139</t>
  </si>
  <si>
    <t>As at 01 January 2010 (restated)</t>
  </si>
  <si>
    <t>(The Condensed Consolidated Statements of Changes in Equity should be read in conjunction with the Annual Financial Report for the year ended 31st December 2010.)</t>
  </si>
  <si>
    <t>CONDENSED CONSOLIDATED STATEMENT OF COMPREHENSIVE INCOME</t>
  </si>
  <si>
    <t>Other comprehensive income</t>
  </si>
  <si>
    <t>Total comprehensive income for the period</t>
  </si>
  <si>
    <t>CONDENSED CONSOLIDATED STATEMENT OF FINANCIAL POSITION</t>
  </si>
  <si>
    <t>[ ---------------------------------------------- Attributable to Owners of the Company ------------------------------------------------]</t>
  </si>
  <si>
    <t>Profit attributable to :</t>
  </si>
  <si>
    <t>Owners of the Company</t>
  </si>
  <si>
    <t>CONDENSED CONSOLIDATED STATEMENT OF CASH FLOW</t>
  </si>
  <si>
    <t>Investment in associates</t>
  </si>
  <si>
    <t>Share of loss of associate, net of tax</t>
  </si>
  <si>
    <t>Investment in associated company</t>
  </si>
  <si>
    <t>Earnings per share attributable to owners of the Company :</t>
  </si>
  <si>
    <t>Equity attributable to owners of the Company</t>
  </si>
  <si>
    <t>30/09/2010</t>
  </si>
  <si>
    <t>Adjustment for disposal of subdiary</t>
  </si>
  <si>
    <t>financial period under review.</t>
  </si>
  <si>
    <t xml:space="preserve">The Group does not have any financial instruments with off statement of financial position risk as at the </t>
  </si>
  <si>
    <t>Proceeds from bank borrowings</t>
  </si>
  <si>
    <t>Repayment of bank borrowings</t>
  </si>
  <si>
    <t>Investment holding and others</t>
  </si>
  <si>
    <t>%</t>
  </si>
  <si>
    <t>Changes</t>
  </si>
  <si>
    <t>Business segment : Manufacturing, Trading, Services &amp; Theming</t>
  </si>
  <si>
    <t>Business segment : Construction, Engineering &amp; Property</t>
  </si>
  <si>
    <t>Business segment : Renewable Energy &amp; Palm Oil</t>
  </si>
  <si>
    <t>Business segment : Investment holding and others</t>
  </si>
  <si>
    <t>During the financial period under review, the Group completed the following :</t>
  </si>
  <si>
    <t xml:space="preserve">Acquisition of a subsidiary </t>
  </si>
  <si>
    <t xml:space="preserve">There were no sales of unquoted investments and properties during the financial period under review except for </t>
  </si>
  <si>
    <t xml:space="preserve">Adjusted weighted average number of ordinary shares in issue and issuable ('000)  </t>
  </si>
  <si>
    <t>Receivables</t>
  </si>
  <si>
    <t>Payables</t>
  </si>
  <si>
    <t>Property developments</t>
  </si>
  <si>
    <t>(The Condensed Consolidated Statements Of Comprehensive Income should be read in conjunction with the Annual Financial Report for the year ended 31st December 2010 and the accompanying explanatory notes attached to the interim financial statements.)</t>
  </si>
  <si>
    <t>The Board of Directors are pleased to announce the unaudited consolidated results of the Company for the financial quarter ended 31 December 2011.</t>
  </si>
  <si>
    <t>FOR THE YEAR ENDED 31 DECEMBER 2011 - unaudited</t>
  </si>
  <si>
    <t>FOURTH QUARTER</t>
  </si>
  <si>
    <t>31-Dec-2011</t>
  </si>
  <si>
    <t>Basic ( based on weighted average of 216,415,988               [ 2010: 203,440,470 ] ordinary shares of RM0.50 each) (sen)</t>
  </si>
  <si>
    <t>31/12/2011</t>
  </si>
  <si>
    <t>Share of profit of associate, net of tax</t>
  </si>
  <si>
    <t>AS AT 31 DECEMBER 2011</t>
  </si>
  <si>
    <t>12 months ended 31 Dec 2010</t>
  </si>
  <si>
    <t>Share issuance expenses</t>
  </si>
  <si>
    <t>Total comprehensive income</t>
  </si>
  <si>
    <t>Arising from strike off of a subsidiary</t>
  </si>
  <si>
    <t>Balance as at 31 Dec 2010</t>
  </si>
  <si>
    <t>12 months ended 31 Dec 2011</t>
  </si>
  <si>
    <t>Balance as at 31 Dec 2011</t>
  </si>
  <si>
    <t>[ ----------------------------- Non-Distributable -------------------------------------------]</t>
  </si>
  <si>
    <t>The total Group borrowings as at 31 December 2011 are as follows:</t>
  </si>
  <si>
    <t>12 months ended</t>
  </si>
  <si>
    <t>22-February-2012</t>
  </si>
  <si>
    <t>The breakdown of the retained earnings of the Group as at 31 December 2011 into realised and unrealised profits is presented in accordance with the directive issued by Bursa Malaysia Securities Berhad dated 25 March 2010 and prepared in accordance with Guidance on Special Matter No.1, Determination of Realised and Unrealised Profits or Losses in the Context of Disclosure Pursuant to Bursa Malaysia Securities Berhad Listing Requirements, as issued by the Malaysia Institute of Accountants.</t>
  </si>
  <si>
    <t>( i )</t>
  </si>
  <si>
    <t>Fully diluted (based on weighted average of 255,536,497    [2010: 203,440,470] ordinary shares of RM0.50 each) (sen)</t>
  </si>
  <si>
    <t xml:space="preserve">the disposal of two units of investment property for RM456,949 and RM90,000 respectively. </t>
  </si>
  <si>
    <t>Fourth Quarter</t>
  </si>
  <si>
    <t>(Loss)/ Profit before tax</t>
  </si>
  <si>
    <t>Performance Review (cont'd)</t>
  </si>
  <si>
    <r>
      <t xml:space="preserve">The total gain on </t>
    </r>
    <r>
      <rPr>
        <sz val="10"/>
        <rFont val="Calibri"/>
        <family val="2"/>
      </rPr>
      <t>the disposals amounted</t>
    </r>
    <r>
      <rPr>
        <sz val="10"/>
        <rFont val="Calibri"/>
        <family val="2"/>
      </rPr>
      <t xml:space="preserve"> to RM73,675.</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</si>
</sst>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mmm\-yyyy"/>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55">
    <font>
      <sz val="10"/>
      <name val="Arial"/>
      <family val="0"/>
    </font>
    <font>
      <u val="single"/>
      <sz val="10"/>
      <color indexed="12"/>
      <name val="Arial"/>
      <family val="2"/>
    </font>
    <font>
      <u val="single"/>
      <sz val="10"/>
      <color indexed="36"/>
      <name val="Arial"/>
      <family val="2"/>
    </font>
    <font>
      <sz val="10"/>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0"/>
      <name val="Calibri"/>
      <family val="2"/>
    </font>
    <font>
      <i/>
      <sz val="10"/>
      <name val="Calibri"/>
      <family val="2"/>
    </font>
    <font>
      <b/>
      <u val="single"/>
      <sz val="11"/>
      <name val="Calibri"/>
      <family val="2"/>
    </font>
    <font>
      <b/>
      <sz val="10"/>
      <color indexed="10"/>
      <name val="Calibri"/>
      <family val="2"/>
    </font>
    <font>
      <sz val="10"/>
      <color indexed="10"/>
      <name val="Calibri"/>
      <family val="2"/>
    </font>
    <font>
      <b/>
      <u val="single"/>
      <sz val="10"/>
      <name val="Calibri"/>
      <family val="2"/>
    </font>
    <font>
      <sz val="10"/>
      <color indexed="8"/>
      <name val="Calibri"/>
      <family val="2"/>
    </font>
    <font>
      <u val="single"/>
      <sz val="10"/>
      <name val="Calibri"/>
      <family val="2"/>
    </font>
    <font>
      <b/>
      <sz val="10"/>
      <color indexed="8"/>
      <name val="Calibri"/>
      <family val="2"/>
    </font>
    <font>
      <i/>
      <sz val="10"/>
      <color indexed="8"/>
      <name val="Times New Roman"/>
      <family val="1"/>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00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3">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4"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4" fillId="0" borderId="0" xfId="0" applyFont="1" applyAlignment="1">
      <alignment horizontal="center" vertical="center"/>
    </xf>
    <xf numFmtId="180" fontId="23" fillId="0" borderId="0" xfId="0" applyNumberFormat="1" applyFont="1" applyAlignment="1" quotePrefix="1">
      <alignment horizontal="center" vertical="center"/>
    </xf>
    <xf numFmtId="15" fontId="23" fillId="0" borderId="0" xfId="0" applyNumberFormat="1" applyFont="1" applyAlignment="1">
      <alignment horizontal="center" vertical="center"/>
    </xf>
    <xf numFmtId="180" fontId="23" fillId="0" borderId="0" xfId="0" applyNumberFormat="1" applyFont="1" applyAlignment="1">
      <alignment horizontal="center" vertical="center"/>
    </xf>
    <xf numFmtId="179" fontId="4" fillId="0" borderId="0" xfId="42" applyNumberFormat="1" applyFont="1" applyBorder="1" applyAlignment="1">
      <alignment vertical="center"/>
    </xf>
    <xf numFmtId="179" fontId="4" fillId="0" borderId="0" xfId="42" applyNumberFormat="1" applyFont="1" applyBorder="1" applyAlignment="1">
      <alignment horizontal="center" vertical="center"/>
    </xf>
    <xf numFmtId="0" fontId="4" fillId="0" borderId="0" xfId="0" applyFont="1" applyAlignment="1">
      <alignment vertical="center" wrapText="1"/>
    </xf>
    <xf numFmtId="179" fontId="4" fillId="0" borderId="10" xfId="42" applyNumberFormat="1" applyFont="1" applyBorder="1" applyAlignment="1">
      <alignment vertical="center"/>
    </xf>
    <xf numFmtId="43" fontId="4" fillId="0" borderId="0" xfId="0" applyNumberFormat="1" applyFont="1" applyAlignment="1">
      <alignment vertical="center"/>
    </xf>
    <xf numFmtId="179" fontId="4" fillId="0" borderId="0" xfId="0" applyNumberFormat="1" applyFont="1" applyAlignment="1">
      <alignment vertical="center"/>
    </xf>
    <xf numFmtId="179" fontId="4" fillId="0" borderId="0" xfId="42" applyNumberFormat="1" applyFont="1" applyFill="1" applyAlignment="1">
      <alignment vertical="center"/>
    </xf>
    <xf numFmtId="179" fontId="4" fillId="0" borderId="0" xfId="42" applyNumberFormat="1" applyFont="1" applyAlignment="1">
      <alignment vertical="center"/>
    </xf>
    <xf numFmtId="179" fontId="4" fillId="0" borderId="10" xfId="42" applyNumberFormat="1" applyFont="1" applyFill="1" applyBorder="1" applyAlignment="1">
      <alignment vertical="center"/>
    </xf>
    <xf numFmtId="179" fontId="4" fillId="0" borderId="11" xfId="42" applyNumberFormat="1" applyFont="1" applyFill="1" applyBorder="1" applyAlignment="1">
      <alignment vertical="center"/>
    </xf>
    <xf numFmtId="179" fontId="4" fillId="0" borderId="11" xfId="42" applyNumberFormat="1" applyFont="1" applyBorder="1" applyAlignment="1">
      <alignment vertical="center"/>
    </xf>
    <xf numFmtId="179" fontId="4" fillId="0" borderId="12" xfId="42" applyNumberFormat="1" applyFont="1" applyFill="1" applyBorder="1" applyAlignment="1">
      <alignment vertical="center"/>
    </xf>
    <xf numFmtId="179" fontId="4" fillId="0" borderId="12" xfId="42" applyNumberFormat="1" applyFont="1" applyBorder="1" applyAlignment="1">
      <alignment vertical="center"/>
    </xf>
    <xf numFmtId="0" fontId="4" fillId="0" borderId="0" xfId="0" applyFont="1" applyFill="1" applyAlignment="1">
      <alignment vertical="center"/>
    </xf>
    <xf numFmtId="179" fontId="4" fillId="0" borderId="0" xfId="42" applyNumberFormat="1" applyFont="1" applyFill="1" applyBorder="1" applyAlignment="1">
      <alignment vertical="center"/>
    </xf>
    <xf numFmtId="179" fontId="4" fillId="0" borderId="0" xfId="42" applyNumberFormat="1" applyFont="1" applyFill="1" applyAlignment="1">
      <alignment horizontal="center" vertical="center"/>
    </xf>
    <xf numFmtId="43" fontId="4" fillId="0" borderId="13" xfId="42" applyNumberFormat="1" applyFont="1" applyFill="1" applyBorder="1" applyAlignment="1">
      <alignment vertical="center"/>
    </xf>
    <xf numFmtId="0" fontId="4" fillId="0" borderId="0" xfId="0" applyFont="1" applyAlignment="1">
      <alignment horizontal="left" vertical="center"/>
    </xf>
    <xf numFmtId="0" fontId="24" fillId="0" borderId="0" xfId="0" applyFont="1" applyAlignment="1">
      <alignment vertical="center"/>
    </xf>
    <xf numFmtId="0" fontId="4" fillId="0" borderId="0" xfId="0" applyFont="1" applyBorder="1" applyAlignment="1">
      <alignment vertical="center"/>
    </xf>
    <xf numFmtId="0" fontId="4" fillId="0" borderId="0" xfId="0" applyFont="1" applyAlignment="1">
      <alignment/>
    </xf>
    <xf numFmtId="0" fontId="4" fillId="0" borderId="0" xfId="0" applyFont="1" applyBorder="1" applyAlignment="1">
      <alignment/>
    </xf>
    <xf numFmtId="0" fontId="23" fillId="0" borderId="0" xfId="0" applyFont="1" applyAlignment="1">
      <alignment horizontal="center"/>
    </xf>
    <xf numFmtId="0" fontId="23" fillId="0" borderId="0" xfId="0" applyFont="1" applyBorder="1" applyAlignment="1">
      <alignment horizontal="center"/>
    </xf>
    <xf numFmtId="0" fontId="23" fillId="0" borderId="0" xfId="0" applyFont="1" applyAlignment="1">
      <alignment horizontal="center" wrapText="1"/>
    </xf>
    <xf numFmtId="0" fontId="23" fillId="0" borderId="0" xfId="0" applyFont="1" applyBorder="1" applyAlignment="1">
      <alignment horizontal="center" wrapText="1"/>
    </xf>
    <xf numFmtId="15"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4" fillId="0" borderId="0" xfId="0" applyFont="1" applyAlignment="1">
      <alignment horizontal="left" vertical="center" indent="1"/>
    </xf>
    <xf numFmtId="179" fontId="4" fillId="0" borderId="13" xfId="42" applyNumberFormat="1" applyFont="1" applyBorder="1" applyAlignment="1">
      <alignment vertical="center"/>
    </xf>
    <xf numFmtId="13" fontId="4" fillId="0" borderId="0" xfId="59" applyNumberFormat="1" applyFont="1" applyAlignment="1">
      <alignment vertical="center"/>
    </xf>
    <xf numFmtId="0" fontId="4" fillId="0" borderId="0" xfId="0" applyFont="1" applyAlignment="1">
      <alignment horizontal="left" vertical="center" wrapText="1" indent="1"/>
    </xf>
    <xf numFmtId="179" fontId="4" fillId="0" borderId="14" xfId="42" applyNumberFormat="1" applyFont="1" applyBorder="1" applyAlignment="1">
      <alignment vertical="center"/>
    </xf>
    <xf numFmtId="43" fontId="4" fillId="0" borderId="0" xfId="42" applyNumberFormat="1" applyFont="1" applyAlignment="1">
      <alignment vertical="center"/>
    </xf>
    <xf numFmtId="43" fontId="4" fillId="0" borderId="13" xfId="42" applyNumberFormat="1" applyFont="1" applyBorder="1" applyAlignment="1">
      <alignment vertical="center"/>
    </xf>
    <xf numFmtId="0" fontId="23" fillId="0" borderId="0" xfId="0" applyFont="1" applyAlignment="1">
      <alignment horizontal="centerContinuous" vertical="center"/>
    </xf>
    <xf numFmtId="0" fontId="4" fillId="0" borderId="0" xfId="0" applyFont="1" applyAlignment="1">
      <alignment horizontal="centerContinuous" vertical="center"/>
    </xf>
    <xf numFmtId="0" fontId="23" fillId="0" borderId="0" xfId="0" applyFont="1" applyFill="1" applyAlignment="1">
      <alignment horizontal="center" vertical="center" wrapText="1"/>
    </xf>
    <xf numFmtId="179" fontId="4" fillId="0" borderId="0" xfId="42" applyNumberFormat="1" applyFont="1" applyFill="1" applyBorder="1" applyAlignment="1">
      <alignment horizontal="center" vertical="center"/>
    </xf>
    <xf numFmtId="179" fontId="4" fillId="0" borderId="15" xfId="42" applyNumberFormat="1" applyFont="1" applyBorder="1" applyAlignment="1">
      <alignment vertical="center"/>
    </xf>
    <xf numFmtId="179" fontId="4" fillId="0" borderId="16" xfId="42" applyNumberFormat="1" applyFont="1" applyBorder="1" applyAlignment="1">
      <alignment vertical="center"/>
    </xf>
    <xf numFmtId="179" fontId="4" fillId="0" borderId="17" xfId="42" applyNumberFormat="1" applyFont="1" applyBorder="1" applyAlignment="1">
      <alignment vertical="center"/>
    </xf>
    <xf numFmtId="179" fontId="4" fillId="0" borderId="18" xfId="42" applyNumberFormat="1" applyFont="1" applyBorder="1" applyAlignment="1">
      <alignment vertical="center"/>
    </xf>
    <xf numFmtId="0" fontId="23" fillId="0" borderId="0" xfId="0" applyFont="1" applyAlignment="1">
      <alignment vertical="top"/>
    </xf>
    <xf numFmtId="0" fontId="25" fillId="0" borderId="0" xfId="0" applyFont="1" applyAlignment="1">
      <alignment/>
    </xf>
    <xf numFmtId="0" fontId="23" fillId="0" borderId="0" xfId="0" applyFont="1" applyAlignment="1">
      <alignment/>
    </xf>
    <xf numFmtId="0" fontId="23" fillId="0" borderId="0" xfId="0" applyFont="1" applyAlignment="1" quotePrefix="1">
      <alignment/>
    </xf>
    <xf numFmtId="179" fontId="4" fillId="0" borderId="0" xfId="42" applyNumberFormat="1" applyFont="1" applyAlignment="1">
      <alignment/>
    </xf>
    <xf numFmtId="179" fontId="4" fillId="0" borderId="0" xfId="42" applyNumberFormat="1" applyFont="1" applyBorder="1" applyAlignment="1">
      <alignment/>
    </xf>
    <xf numFmtId="179" fontId="4" fillId="0" borderId="13" xfId="42" applyNumberFormat="1" applyFont="1" applyBorder="1" applyAlignment="1">
      <alignment/>
    </xf>
    <xf numFmtId="0" fontId="52" fillId="0" borderId="0" xfId="0" applyFont="1" applyAlignment="1">
      <alignment/>
    </xf>
    <xf numFmtId="14" fontId="4" fillId="0" borderId="0" xfId="0" applyNumberFormat="1" applyFont="1" applyAlignment="1" quotePrefix="1">
      <alignment horizontal="center"/>
    </xf>
    <xf numFmtId="14" fontId="4" fillId="0" borderId="0" xfId="0" applyNumberFormat="1" applyFont="1" applyAlignment="1">
      <alignment horizontal="center"/>
    </xf>
    <xf numFmtId="0" fontId="4" fillId="0" borderId="0" xfId="0" applyFont="1" applyAlignment="1">
      <alignment horizontal="center"/>
    </xf>
    <xf numFmtId="179" fontId="4" fillId="0" borderId="16" xfId="42" applyNumberFormat="1" applyFont="1" applyBorder="1" applyAlignment="1">
      <alignment/>
    </xf>
    <xf numFmtId="179" fontId="4" fillId="0" borderId="18" xfId="42" applyNumberFormat="1" applyFont="1" applyBorder="1" applyAlignment="1">
      <alignment/>
    </xf>
    <xf numFmtId="0" fontId="4" fillId="0" borderId="0" xfId="0" applyFont="1" applyAlignment="1">
      <alignment/>
    </xf>
    <xf numFmtId="0" fontId="4" fillId="0" borderId="0" xfId="0" applyFont="1" applyFill="1" applyAlignment="1">
      <alignment/>
    </xf>
    <xf numFmtId="179" fontId="4" fillId="0" borderId="12" xfId="42" applyNumberFormat="1" applyFont="1" applyBorder="1" applyAlignment="1">
      <alignment/>
    </xf>
    <xf numFmtId="0" fontId="4" fillId="0" borderId="0" xfId="0" applyFont="1" applyBorder="1" applyAlignment="1">
      <alignment horizontal="center"/>
    </xf>
    <xf numFmtId="0" fontId="23" fillId="0" borderId="0" xfId="0" applyFont="1" applyFill="1" applyAlignment="1" quotePrefix="1">
      <alignment/>
    </xf>
    <xf numFmtId="0" fontId="23" fillId="0" borderId="0" xfId="0" applyFont="1" applyFill="1" applyAlignment="1">
      <alignment/>
    </xf>
    <xf numFmtId="179" fontId="4" fillId="0" borderId="0" xfId="0" applyNumberFormat="1" applyFont="1" applyAlignment="1">
      <alignment/>
    </xf>
    <xf numFmtId="0" fontId="4" fillId="0" borderId="0" xfId="0" applyFont="1" applyAlignment="1">
      <alignment vertical="top" wrapText="1"/>
    </xf>
    <xf numFmtId="0" fontId="4" fillId="0" borderId="0" xfId="0" applyFont="1" applyAlignment="1">
      <alignment horizontal="left" vertical="top" wrapText="1"/>
    </xf>
    <xf numFmtId="9" fontId="4" fillId="0" borderId="0" xfId="0" applyNumberFormat="1" applyFont="1" applyAlignment="1">
      <alignment horizontal="center" vertical="top" wrapText="1"/>
    </xf>
    <xf numFmtId="0" fontId="4" fillId="0" borderId="0" xfId="0" applyFont="1" applyAlignment="1">
      <alignment horizontal="justify" vertical="top" wrapText="1"/>
    </xf>
    <xf numFmtId="0" fontId="27" fillId="0" borderId="0" xfId="0" applyFont="1" applyAlignment="1">
      <alignment/>
    </xf>
    <xf numFmtId="0" fontId="23" fillId="0" borderId="0" xfId="0" applyFont="1" applyAlignment="1">
      <alignment horizontal="centerContinuous"/>
    </xf>
    <xf numFmtId="14" fontId="23" fillId="0" borderId="0" xfId="0" applyNumberFormat="1" applyFont="1" applyAlignment="1" quotePrefix="1">
      <alignment horizontal="center"/>
    </xf>
    <xf numFmtId="14" fontId="23" fillId="0" borderId="0" xfId="0" applyNumberFormat="1" applyFont="1" applyAlignment="1">
      <alignment horizontal="center"/>
    </xf>
    <xf numFmtId="0" fontId="4" fillId="0" borderId="0" xfId="0" applyFont="1" applyAlignment="1" quotePrefix="1">
      <alignment/>
    </xf>
    <xf numFmtId="0" fontId="4" fillId="0" borderId="0" xfId="0" applyFont="1" applyAlignment="1">
      <alignment horizontal="right"/>
    </xf>
    <xf numFmtId="43" fontId="4" fillId="0" borderId="0" xfId="42" applyFont="1" applyAlignment="1">
      <alignment/>
    </xf>
    <xf numFmtId="0" fontId="23" fillId="0" borderId="0" xfId="0" applyFont="1" applyAlignment="1">
      <alignment horizontal="right"/>
    </xf>
    <xf numFmtId="0" fontId="28" fillId="0" borderId="0" xfId="0" applyFont="1" applyAlignment="1">
      <alignment/>
    </xf>
    <xf numFmtId="179" fontId="4" fillId="0" borderId="0" xfId="0" applyNumberFormat="1" applyFont="1" applyBorder="1" applyAlignment="1">
      <alignment/>
    </xf>
    <xf numFmtId="179" fontId="4" fillId="0" borderId="0" xfId="0" applyNumberFormat="1" applyFont="1" applyAlignment="1">
      <alignment horizontal="center"/>
    </xf>
    <xf numFmtId="179" fontId="4" fillId="0" borderId="19" xfId="42" applyNumberFormat="1" applyFont="1" applyBorder="1" applyAlignment="1">
      <alignment/>
    </xf>
    <xf numFmtId="0" fontId="4" fillId="0" borderId="13" xfId="0" applyFont="1" applyBorder="1" applyAlignment="1">
      <alignment/>
    </xf>
    <xf numFmtId="43" fontId="4" fillId="0" borderId="19" xfId="42" applyNumberFormat="1" applyFont="1" applyBorder="1" applyAlignment="1">
      <alignment/>
    </xf>
    <xf numFmtId="0" fontId="4" fillId="0" borderId="19" xfId="0" applyFont="1" applyBorder="1" applyAlignment="1">
      <alignment/>
    </xf>
    <xf numFmtId="43" fontId="4" fillId="0" borderId="0" xfId="42" applyNumberFormat="1" applyFont="1" applyBorder="1" applyAlignment="1">
      <alignment/>
    </xf>
    <xf numFmtId="0" fontId="53" fillId="0" borderId="0" xfId="0" applyFont="1" applyAlignment="1">
      <alignment horizontal="justify" readingOrder="1"/>
    </xf>
    <xf numFmtId="15" fontId="23" fillId="0" borderId="0" xfId="0" applyNumberFormat="1" applyFont="1" applyAlignment="1">
      <alignment/>
    </xf>
    <xf numFmtId="15" fontId="23" fillId="0" borderId="0" xfId="0" applyNumberFormat="1" applyFont="1" applyAlignment="1" quotePrefix="1">
      <alignment horizontal="left"/>
    </xf>
    <xf numFmtId="0" fontId="23" fillId="0" borderId="0" xfId="0" applyFont="1" applyAlignment="1">
      <alignment horizontal="left"/>
    </xf>
    <xf numFmtId="0" fontId="52" fillId="0" borderId="0" xfId="0" applyFont="1" applyFill="1" applyAlignment="1" quotePrefix="1">
      <alignment/>
    </xf>
    <xf numFmtId="0" fontId="4" fillId="0" borderId="0" xfId="0" applyFont="1" applyFill="1" applyAlignment="1">
      <alignment vertical="center" wrapText="1"/>
    </xf>
    <xf numFmtId="0" fontId="23" fillId="0" borderId="0" xfId="0" applyFont="1" applyAlignment="1">
      <alignment horizontal="center" vertical="center"/>
    </xf>
    <xf numFmtId="0" fontId="4"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xf>
    <xf numFmtId="0" fontId="30" fillId="0" borderId="0" xfId="0" applyFont="1" applyAlignment="1">
      <alignment vertical="center"/>
    </xf>
    <xf numFmtId="0" fontId="4" fillId="0" borderId="0" xfId="0" applyFont="1" applyAlignment="1">
      <alignment vertical="top"/>
    </xf>
    <xf numFmtId="0" fontId="4" fillId="0" borderId="0" xfId="0" applyFont="1" applyAlignment="1" quotePrefix="1">
      <alignment vertical="top"/>
    </xf>
    <xf numFmtId="14" fontId="23" fillId="0" borderId="0" xfId="0" applyNumberFormat="1" applyFont="1" applyAlignment="1">
      <alignment horizontal="center" wrapText="1"/>
    </xf>
    <xf numFmtId="179" fontId="4" fillId="0" borderId="12" xfId="0" applyNumberFormat="1" applyFont="1" applyBorder="1" applyAlignment="1">
      <alignment/>
    </xf>
    <xf numFmtId="0" fontId="3" fillId="0" borderId="0" xfId="0" applyFont="1" applyAlignment="1">
      <alignment horizontal="left" vertical="center" wrapText="1"/>
    </xf>
    <xf numFmtId="0" fontId="23" fillId="0" borderId="0" xfId="0" applyFont="1" applyAlignment="1">
      <alignment horizontal="center" vertical="center"/>
    </xf>
    <xf numFmtId="0" fontId="28" fillId="0" borderId="0" xfId="0" applyFont="1" applyAlignment="1">
      <alignment horizontal="left" indent="1"/>
    </xf>
    <xf numFmtId="0" fontId="4" fillId="0" borderId="0" xfId="0" applyFont="1" applyAlignment="1">
      <alignment horizontal="center" wrapText="1"/>
    </xf>
    <xf numFmtId="0" fontId="4" fillId="0" borderId="0" xfId="0" applyFont="1" applyAlignment="1" quotePrefix="1">
      <alignment horizontal="center" wrapText="1"/>
    </xf>
    <xf numFmtId="179" fontId="4" fillId="0" borderId="11" xfId="42" applyNumberFormat="1" applyFont="1" applyBorder="1" applyAlignment="1">
      <alignment/>
    </xf>
    <xf numFmtId="0" fontId="4" fillId="0" borderId="0" xfId="0" applyFont="1" applyAlignment="1">
      <alignment vertical="center" wrapText="1"/>
    </xf>
    <xf numFmtId="0" fontId="4" fillId="0" borderId="0" xfId="0" applyFont="1" applyFill="1" applyAlignment="1">
      <alignment vertical="center" wrapText="1"/>
    </xf>
    <xf numFmtId="0" fontId="23" fillId="12" borderId="0" xfId="0" applyFont="1" applyFill="1" applyAlignment="1">
      <alignment horizontal="center"/>
    </xf>
    <xf numFmtId="0" fontId="4" fillId="12" borderId="0" xfId="0" applyFont="1" applyFill="1" applyAlignment="1">
      <alignment/>
    </xf>
    <xf numFmtId="179" fontId="4" fillId="0" borderId="11" xfId="42" applyNumberFormat="1" applyFont="1" applyBorder="1" applyAlignment="1">
      <alignment horizontal="center" vertical="center"/>
    </xf>
    <xf numFmtId="0" fontId="53" fillId="0" borderId="0" xfId="0" applyFont="1" applyAlignment="1">
      <alignment horizontal="left" readingOrder="1"/>
    </xf>
    <xf numFmtId="0" fontId="23" fillId="0" borderId="0" xfId="0" applyFont="1" applyFill="1" applyAlignment="1">
      <alignment horizontal="center"/>
    </xf>
    <xf numFmtId="179" fontId="4" fillId="0" borderId="14" xfId="42" applyNumberFormat="1" applyFont="1" applyFill="1" applyBorder="1" applyAlignment="1">
      <alignment vertical="center"/>
    </xf>
    <xf numFmtId="0" fontId="23" fillId="12" borderId="0" xfId="0" applyFont="1" applyFill="1" applyAlignment="1">
      <alignment/>
    </xf>
    <xf numFmtId="14" fontId="4" fillId="12" borderId="0" xfId="0" applyNumberFormat="1" applyFont="1" applyFill="1" applyAlignment="1">
      <alignment horizontal="center"/>
    </xf>
    <xf numFmtId="0" fontId="4" fillId="12" borderId="0" xfId="0" applyFont="1" applyFill="1" applyAlignment="1">
      <alignment horizontal="center"/>
    </xf>
    <xf numFmtId="179" fontId="4" fillId="12" borderId="0" xfId="42" applyNumberFormat="1" applyFont="1" applyFill="1" applyBorder="1" applyAlignment="1">
      <alignment/>
    </xf>
    <xf numFmtId="179" fontId="4" fillId="12" borderId="0" xfId="42" applyNumberFormat="1" applyFont="1" applyFill="1" applyAlignment="1">
      <alignment/>
    </xf>
    <xf numFmtId="14" fontId="23" fillId="0" borderId="0" xfId="0" applyNumberFormat="1" applyFont="1" applyFill="1" applyAlignment="1" quotePrefix="1">
      <alignment horizontal="center"/>
    </xf>
    <xf numFmtId="0" fontId="23" fillId="0" borderId="0" xfId="0" applyFont="1" applyFill="1" applyAlignment="1">
      <alignment horizontal="right"/>
    </xf>
    <xf numFmtId="0" fontId="4" fillId="0" borderId="0" xfId="0" applyFont="1" applyFill="1" applyAlignment="1">
      <alignment horizontal="center"/>
    </xf>
    <xf numFmtId="179" fontId="4" fillId="0" borderId="0" xfId="42" applyNumberFormat="1" applyFont="1" applyFill="1" applyBorder="1" applyAlignment="1">
      <alignment/>
    </xf>
    <xf numFmtId="0" fontId="52" fillId="0" borderId="0" xfId="0" applyFont="1" applyFill="1" applyAlignment="1">
      <alignment/>
    </xf>
    <xf numFmtId="14" fontId="4" fillId="0" borderId="0" xfId="0" applyNumberFormat="1" applyFont="1" applyFill="1" applyAlignment="1" quotePrefix="1">
      <alignment horizontal="center"/>
    </xf>
    <xf numFmtId="14" fontId="4" fillId="0" borderId="0" xfId="0" applyNumberFormat="1" applyFont="1" applyFill="1" applyAlignment="1">
      <alignment horizontal="center"/>
    </xf>
    <xf numFmtId="179" fontId="4" fillId="0" borderId="16" xfId="42" applyNumberFormat="1" applyFont="1" applyFill="1" applyBorder="1" applyAlignment="1">
      <alignment/>
    </xf>
    <xf numFmtId="0" fontId="4" fillId="0" borderId="0" xfId="0" applyFont="1" applyFill="1" applyBorder="1" applyAlignment="1">
      <alignment/>
    </xf>
    <xf numFmtId="179" fontId="4" fillId="0" borderId="17" xfId="42" applyNumberFormat="1" applyFont="1" applyFill="1" applyBorder="1" applyAlignment="1">
      <alignment/>
    </xf>
    <xf numFmtId="179" fontId="4" fillId="0" borderId="18" xfId="42" applyNumberFormat="1" applyFont="1" applyFill="1" applyBorder="1" applyAlignment="1">
      <alignment/>
    </xf>
    <xf numFmtId="0" fontId="4" fillId="0" borderId="0" xfId="0" applyFont="1" applyFill="1" applyAlignment="1">
      <alignment horizontal="left"/>
    </xf>
    <xf numFmtId="179" fontId="4" fillId="0" borderId="0" xfId="42" applyNumberFormat="1" applyFont="1" applyFill="1" applyAlignment="1">
      <alignment/>
    </xf>
    <xf numFmtId="0" fontId="4" fillId="0" borderId="0" xfId="0" applyFont="1" applyFill="1" applyAlignment="1">
      <alignment/>
    </xf>
    <xf numFmtId="179" fontId="4" fillId="0" borderId="12" xfId="42" applyNumberFormat="1" applyFont="1" applyFill="1" applyBorder="1" applyAlignment="1">
      <alignment/>
    </xf>
    <xf numFmtId="0" fontId="4" fillId="0" borderId="0" xfId="0" applyFont="1" applyFill="1" applyBorder="1" applyAlignment="1">
      <alignment horizontal="center"/>
    </xf>
    <xf numFmtId="0" fontId="23" fillId="0" borderId="0" xfId="0" applyFont="1" applyFill="1" applyAlignment="1">
      <alignment vertical="center"/>
    </xf>
    <xf numFmtId="180" fontId="23" fillId="0" borderId="0" xfId="0" applyNumberFormat="1" applyFont="1" applyFill="1" applyAlignment="1" quotePrefix="1">
      <alignment horizontal="center" vertical="center"/>
    </xf>
    <xf numFmtId="0" fontId="23" fillId="0" borderId="0" xfId="0" applyFont="1" applyFill="1" applyAlignment="1">
      <alignment horizontal="center" vertical="center"/>
    </xf>
    <xf numFmtId="43" fontId="4" fillId="0" borderId="0" xfId="0" applyNumberFormat="1" applyFont="1" applyFill="1" applyAlignment="1">
      <alignment vertical="center"/>
    </xf>
    <xf numFmtId="0" fontId="23" fillId="0" borderId="0" xfId="0" applyFont="1" applyFill="1" applyAlignment="1">
      <alignment horizontal="center" wrapText="1"/>
    </xf>
    <xf numFmtId="179" fontId="4" fillId="0" borderId="13" xfId="42" applyNumberFormat="1" applyFont="1" applyFill="1" applyBorder="1" applyAlignment="1">
      <alignment vertical="center"/>
    </xf>
    <xf numFmtId="43" fontId="4" fillId="0" borderId="0" xfId="42" applyNumberFormat="1" applyFont="1" applyFill="1" applyAlignment="1">
      <alignment vertical="center"/>
    </xf>
    <xf numFmtId="43" fontId="4" fillId="0" borderId="0" xfId="42" applyNumberFormat="1" applyFont="1" applyFill="1" applyBorder="1" applyAlignment="1">
      <alignment vertical="center"/>
    </xf>
    <xf numFmtId="179" fontId="4" fillId="0" borderId="0" xfId="0" applyNumberFormat="1" applyFont="1" applyFill="1" applyAlignment="1">
      <alignment vertical="center"/>
    </xf>
    <xf numFmtId="179" fontId="4" fillId="0" borderId="13" xfId="42" applyNumberFormat="1" applyFont="1" applyFill="1" applyBorder="1" applyAlignment="1">
      <alignment/>
    </xf>
    <xf numFmtId="0" fontId="4" fillId="0" borderId="13" xfId="0" applyFont="1" applyFill="1" applyBorder="1" applyAlignment="1">
      <alignment/>
    </xf>
    <xf numFmtId="0" fontId="30" fillId="0" borderId="0" xfId="0" applyFont="1" applyFill="1" applyAlignment="1">
      <alignment vertical="center"/>
    </xf>
    <xf numFmtId="179" fontId="4" fillId="0" borderId="16" xfId="42" applyNumberFormat="1" applyFont="1" applyFill="1" applyBorder="1" applyAlignment="1">
      <alignment vertical="center"/>
    </xf>
    <xf numFmtId="179" fontId="4" fillId="0" borderId="17" xfId="42" applyNumberFormat="1" applyFont="1" applyFill="1" applyBorder="1" applyAlignment="1">
      <alignment vertical="center"/>
    </xf>
    <xf numFmtId="179" fontId="4" fillId="0" borderId="18" xfId="42" applyNumberFormat="1" applyFont="1" applyFill="1" applyBorder="1" applyAlignment="1">
      <alignment vertical="center"/>
    </xf>
    <xf numFmtId="179" fontId="4" fillId="0" borderId="0" xfId="42" applyNumberFormat="1" applyFont="1" applyFill="1" applyBorder="1" applyAlignment="1">
      <alignment horizontal="center" wrapText="1"/>
    </xf>
    <xf numFmtId="179" fontId="4" fillId="0" borderId="0" xfId="42" applyNumberFormat="1" applyFont="1" applyFill="1" applyBorder="1" applyAlignment="1" quotePrefix="1">
      <alignment horizontal="center" wrapText="1"/>
    </xf>
    <xf numFmtId="179" fontId="4" fillId="0" borderId="0" xfId="42" applyNumberFormat="1" applyFont="1" applyFill="1" applyBorder="1" applyAlignment="1">
      <alignment horizontal="center"/>
    </xf>
    <xf numFmtId="179" fontId="4" fillId="0" borderId="11" xfId="42" applyNumberFormat="1" applyFont="1" applyFill="1" applyBorder="1" applyAlignment="1">
      <alignment/>
    </xf>
    <xf numFmtId="0" fontId="53" fillId="0" borderId="0" xfId="0" applyFont="1" applyAlignment="1">
      <alignment vertical="top" wrapText="1" readingOrder="1"/>
    </xf>
    <xf numFmtId="0" fontId="23" fillId="0" borderId="0" xfId="0" applyFont="1" applyAlignment="1">
      <alignment vertical="center" wrapText="1"/>
    </xf>
    <xf numFmtId="179" fontId="23" fillId="0" borderId="12" xfId="42" applyNumberFormat="1" applyFont="1" applyFill="1" applyBorder="1" applyAlignment="1">
      <alignment vertical="center"/>
    </xf>
    <xf numFmtId="179" fontId="23" fillId="0" borderId="0" xfId="42" applyNumberFormat="1" applyFont="1" applyFill="1" applyAlignment="1">
      <alignment vertical="center"/>
    </xf>
    <xf numFmtId="179" fontId="23" fillId="0" borderId="0" xfId="42" applyNumberFormat="1" applyFont="1" applyAlignment="1">
      <alignment vertical="center"/>
    </xf>
    <xf numFmtId="0" fontId="4" fillId="0" borderId="0" xfId="0" applyFont="1" applyFill="1" applyAlignment="1">
      <alignment wrapText="1"/>
    </xf>
    <xf numFmtId="0" fontId="4" fillId="0" borderId="0" xfId="0" applyFont="1" applyAlignment="1">
      <alignment horizontal="justify" readingOrder="1"/>
    </xf>
    <xf numFmtId="181" fontId="4" fillId="0" borderId="0" xfId="59" applyNumberFormat="1" applyFont="1" applyAlignment="1">
      <alignment/>
    </xf>
    <xf numFmtId="179" fontId="4" fillId="0" borderId="20" xfId="42" applyNumberFormat="1" applyFont="1" applyBorder="1" applyAlignment="1">
      <alignment/>
    </xf>
    <xf numFmtId="181" fontId="4" fillId="0" borderId="20" xfId="59" applyNumberFormat="1" applyFont="1" applyBorder="1" applyAlignment="1">
      <alignment/>
    </xf>
    <xf numFmtId="181" fontId="4" fillId="0" borderId="18" xfId="59" applyNumberFormat="1" applyFont="1" applyBorder="1" applyAlignment="1">
      <alignment/>
    </xf>
    <xf numFmtId="179" fontId="4" fillId="0" borderId="21" xfId="42" applyNumberFormat="1" applyFont="1" applyBorder="1" applyAlignment="1">
      <alignment/>
    </xf>
    <xf numFmtId="179" fontId="4" fillId="0" borderId="22" xfId="42" applyNumberFormat="1" applyFont="1" applyBorder="1" applyAlignment="1">
      <alignment/>
    </xf>
    <xf numFmtId="0" fontId="4" fillId="0" borderId="21" xfId="0" applyFont="1" applyFill="1" applyBorder="1" applyAlignment="1">
      <alignment horizontal="center"/>
    </xf>
    <xf numFmtId="0" fontId="4" fillId="0" borderId="11" xfId="0" applyFont="1" applyFill="1" applyBorder="1" applyAlignment="1">
      <alignment horizontal="center"/>
    </xf>
    <xf numFmtId="0" fontId="4" fillId="0" borderId="22" xfId="0" applyFont="1" applyBorder="1" applyAlignment="1">
      <alignment horizontal="center"/>
    </xf>
    <xf numFmtId="0" fontId="4" fillId="0" borderId="21" xfId="0" applyFont="1" applyBorder="1" applyAlignment="1">
      <alignment/>
    </xf>
    <xf numFmtId="0" fontId="4" fillId="0" borderId="23" xfId="0" applyFont="1" applyBorder="1" applyAlignment="1">
      <alignment/>
    </xf>
    <xf numFmtId="0" fontId="4" fillId="0" borderId="22" xfId="0" applyFont="1" applyBorder="1" applyAlignment="1">
      <alignment/>
    </xf>
    <xf numFmtId="0" fontId="4" fillId="0" borderId="23" xfId="0" applyFont="1" applyFill="1" applyBorder="1" applyAlignment="1">
      <alignment/>
    </xf>
    <xf numFmtId="0" fontId="27" fillId="0" borderId="14" xfId="0" applyFont="1" applyBorder="1" applyAlignment="1">
      <alignment/>
    </xf>
    <xf numFmtId="179" fontId="4" fillId="0" borderId="14" xfId="42" applyNumberFormat="1" applyFont="1" applyBorder="1" applyAlignment="1">
      <alignment/>
    </xf>
    <xf numFmtId="179" fontId="4" fillId="0" borderId="23" xfId="42" applyNumberFormat="1" applyFont="1" applyBorder="1" applyAlignment="1">
      <alignment/>
    </xf>
    <xf numFmtId="179" fontId="4" fillId="0" borderId="24" xfId="42" applyNumberFormat="1" applyFont="1" applyBorder="1" applyAlignment="1">
      <alignment/>
    </xf>
    <xf numFmtId="14" fontId="4" fillId="0" borderId="23" xfId="0" applyNumberFormat="1" applyFont="1" applyFill="1" applyBorder="1" applyAlignment="1" quotePrefix="1">
      <alignment horizontal="center"/>
    </xf>
    <xf numFmtId="0" fontId="4" fillId="0" borderId="24" xfId="0" applyFont="1" applyBorder="1" applyAlignment="1">
      <alignment/>
    </xf>
    <xf numFmtId="0" fontId="4" fillId="0" borderId="24" xfId="0" applyFont="1" applyBorder="1" applyAlignment="1">
      <alignment horizontal="center" wrapText="1"/>
    </xf>
    <xf numFmtId="14" fontId="4" fillId="0" borderId="14" xfId="0" applyNumberFormat="1" applyFont="1" applyFill="1" applyBorder="1" applyAlignment="1">
      <alignment horizontal="center"/>
    </xf>
    <xf numFmtId="0" fontId="4" fillId="0" borderId="14" xfId="0" applyFont="1" applyFill="1" applyBorder="1" applyAlignment="1">
      <alignment/>
    </xf>
    <xf numFmtId="0" fontId="27" fillId="0" borderId="0" xfId="0" applyFont="1" applyFill="1" applyAlignment="1">
      <alignment/>
    </xf>
    <xf numFmtId="0" fontId="23" fillId="0" borderId="0" xfId="0" applyFont="1" applyAlignment="1">
      <alignment horizontal="center"/>
    </xf>
    <xf numFmtId="0" fontId="23" fillId="0" borderId="0" xfId="0" applyFont="1" applyAlignment="1">
      <alignment horizontal="center"/>
    </xf>
    <xf numFmtId="0" fontId="54" fillId="0" borderId="0" xfId="0" applyFont="1" applyAlignment="1">
      <alignment/>
    </xf>
    <xf numFmtId="0" fontId="53" fillId="0" borderId="0" xfId="0" applyFont="1" applyAlignment="1">
      <alignment vertical="top" wrapText="1" readingOrder="1"/>
    </xf>
    <xf numFmtId="0" fontId="53" fillId="0" borderId="0" xfId="0" applyFont="1" applyAlignment="1">
      <alignment wrapText="1" readingOrder="1"/>
    </xf>
    <xf numFmtId="0" fontId="4" fillId="0" borderId="0" xfId="0" applyFont="1" applyFill="1" applyAlignment="1">
      <alignment vertical="center" wrapText="1"/>
    </xf>
    <xf numFmtId="0" fontId="4" fillId="0" borderId="0" xfId="0" applyFont="1" applyAlignment="1">
      <alignment vertical="center" wrapText="1"/>
    </xf>
    <xf numFmtId="0" fontId="23" fillId="0" borderId="0" xfId="0" applyFont="1" applyAlignment="1">
      <alignment horizontal="center" vertical="center"/>
    </xf>
    <xf numFmtId="0" fontId="23" fillId="0" borderId="0" xfId="0" applyFont="1" applyFill="1" applyAlignment="1">
      <alignment vertical="center" wrapText="1"/>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Fill="1" applyAlignment="1">
      <alignment horizontal="center"/>
    </xf>
    <xf numFmtId="0" fontId="4" fillId="0" borderId="0" xfId="0" applyFont="1" applyAlignment="1">
      <alignment wrapText="1"/>
    </xf>
    <xf numFmtId="0" fontId="4" fillId="0" borderId="0" xfId="0" applyFont="1" applyFill="1" applyAlignment="1">
      <alignment wrapText="1"/>
    </xf>
    <xf numFmtId="0" fontId="23" fillId="0" borderId="23" xfId="0" applyFont="1" applyFill="1" applyBorder="1" applyAlignment="1">
      <alignment horizontal="center"/>
    </xf>
    <xf numFmtId="0" fontId="23" fillId="0" borderId="14" xfId="0" applyFont="1" applyFill="1" applyBorder="1" applyAlignment="1">
      <alignment horizontal="center"/>
    </xf>
    <xf numFmtId="0" fontId="23" fillId="0" borderId="24" xfId="0" applyFont="1" applyFill="1" applyBorder="1" applyAlignment="1">
      <alignment horizontal="center"/>
    </xf>
    <xf numFmtId="0" fontId="4" fillId="0" borderId="21" xfId="0" applyFont="1" applyFill="1" applyBorder="1" applyAlignment="1">
      <alignment wrapText="1"/>
    </xf>
    <xf numFmtId="0" fontId="4" fillId="0" borderId="11" xfId="0" applyFont="1" applyFill="1" applyBorder="1" applyAlignment="1">
      <alignment wrapText="1"/>
    </xf>
    <xf numFmtId="0" fontId="4" fillId="0" borderId="0" xfId="0" applyFont="1" applyAlignment="1">
      <alignment horizontal="justify" vertical="top" wrapText="1"/>
    </xf>
    <xf numFmtId="0" fontId="2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10</xdr:col>
      <xdr:colOff>0</xdr:colOff>
      <xdr:row>5</xdr:row>
      <xdr:rowOff>28575</xdr:rowOff>
    </xdr:to>
    <xdr:sp>
      <xdr:nvSpPr>
        <xdr:cNvPr id="1" name="Text Box 2"/>
        <xdr:cNvSpPr txBox="1">
          <a:spLocks noChangeArrowheads="1"/>
        </xdr:cNvSpPr>
      </xdr:nvSpPr>
      <xdr:spPr>
        <a:xfrm>
          <a:off x="9525" y="552450"/>
          <a:ext cx="6248400" cy="4762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ANNOUNCEMENT OF UNAUDITED QUARTERLY REPORT ON CONSOLIDATED RESULTS FOR THE   FINANCIAL QUARTER ENDED 31 DECEMBER 2011</a:t>
          </a:r>
        </a:p>
      </xdr:txBody>
    </xdr:sp>
    <xdr:clientData/>
  </xdr:twoCellAnchor>
  <xdr:twoCellAnchor>
    <xdr:from>
      <xdr:col>1</xdr:col>
      <xdr:colOff>0</xdr:colOff>
      <xdr:row>45</xdr:row>
      <xdr:rowOff>0</xdr:rowOff>
    </xdr:from>
    <xdr:to>
      <xdr:col>10</xdr:col>
      <xdr:colOff>0</xdr:colOff>
      <xdr:row>45</xdr:row>
      <xdr:rowOff>0</xdr:rowOff>
    </xdr:to>
    <xdr:sp>
      <xdr:nvSpPr>
        <xdr:cNvPr id="2" name="Text Box 4"/>
        <xdr:cNvSpPr txBox="1">
          <a:spLocks noChangeArrowheads="1"/>
        </xdr:cNvSpPr>
      </xdr:nvSpPr>
      <xdr:spPr>
        <a:xfrm>
          <a:off x="171450" y="10220325"/>
          <a:ext cx="6086475" cy="0"/>
        </a:xfrm>
        <a:prstGeom prst="rect">
          <a:avLst/>
        </a:prstGeom>
        <a:solidFill>
          <a:srgbClr val="FFFFFF"/>
        </a:solidFill>
        <a:ln w="9525" cmpd="sng">
          <a:noFill/>
        </a:ln>
      </xdr:spPr>
      <xdr:txBody>
        <a:bodyPr vertOverflow="clip" wrap="square" lIns="27432" tIns="22860" rIns="27432" bIns="0"/>
        <a:p>
          <a:pPr algn="just">
            <a:defRPr/>
          </a:pPr>
          <a:r>
            <a:rPr lang="en-US" cap="none" sz="1000" b="0" i="1" u="none" baseline="0">
              <a:solidFill>
                <a:srgbClr val="000000"/>
              </a:solidFill>
            </a:rPr>
            <a:t>There are no comparative figures in the preceding corresponding quarter as this is the first year of quarterly reporting.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82</xdr:row>
      <xdr:rowOff>76200</xdr:rowOff>
    </xdr:from>
    <xdr:to>
      <xdr:col>3</xdr:col>
      <xdr:colOff>1295400</xdr:colOff>
      <xdr:row>84</xdr:row>
      <xdr:rowOff>133350</xdr:rowOff>
    </xdr:to>
    <xdr:sp>
      <xdr:nvSpPr>
        <xdr:cNvPr id="1" name="Text Box 1"/>
        <xdr:cNvSpPr txBox="1">
          <a:spLocks noChangeArrowheads="1"/>
        </xdr:cNvSpPr>
      </xdr:nvSpPr>
      <xdr:spPr>
        <a:xfrm>
          <a:off x="28575" y="11572875"/>
          <a:ext cx="5210175"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Calibri"/>
              <a:ea typeface="Calibri"/>
              <a:cs typeface="Calibri"/>
            </a:rPr>
            <a:t>The Condensed Consolidated Statement Of</a:t>
          </a:r>
          <a:r>
            <a:rPr lang="en-US" cap="none" sz="1000" b="0" i="0" u="none" baseline="0">
              <a:solidFill>
                <a:srgbClr val="000000"/>
              </a:solidFill>
              <a:latin typeface="Calibri"/>
              <a:ea typeface="Calibri"/>
              <a:cs typeface="Calibri"/>
            </a:rPr>
            <a:t> Financial Position</a:t>
          </a:r>
          <a:r>
            <a:rPr lang="en-US" cap="none" sz="1000" b="0" i="0" u="none" baseline="0">
              <a:solidFill>
                <a:srgbClr val="000000"/>
              </a:solidFill>
              <a:latin typeface="Calibri"/>
              <a:ea typeface="Calibri"/>
              <a:cs typeface="Calibri"/>
            </a:rPr>
            <a:t> should be read in conjunction with the Annual Financial Report  31st December 2010.)</a:t>
          </a:r>
        </a:p>
      </xdr:txBody>
    </xdr:sp>
    <xdr:clientData/>
  </xdr:twoCellAnchor>
  <xdr:twoCellAnchor>
    <xdr:from>
      <xdr:col>0</xdr:col>
      <xdr:colOff>257175</xdr:colOff>
      <xdr:row>80</xdr:row>
      <xdr:rowOff>38100</xdr:rowOff>
    </xdr:from>
    <xdr:to>
      <xdr:col>4</xdr:col>
      <xdr:colOff>19050</xdr:colOff>
      <xdr:row>82</xdr:row>
      <xdr:rowOff>85725</xdr:rowOff>
    </xdr:to>
    <xdr:sp>
      <xdr:nvSpPr>
        <xdr:cNvPr id="2" name="Text Box 2"/>
        <xdr:cNvSpPr txBox="1">
          <a:spLocks noChangeArrowheads="1"/>
        </xdr:cNvSpPr>
      </xdr:nvSpPr>
      <xdr:spPr>
        <a:xfrm>
          <a:off x="257175" y="11210925"/>
          <a:ext cx="5067300"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Net assets per share is calculated based on Total Assets (including intangibles) minus Total Liabilities divided by the total number of ordinary shares.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20</xdr:col>
      <xdr:colOff>0</xdr:colOff>
      <xdr:row>47</xdr:row>
      <xdr:rowOff>0</xdr:rowOff>
    </xdr:to>
    <xdr:sp>
      <xdr:nvSpPr>
        <xdr:cNvPr id="1" name="Text Box 3"/>
        <xdr:cNvSpPr txBox="1">
          <a:spLocks noChangeArrowheads="1"/>
        </xdr:cNvSpPr>
      </xdr:nvSpPr>
      <xdr:spPr>
        <a:xfrm>
          <a:off x="361950" y="8039100"/>
          <a:ext cx="8048625" cy="0"/>
        </a:xfrm>
        <a:prstGeom prst="rect">
          <a:avLst/>
        </a:prstGeom>
        <a:solidFill>
          <a:srgbClr val="FFFFFF"/>
        </a:solidFill>
        <a:ln w="9525" cmpd="sng">
          <a:noFill/>
        </a:ln>
      </xdr:spPr>
      <xdr:txBody>
        <a:bodyPr vertOverflow="clip" wrap="square" lIns="27432" tIns="22860" rIns="27432" bIns="0"/>
        <a:p>
          <a:pPr algn="just">
            <a:defRPr/>
          </a:pPr>
          <a:r>
            <a:rPr lang="en-US" cap="none" sz="1000" b="0" i="1" u="none" baseline="0">
              <a:solidFill>
                <a:srgbClr val="000000"/>
              </a:solidFill>
            </a:rPr>
            <a:t>There are no comparative figures in the preceding corresponding quarter as this is the first year of quarterly reporting.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9525</xdr:rowOff>
    </xdr:from>
    <xdr:to>
      <xdr:col>4</xdr:col>
      <xdr:colOff>923925</xdr:colOff>
      <xdr:row>59</xdr:row>
      <xdr:rowOff>76200</xdr:rowOff>
    </xdr:to>
    <xdr:sp>
      <xdr:nvSpPr>
        <xdr:cNvPr id="1" name="Text Box 1"/>
        <xdr:cNvSpPr txBox="1">
          <a:spLocks noChangeArrowheads="1"/>
        </xdr:cNvSpPr>
      </xdr:nvSpPr>
      <xdr:spPr>
        <a:xfrm>
          <a:off x="38100" y="9182100"/>
          <a:ext cx="519112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Cash Flow Statements should be read in conjunction with the Annual Financial Report  for the year ended 31st December 2010.)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13</xdr:col>
      <xdr:colOff>628650</xdr:colOff>
      <xdr:row>19</xdr:row>
      <xdr:rowOff>66675</xdr:rowOff>
    </xdr:to>
    <xdr:sp>
      <xdr:nvSpPr>
        <xdr:cNvPr id="1" name="Text Box 1"/>
        <xdr:cNvSpPr txBox="1">
          <a:spLocks noChangeArrowheads="1"/>
        </xdr:cNvSpPr>
      </xdr:nvSpPr>
      <xdr:spPr>
        <a:xfrm>
          <a:off x="228600" y="1190625"/>
          <a:ext cx="5705475" cy="1838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interim financial statements have been prepared under the historical cost convention except for revaluation of certain freehold land and building included within property, plant and equipment and the following assets and liabilities that are stated at fair value: available-for-sale financial assets and investment properties.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interim financial statements are unaudited and have been prepared in accordance with the requirements of FRS 134: Interim Financial Reporting and paragraph 9.22 of the Listing Requirements of Bursa Malaysia Securities Berhad.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interim financial statements should be read in conjunction with the audited financial statements of the Group for the year ended 31 December 2010. </a:t>
          </a:r>
        </a:p>
      </xdr:txBody>
    </xdr:sp>
    <xdr:clientData/>
  </xdr:twoCellAnchor>
  <xdr:twoCellAnchor>
    <xdr:from>
      <xdr:col>1</xdr:col>
      <xdr:colOff>9525</xdr:colOff>
      <xdr:row>361</xdr:row>
      <xdr:rowOff>0</xdr:rowOff>
    </xdr:from>
    <xdr:to>
      <xdr:col>15</xdr:col>
      <xdr:colOff>476250</xdr:colOff>
      <xdr:row>361</xdr:row>
      <xdr:rowOff>0</xdr:rowOff>
    </xdr:to>
    <xdr:sp>
      <xdr:nvSpPr>
        <xdr:cNvPr id="2" name="Text Box 7"/>
        <xdr:cNvSpPr txBox="1">
          <a:spLocks noChangeArrowheads="1"/>
        </xdr:cNvSpPr>
      </xdr:nvSpPr>
      <xdr:spPr>
        <a:xfrm>
          <a:off x="228600" y="3686175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purchase or sale of quoted securities for the financial period under review.</a:t>
          </a:r>
        </a:p>
      </xdr:txBody>
    </xdr:sp>
    <xdr:clientData/>
  </xdr:twoCellAnchor>
  <xdr:twoCellAnchor>
    <xdr:from>
      <xdr:col>1</xdr:col>
      <xdr:colOff>19050</xdr:colOff>
      <xdr:row>125</xdr:row>
      <xdr:rowOff>9525</xdr:rowOff>
    </xdr:from>
    <xdr:to>
      <xdr:col>13</xdr:col>
      <xdr:colOff>857250</xdr:colOff>
      <xdr:row>128</xdr:row>
      <xdr:rowOff>0</xdr:rowOff>
    </xdr:to>
    <xdr:sp>
      <xdr:nvSpPr>
        <xdr:cNvPr id="3" name="Text Box 22"/>
        <xdr:cNvSpPr txBox="1">
          <a:spLocks noChangeArrowheads="1"/>
        </xdr:cNvSpPr>
      </xdr:nvSpPr>
      <xdr:spPr>
        <a:xfrm>
          <a:off x="238125" y="12839700"/>
          <a:ext cx="5924550"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There were no issuance and repayment of debt and equity securities, shar</a:t>
          </a:r>
          <a:r>
            <a:rPr lang="en-US" cap="none" sz="1000" b="0" i="0" u="none" baseline="0">
              <a:solidFill>
                <a:srgbClr val="000000"/>
              </a:solidFill>
              <a:latin typeface="Calibri"/>
              <a:ea typeface="Calibri"/>
              <a:cs typeface="Calibri"/>
            </a:rPr>
            <a:t>es</a:t>
          </a:r>
          <a:r>
            <a:rPr lang="en-US" cap="none" sz="1000" b="0" i="0" u="none" baseline="0">
              <a:solidFill>
                <a:srgbClr val="000000"/>
              </a:solidFill>
              <a:latin typeface="Calibri"/>
              <a:ea typeface="Calibri"/>
              <a:cs typeface="Calibri"/>
            </a:rPr>
            <a:t> buy-back, share</a:t>
          </a:r>
          <a:r>
            <a:rPr lang="en-US" cap="none" sz="1000" b="0" i="0" u="none" baseline="0">
              <a:solidFill>
                <a:srgbClr val="FF0000"/>
              </a:solidFill>
              <a:latin typeface="Calibri"/>
              <a:ea typeface="Calibri"/>
              <a:cs typeface="Calibri"/>
            </a:rPr>
            <a:t>s</a:t>
          </a:r>
          <a:r>
            <a:rPr lang="en-US" cap="none" sz="1000" b="0" i="0" u="none" baseline="0">
              <a:solidFill>
                <a:srgbClr val="000000"/>
              </a:solidFill>
              <a:latin typeface="Calibri"/>
              <a:ea typeface="Calibri"/>
              <a:cs typeface="Calibri"/>
            </a:rPr>
            <a:t> cancellation, shares held as treasury shares and resale of treasury shares during the financial period to-date except</a:t>
          </a:r>
          <a:r>
            <a:rPr lang="en-US" cap="none" sz="1000" b="0" i="0" u="none" baseline="0">
              <a:solidFill>
                <a:srgbClr val="000000"/>
              </a:solidFill>
              <a:latin typeface="Calibri"/>
              <a:ea typeface="Calibri"/>
              <a:cs typeface="Calibri"/>
            </a:rPr>
            <a:t> for the following:</a:t>
          </a:r>
        </a:p>
      </xdr:txBody>
    </xdr:sp>
    <xdr:clientData/>
  </xdr:twoCellAnchor>
  <xdr:twoCellAnchor>
    <xdr:from>
      <xdr:col>2</xdr:col>
      <xdr:colOff>0</xdr:colOff>
      <xdr:row>601</xdr:row>
      <xdr:rowOff>0</xdr:rowOff>
    </xdr:from>
    <xdr:to>
      <xdr:col>15</xdr:col>
      <xdr:colOff>476250</xdr:colOff>
      <xdr:row>601</xdr:row>
      <xdr:rowOff>0</xdr:rowOff>
    </xdr:to>
    <xdr:sp>
      <xdr:nvSpPr>
        <xdr:cNvPr id="4" name="Text Box 24"/>
        <xdr:cNvSpPr txBox="1">
          <a:spLocks noChangeArrowheads="1"/>
        </xdr:cNvSpPr>
      </xdr:nvSpPr>
      <xdr:spPr>
        <a:xfrm>
          <a:off x="409575" y="6451282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This suit commenced on 8 April 1999 wherein Armatrade has filed a legal action claiming against ESPL for the sum of RM6,555,841-87 together with interest and costs while ESPL is counter claiming against Armatrade, inter alia, for the sum of RM10,624,529-69 together with interest and costs.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following are the latest developments in the case: -
</a:t>
          </a:r>
          <a:r>
            <a:rPr lang="en-US" cap="none" sz="1000" b="0" i="0" u="none" baseline="0">
              <a:solidFill>
                <a:srgbClr val="000000"/>
              </a:solidFill>
              <a:latin typeface="Times New Roman"/>
              <a:ea typeface="Times New Roman"/>
              <a:cs typeface="Times New Roman"/>
            </a:rPr>
            <a:t>A compromise agreement has been entered into between ESPL and Armatrade. In accordance with the terms of the said agreement dated 23/11/2004, Armatrade has withdrawn the claim against ESPL and the latter has also withdrawn their counter claim against Armatrade. Specific avenues for recourse have been accorded in the agreement to safeguard Armatrade's position and claim.</a:t>
          </a:r>
        </a:p>
      </xdr:txBody>
    </xdr:sp>
    <xdr:clientData/>
  </xdr:twoCellAnchor>
  <xdr:twoCellAnchor>
    <xdr:from>
      <xdr:col>1</xdr:col>
      <xdr:colOff>19050</xdr:colOff>
      <xdr:row>625</xdr:row>
      <xdr:rowOff>0</xdr:rowOff>
    </xdr:from>
    <xdr:to>
      <xdr:col>15</xdr:col>
      <xdr:colOff>476250</xdr:colOff>
      <xdr:row>625</xdr:row>
      <xdr:rowOff>0</xdr:rowOff>
    </xdr:to>
    <xdr:sp>
      <xdr:nvSpPr>
        <xdr:cNvPr id="5" name="Text Box 25"/>
        <xdr:cNvSpPr txBox="1">
          <a:spLocks noChangeArrowheads="1"/>
        </xdr:cNvSpPr>
      </xdr:nvSpPr>
      <xdr:spPr>
        <a:xfrm>
          <a:off x="238125" y="683990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625</xdr:row>
      <xdr:rowOff>0</xdr:rowOff>
    </xdr:from>
    <xdr:to>
      <xdr:col>15</xdr:col>
      <xdr:colOff>476250</xdr:colOff>
      <xdr:row>625</xdr:row>
      <xdr:rowOff>0</xdr:rowOff>
    </xdr:to>
    <xdr:sp>
      <xdr:nvSpPr>
        <xdr:cNvPr id="6" name="Text Box 26"/>
        <xdr:cNvSpPr txBox="1">
          <a:spLocks noChangeArrowheads="1"/>
        </xdr:cNvSpPr>
      </xdr:nvSpPr>
      <xdr:spPr>
        <a:xfrm>
          <a:off x="238125" y="683990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an improvement in the results of the Group for the current quarter in comparison to the preceding quarter.  This  is mainly attributable to higher sales and profitability for the Group.</a:t>
          </a:r>
        </a:p>
      </xdr:txBody>
    </xdr:sp>
    <xdr:clientData/>
  </xdr:twoCellAnchor>
  <xdr:twoCellAnchor>
    <xdr:from>
      <xdr:col>1</xdr:col>
      <xdr:colOff>9525</xdr:colOff>
      <xdr:row>625</xdr:row>
      <xdr:rowOff>0</xdr:rowOff>
    </xdr:from>
    <xdr:to>
      <xdr:col>16</xdr:col>
      <xdr:colOff>0</xdr:colOff>
      <xdr:row>625</xdr:row>
      <xdr:rowOff>0</xdr:rowOff>
    </xdr:to>
    <xdr:sp>
      <xdr:nvSpPr>
        <xdr:cNvPr id="7" name="Text Box 27"/>
        <xdr:cNvSpPr txBox="1">
          <a:spLocks noChangeArrowheads="1"/>
        </xdr:cNvSpPr>
      </xdr:nvSpPr>
      <xdr:spPr>
        <a:xfrm>
          <a:off x="228600" y="6839902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 the six months ended 30 June 2002, the Group recorded a revenue of RM37.48million, an improvement of 13.9% over the corresponding period last year.  However, group profit before taxation (before exceptional items from the disposal of building in 2001) has increased by 133.6% from Rm1.41 million to Rm3.29 million. This is largely attributable to the increase in completion of contracts on fire-fighting systems from the contracting and services division.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 wholly-owned subsidiary, Master Pyroserve Sdn Bhd which has a concession to operate the computerised fire alarm monitoring and communication systems had also achieved a 68.7% increase in profit before taxation as compared to the previous corresponding period. 
</a:t>
          </a:r>
        </a:p>
      </xdr:txBody>
    </xdr:sp>
    <xdr:clientData/>
  </xdr:twoCellAnchor>
  <xdr:twoCellAnchor>
    <xdr:from>
      <xdr:col>1</xdr:col>
      <xdr:colOff>28575</xdr:colOff>
      <xdr:row>341</xdr:row>
      <xdr:rowOff>19050</xdr:rowOff>
    </xdr:from>
    <xdr:to>
      <xdr:col>13</xdr:col>
      <xdr:colOff>847725</xdr:colOff>
      <xdr:row>356</xdr:row>
      <xdr:rowOff>0</xdr:rowOff>
    </xdr:to>
    <xdr:sp>
      <xdr:nvSpPr>
        <xdr:cNvPr id="8" name="Text Box 28"/>
        <xdr:cNvSpPr txBox="1">
          <a:spLocks noChangeArrowheads="1"/>
        </xdr:cNvSpPr>
      </xdr:nvSpPr>
      <xdr:spPr>
        <a:xfrm>
          <a:off x="247650" y="33708975"/>
          <a:ext cx="5905500" cy="24098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Calibri"/>
              <a:ea typeface="Calibri"/>
              <a:cs typeface="Calibri"/>
            </a:rPr>
            <a:t>Barring any unforeseen circumstances, the Board of Directors are optimistic of improving</a:t>
          </a:r>
          <a:r>
            <a:rPr lang="en-US" cap="none" sz="1000" b="0" i="0" u="none" baseline="0">
              <a:solidFill>
                <a:srgbClr val="000000"/>
              </a:solidFill>
              <a:latin typeface="Calibri"/>
              <a:ea typeface="Calibri"/>
              <a:cs typeface="Calibri"/>
            </a:rPr>
            <a:t> overall financial and operational performance for the year ending 31 December 2012 as compared to the current year under review.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Board of Directors</a:t>
          </a:r>
          <a:r>
            <a:rPr lang="en-US" cap="none" sz="1000" b="0" i="0" u="none" baseline="0">
              <a:solidFill>
                <a:srgbClr val="000000"/>
              </a:solidFill>
              <a:latin typeface="Calibri"/>
              <a:ea typeface="Calibri"/>
              <a:cs typeface="Calibri"/>
            </a:rPr>
            <a:t> do not forsee any significant changes pertaining to material costs and selling </a:t>
          </a:r>
          <a:r>
            <a:rPr lang="en-US" cap="none" sz="1000" b="0" i="0" u="none" baseline="0">
              <a:solidFill>
                <a:srgbClr val="000000"/>
              </a:solidFill>
              <a:latin typeface="Calibri"/>
              <a:ea typeface="Calibri"/>
              <a:cs typeface="Calibri"/>
            </a:rPr>
            <a:t>prices which will affect the Manufacturing, Trading, Services &amp; Theming segment as well as the Construction, Engineering &amp; </a:t>
          </a:r>
          <a:r>
            <a:rPr lang="en-US" cap="none" sz="1000" b="0" i="0" u="none" baseline="0">
              <a:solidFill>
                <a:srgbClr val="000000"/>
              </a:solidFill>
              <a:latin typeface="Calibri"/>
              <a:ea typeface="Calibri"/>
              <a:cs typeface="Calibri"/>
            </a:rPr>
            <a:t>Property segment.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pricing on both raw materials and selling</a:t>
          </a:r>
          <a:r>
            <a:rPr lang="en-US" cap="none" sz="1000" b="0" i="0" u="none" baseline="0">
              <a:solidFill>
                <a:srgbClr val="000000"/>
              </a:solidFill>
              <a:latin typeface="Calibri"/>
              <a:ea typeface="Calibri"/>
              <a:cs typeface="Calibri"/>
            </a:rPr>
            <a:t> price of palm oil extraction business depend on prices published by Malaysian Palm Oil Board. As the nature of our business is in the extraction of crude oil, our production margin will remained irregardless of the changed in the pricing.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the year ending 31 December 2012</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the Group will continue its new business direction in both property development and palm oil extraction which commenced in the final quarter of FY2010. The Board of Directors forsee that both these business segments will continue to contribute a major percentage of the Group's revenue and profit.</a:t>
          </a:r>
        </a:p>
      </xdr:txBody>
    </xdr:sp>
    <xdr:clientData/>
  </xdr:twoCellAnchor>
  <xdr:twoCellAnchor>
    <xdr:from>
      <xdr:col>1</xdr:col>
      <xdr:colOff>19050</xdr:colOff>
      <xdr:row>637</xdr:row>
      <xdr:rowOff>0</xdr:rowOff>
    </xdr:from>
    <xdr:to>
      <xdr:col>15</xdr:col>
      <xdr:colOff>476250</xdr:colOff>
      <xdr:row>637</xdr:row>
      <xdr:rowOff>0</xdr:rowOff>
    </xdr:to>
    <xdr:sp>
      <xdr:nvSpPr>
        <xdr:cNvPr id="9" name="Text Box 29"/>
        <xdr:cNvSpPr txBox="1">
          <a:spLocks noChangeArrowheads="1"/>
        </xdr:cNvSpPr>
      </xdr:nvSpPr>
      <xdr:spPr>
        <a:xfrm>
          <a:off x="238125" y="703421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difference in the forecast profit after taxation and minority interests of RM1.47 million as compared to actual results of RM92,000 is largely attributable to a delay in the completion of the disposal of the property at Hicom-Glenmarie Industrial Park.  Hence, the realised gain will only be included in the current year's financial results.</a:t>
          </a:r>
        </a:p>
      </xdr:txBody>
    </xdr:sp>
    <xdr:clientData/>
  </xdr:twoCellAnchor>
  <xdr:oneCellAnchor>
    <xdr:from>
      <xdr:col>3</xdr:col>
      <xdr:colOff>0</xdr:colOff>
      <xdr:row>648</xdr:row>
      <xdr:rowOff>66675</xdr:rowOff>
    </xdr:from>
    <xdr:ext cx="76200" cy="200025"/>
    <xdr:sp fLocksText="0">
      <xdr:nvSpPr>
        <xdr:cNvPr id="10" name="Text Box 30"/>
        <xdr:cNvSpPr txBox="1">
          <a:spLocks noChangeArrowheads="1"/>
        </xdr:cNvSpPr>
      </xdr:nvSpPr>
      <xdr:spPr>
        <a:xfrm>
          <a:off x="628650" y="72189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619</xdr:row>
      <xdr:rowOff>0</xdr:rowOff>
    </xdr:from>
    <xdr:to>
      <xdr:col>15</xdr:col>
      <xdr:colOff>476250</xdr:colOff>
      <xdr:row>619</xdr:row>
      <xdr:rowOff>0</xdr:rowOff>
    </xdr:to>
    <xdr:sp>
      <xdr:nvSpPr>
        <xdr:cNvPr id="11" name="Text Box 32"/>
        <xdr:cNvSpPr txBox="1">
          <a:spLocks noChangeArrowheads="1"/>
        </xdr:cNvSpPr>
      </xdr:nvSpPr>
      <xdr:spPr>
        <a:xfrm>
          <a:off x="228600" y="6742747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is no disclosure of segmental information by activity as the Group operates principally within one industry.</a:t>
          </a:r>
        </a:p>
      </xdr:txBody>
    </xdr:sp>
    <xdr:clientData/>
  </xdr:twoCellAnchor>
  <xdr:twoCellAnchor>
    <xdr:from>
      <xdr:col>1</xdr:col>
      <xdr:colOff>9525</xdr:colOff>
      <xdr:row>637</xdr:row>
      <xdr:rowOff>0</xdr:rowOff>
    </xdr:from>
    <xdr:to>
      <xdr:col>15</xdr:col>
      <xdr:colOff>476250</xdr:colOff>
      <xdr:row>637</xdr:row>
      <xdr:rowOff>0</xdr:rowOff>
    </xdr:to>
    <xdr:sp>
      <xdr:nvSpPr>
        <xdr:cNvPr id="12" name="Text Box 35"/>
        <xdr:cNvSpPr txBox="1">
          <a:spLocks noChangeArrowheads="1"/>
        </xdr:cNvSpPr>
      </xdr:nvSpPr>
      <xdr:spPr>
        <a:xfrm>
          <a:off x="228600" y="7034212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Corporate guarantees given to certain banks as required, have remained unchanged although the banking facilities extended to the subsidiary companies have been reduced.  To-date, the limits of banking facilities extended to subsidiary companies has been reduced to RM30.72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are no further contingent liabilities save for that disclosed above as at the latest practicable date.
</a:t>
          </a:r>
        </a:p>
      </xdr:txBody>
    </xdr:sp>
    <xdr:clientData/>
  </xdr:twoCellAnchor>
  <xdr:twoCellAnchor>
    <xdr:from>
      <xdr:col>1</xdr:col>
      <xdr:colOff>9525</xdr:colOff>
      <xdr:row>104</xdr:row>
      <xdr:rowOff>0</xdr:rowOff>
    </xdr:from>
    <xdr:to>
      <xdr:col>14</xdr:col>
      <xdr:colOff>0</xdr:colOff>
      <xdr:row>104</xdr:row>
      <xdr:rowOff>0</xdr:rowOff>
    </xdr:to>
    <xdr:sp>
      <xdr:nvSpPr>
        <xdr:cNvPr id="13" name="Text Box 36"/>
        <xdr:cNvSpPr txBox="1">
          <a:spLocks noChangeArrowheads="1"/>
        </xdr:cNvSpPr>
      </xdr:nvSpPr>
      <xdr:spPr>
        <a:xfrm>
          <a:off x="228600" y="97536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Gain on disposal of an office building cum workshop at Hicom-Glenmarie Industrial Park [after taking into account all incidental expenses (including real  property gains tax) directly related to the sale]</a:t>
          </a:r>
        </a:p>
      </xdr:txBody>
    </xdr:sp>
    <xdr:clientData/>
  </xdr:twoCellAnchor>
  <xdr:twoCellAnchor>
    <xdr:from>
      <xdr:col>1</xdr:col>
      <xdr:colOff>190500</xdr:colOff>
      <xdr:row>601</xdr:row>
      <xdr:rowOff>0</xdr:rowOff>
    </xdr:from>
    <xdr:to>
      <xdr:col>15</xdr:col>
      <xdr:colOff>476250</xdr:colOff>
      <xdr:row>601</xdr:row>
      <xdr:rowOff>0</xdr:rowOff>
    </xdr:to>
    <xdr:sp>
      <xdr:nvSpPr>
        <xdr:cNvPr id="14" name="Text Box 48"/>
        <xdr:cNvSpPr txBox="1">
          <a:spLocks noChangeArrowheads="1"/>
        </xdr:cNvSpPr>
      </xdr:nvSpPr>
      <xdr:spPr>
        <a:xfrm>
          <a:off x="409575" y="64512825"/>
          <a:ext cx="68103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 compromise agreement has been entered into between ESPL and Armatrade. In accordance with the terms of the said agreement dated 23/11/2004, Armatrade has withdrawn the claim against ESPL and the later has also withdrawn their counter claim against Armatrade. specific avenues for recourse has been accorded in the agreement to safeguard Armatrade's position and claim.</a:t>
          </a:r>
        </a:p>
      </xdr:txBody>
    </xdr:sp>
    <xdr:clientData/>
  </xdr:twoCellAnchor>
  <xdr:twoCellAnchor>
    <xdr:from>
      <xdr:col>1</xdr:col>
      <xdr:colOff>171450</xdr:colOff>
      <xdr:row>411</xdr:row>
      <xdr:rowOff>9525</xdr:rowOff>
    </xdr:from>
    <xdr:to>
      <xdr:col>13</xdr:col>
      <xdr:colOff>476250</xdr:colOff>
      <xdr:row>416</xdr:row>
      <xdr:rowOff>104775</xdr:rowOff>
    </xdr:to>
    <xdr:sp>
      <xdr:nvSpPr>
        <xdr:cNvPr id="15" name="Text Box 49"/>
        <xdr:cNvSpPr txBox="1">
          <a:spLocks noChangeArrowheads="1"/>
        </xdr:cNvSpPr>
      </xdr:nvSpPr>
      <xdr:spPr>
        <a:xfrm>
          <a:off x="390525" y="44072175"/>
          <a:ext cx="5391150" cy="9048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Shareholders' initial approval was obtained at an Extraordinary General Meeting held on 27 November 2000  and the Securities Commission ("SC") approved the Company's ESOS allocation list on 4 May 2001.  During the 19th Annual General Meeting held on 27 June 2005, the shareholders had approved a 5 years extension of the ESOS to year 2011. To-date, no ESOS options have been granted by the Company</a:t>
          </a:r>
          <a:r>
            <a:rPr lang="en-US" cap="none" sz="1000" b="0" i="0" u="none" baseline="0">
              <a:solidFill>
                <a:srgbClr val="000000"/>
              </a:solidFill>
              <a:latin typeface="Calibri"/>
              <a:ea typeface="Calibri"/>
              <a:cs typeface="Calibri"/>
            </a:rPr>
            <a:t> and the ESOS had expired on 08 May 2011.</a:t>
          </a:r>
        </a:p>
      </xdr:txBody>
    </xdr:sp>
    <xdr:clientData/>
  </xdr:twoCellAnchor>
  <xdr:twoCellAnchor>
    <xdr:from>
      <xdr:col>1</xdr:col>
      <xdr:colOff>9525</xdr:colOff>
      <xdr:row>637</xdr:row>
      <xdr:rowOff>0</xdr:rowOff>
    </xdr:from>
    <xdr:to>
      <xdr:col>15</xdr:col>
      <xdr:colOff>476250</xdr:colOff>
      <xdr:row>637</xdr:row>
      <xdr:rowOff>0</xdr:rowOff>
    </xdr:to>
    <xdr:sp>
      <xdr:nvSpPr>
        <xdr:cNvPr id="16" name="Text Box 50"/>
        <xdr:cNvSpPr txBox="1">
          <a:spLocks noChangeArrowheads="1"/>
        </xdr:cNvSpPr>
      </xdr:nvSpPr>
      <xdr:spPr>
        <a:xfrm>
          <a:off x="228600" y="7034212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business operations of the Group are not affected by any seasonal or cyclical factors during this quarter.</a:t>
          </a:r>
        </a:p>
      </xdr:txBody>
    </xdr:sp>
    <xdr:clientData/>
  </xdr:twoCellAnchor>
  <xdr:twoCellAnchor>
    <xdr:from>
      <xdr:col>1</xdr:col>
      <xdr:colOff>19050</xdr:colOff>
      <xdr:row>625</xdr:row>
      <xdr:rowOff>0</xdr:rowOff>
    </xdr:from>
    <xdr:to>
      <xdr:col>15</xdr:col>
      <xdr:colOff>476250</xdr:colOff>
      <xdr:row>625</xdr:row>
      <xdr:rowOff>0</xdr:rowOff>
    </xdr:to>
    <xdr:sp>
      <xdr:nvSpPr>
        <xdr:cNvPr id="17" name="Text Box 51"/>
        <xdr:cNvSpPr txBox="1">
          <a:spLocks noChangeArrowheads="1"/>
        </xdr:cNvSpPr>
      </xdr:nvSpPr>
      <xdr:spPr>
        <a:xfrm>
          <a:off x="238125" y="683990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625</xdr:row>
      <xdr:rowOff>0</xdr:rowOff>
    </xdr:from>
    <xdr:to>
      <xdr:col>15</xdr:col>
      <xdr:colOff>476250</xdr:colOff>
      <xdr:row>625</xdr:row>
      <xdr:rowOff>0</xdr:rowOff>
    </xdr:to>
    <xdr:sp>
      <xdr:nvSpPr>
        <xdr:cNvPr id="18" name="Text Box 52"/>
        <xdr:cNvSpPr txBox="1">
          <a:spLocks noChangeArrowheads="1"/>
        </xdr:cNvSpPr>
      </xdr:nvSpPr>
      <xdr:spPr>
        <a:xfrm>
          <a:off x="238125" y="683990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discussed, Ms Kung to provide details of previous disclosure before this section can be completed. </a:t>
          </a:r>
        </a:p>
      </xdr:txBody>
    </xdr:sp>
    <xdr:clientData/>
  </xdr:twoCellAnchor>
  <xdr:twoCellAnchor>
    <xdr:from>
      <xdr:col>1</xdr:col>
      <xdr:colOff>19050</xdr:colOff>
      <xdr:row>637</xdr:row>
      <xdr:rowOff>0</xdr:rowOff>
    </xdr:from>
    <xdr:to>
      <xdr:col>15</xdr:col>
      <xdr:colOff>476250</xdr:colOff>
      <xdr:row>637</xdr:row>
      <xdr:rowOff>0</xdr:rowOff>
    </xdr:to>
    <xdr:sp>
      <xdr:nvSpPr>
        <xdr:cNvPr id="19" name="Text Box 53"/>
        <xdr:cNvSpPr txBox="1">
          <a:spLocks noChangeArrowheads="1"/>
        </xdr:cNvSpPr>
      </xdr:nvSpPr>
      <xdr:spPr>
        <a:xfrm>
          <a:off x="238125" y="703421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637</xdr:row>
      <xdr:rowOff>0</xdr:rowOff>
    </xdr:from>
    <xdr:to>
      <xdr:col>15</xdr:col>
      <xdr:colOff>476250</xdr:colOff>
      <xdr:row>637</xdr:row>
      <xdr:rowOff>0</xdr:rowOff>
    </xdr:to>
    <xdr:sp>
      <xdr:nvSpPr>
        <xdr:cNvPr id="20" name="Text Box 58"/>
        <xdr:cNvSpPr txBox="1">
          <a:spLocks noChangeArrowheads="1"/>
        </xdr:cNvSpPr>
      </xdr:nvSpPr>
      <xdr:spPr>
        <a:xfrm>
          <a:off x="238125" y="703421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3</xdr:col>
      <xdr:colOff>9525</xdr:colOff>
      <xdr:row>637</xdr:row>
      <xdr:rowOff>0</xdr:rowOff>
    </xdr:from>
    <xdr:to>
      <xdr:col>16</xdr:col>
      <xdr:colOff>0</xdr:colOff>
      <xdr:row>637</xdr:row>
      <xdr:rowOff>0</xdr:rowOff>
    </xdr:to>
    <xdr:sp>
      <xdr:nvSpPr>
        <xdr:cNvPr id="21" name="Text Box 63"/>
        <xdr:cNvSpPr txBox="1">
          <a:spLocks noChangeArrowheads="1"/>
        </xdr:cNvSpPr>
      </xdr:nvSpPr>
      <xdr:spPr>
        <a:xfrm>
          <a:off x="638175" y="70342125"/>
          <a:ext cx="6581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provision of financial assistance is not expected to have any material financial impact on the Group.</a:t>
          </a:r>
        </a:p>
      </xdr:txBody>
    </xdr:sp>
    <xdr:clientData/>
  </xdr:twoCellAnchor>
  <xdr:twoCellAnchor>
    <xdr:from>
      <xdr:col>1</xdr:col>
      <xdr:colOff>9525</xdr:colOff>
      <xdr:row>104</xdr:row>
      <xdr:rowOff>0</xdr:rowOff>
    </xdr:from>
    <xdr:to>
      <xdr:col>14</xdr:col>
      <xdr:colOff>0</xdr:colOff>
      <xdr:row>104</xdr:row>
      <xdr:rowOff>0</xdr:rowOff>
    </xdr:to>
    <xdr:sp>
      <xdr:nvSpPr>
        <xdr:cNvPr id="22" name="Text Box 66"/>
        <xdr:cNvSpPr txBox="1">
          <a:spLocks noChangeArrowheads="1"/>
        </xdr:cNvSpPr>
      </xdr:nvSpPr>
      <xdr:spPr>
        <a:xfrm>
          <a:off x="228600" y="97536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management has adopted a prudent view implementing stringent credit control policies to provide for doubtful debts</a:t>
          </a:r>
        </a:p>
      </xdr:txBody>
    </xdr:sp>
    <xdr:clientData/>
  </xdr:twoCellAnchor>
  <xdr:twoCellAnchor>
    <xdr:from>
      <xdr:col>1</xdr:col>
      <xdr:colOff>9525</xdr:colOff>
      <xdr:row>625</xdr:row>
      <xdr:rowOff>0</xdr:rowOff>
    </xdr:from>
    <xdr:to>
      <xdr:col>15</xdr:col>
      <xdr:colOff>476250</xdr:colOff>
      <xdr:row>625</xdr:row>
      <xdr:rowOff>0</xdr:rowOff>
    </xdr:to>
    <xdr:sp>
      <xdr:nvSpPr>
        <xdr:cNvPr id="23" name="Text Box 79"/>
        <xdr:cNvSpPr txBox="1">
          <a:spLocks noChangeArrowheads="1"/>
        </xdr:cNvSpPr>
      </xdr:nvSpPr>
      <xdr:spPr>
        <a:xfrm>
          <a:off x="228600" y="6839902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Save as disclosed, in the opinion of the Directors, the results of the current financial year to date under review have not been materially affected by any transaction or event of a material or unusual nature which has arisen between 30 June 2002 and the date of this announcement.</a:t>
          </a:r>
        </a:p>
      </xdr:txBody>
    </xdr:sp>
    <xdr:clientData/>
  </xdr:twoCellAnchor>
  <xdr:twoCellAnchor>
    <xdr:from>
      <xdr:col>1</xdr:col>
      <xdr:colOff>9525</xdr:colOff>
      <xdr:row>112</xdr:row>
      <xdr:rowOff>9525</xdr:rowOff>
    </xdr:from>
    <xdr:to>
      <xdr:col>13</xdr:col>
      <xdr:colOff>571500</xdr:colOff>
      <xdr:row>113</xdr:row>
      <xdr:rowOff>66675</xdr:rowOff>
    </xdr:to>
    <xdr:sp>
      <xdr:nvSpPr>
        <xdr:cNvPr id="24" name="Text Box 80"/>
        <xdr:cNvSpPr txBox="1">
          <a:spLocks noChangeArrowheads="1"/>
        </xdr:cNvSpPr>
      </xdr:nvSpPr>
      <xdr:spPr>
        <a:xfrm>
          <a:off x="228600" y="10925175"/>
          <a:ext cx="5648325" cy="219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business operations of the Group for the quarter were not affected by any seasonal or cyclical factors.</a:t>
          </a:r>
        </a:p>
      </xdr:txBody>
    </xdr:sp>
    <xdr:clientData/>
  </xdr:twoCellAnchor>
  <xdr:twoCellAnchor>
    <xdr:from>
      <xdr:col>1</xdr:col>
      <xdr:colOff>38100</xdr:colOff>
      <xdr:row>275</xdr:row>
      <xdr:rowOff>9525</xdr:rowOff>
    </xdr:from>
    <xdr:to>
      <xdr:col>13</xdr:col>
      <xdr:colOff>838200</xdr:colOff>
      <xdr:row>284</xdr:row>
      <xdr:rowOff>104775</xdr:rowOff>
    </xdr:to>
    <xdr:sp>
      <xdr:nvSpPr>
        <xdr:cNvPr id="25" name="Text Box 82"/>
        <xdr:cNvSpPr txBox="1">
          <a:spLocks noChangeArrowheads="1"/>
        </xdr:cNvSpPr>
      </xdr:nvSpPr>
      <xdr:spPr>
        <a:xfrm>
          <a:off x="257175" y="22098000"/>
          <a:ext cx="5886450" cy="1552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3 months ended 31 December 2011, the revenue of the Group increased by 46% to RM107.871 million from RM73.872 million and</a:t>
          </a:r>
          <a:r>
            <a:rPr lang="en-US" cap="none" sz="1000" b="0" i="0" u="none" baseline="0">
              <a:solidFill>
                <a:srgbClr val="000000"/>
              </a:solidFill>
              <a:latin typeface="Calibri"/>
              <a:ea typeface="Calibri"/>
              <a:cs typeface="Calibri"/>
            </a:rPr>
            <a:t> the profit before taxation reduced by 5.8% to RM8.251 mil from RM8.762 million in the preceding year. </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the 12 months ended 31</a:t>
          </a:r>
          <a:r>
            <a:rPr lang="en-US" cap="none" sz="1000" b="0" i="0" u="none" baseline="0">
              <a:solidFill>
                <a:srgbClr val="000000"/>
              </a:solidFill>
              <a:latin typeface="Calibri"/>
              <a:ea typeface="Calibri"/>
              <a:cs typeface="Calibri"/>
            </a:rPr>
            <a:t> December</a:t>
          </a:r>
          <a:r>
            <a:rPr lang="en-US" cap="none" sz="1000" b="0" i="0" u="none" baseline="0">
              <a:solidFill>
                <a:srgbClr val="000000"/>
              </a:solidFill>
              <a:latin typeface="Calibri"/>
              <a:ea typeface="Calibri"/>
              <a:cs typeface="Calibri"/>
            </a:rPr>
            <a:t> 2011, the cumulative revenue of the Group increased by 135.4% to RM446.593 million from RM189.756 million and</a:t>
          </a:r>
          <a:r>
            <a:rPr lang="en-US" cap="none" sz="1000" b="0" i="0" u="none" baseline="0">
              <a:solidFill>
                <a:srgbClr val="000000"/>
              </a:solidFill>
              <a:latin typeface="Calibri"/>
              <a:ea typeface="Calibri"/>
              <a:cs typeface="Calibri"/>
            </a:rPr>
            <a:t> the profit before taxation increased by 58.3% to RM29.725 mil from RM18.930 million in the preceding year.  </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detailed analysis and explanation for the variances for each business segment are as followed :-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1</xdr:col>
      <xdr:colOff>9525</xdr:colOff>
      <xdr:row>405</xdr:row>
      <xdr:rowOff>0</xdr:rowOff>
    </xdr:from>
    <xdr:to>
      <xdr:col>15</xdr:col>
      <xdr:colOff>476250</xdr:colOff>
      <xdr:row>405</xdr:row>
      <xdr:rowOff>0</xdr:rowOff>
    </xdr:to>
    <xdr:sp>
      <xdr:nvSpPr>
        <xdr:cNvPr id="26" name="Text Box 83"/>
        <xdr:cNvSpPr txBox="1">
          <a:spLocks noChangeArrowheads="1"/>
        </xdr:cNvSpPr>
      </xdr:nvSpPr>
      <xdr:spPr>
        <a:xfrm>
          <a:off x="228600" y="433578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Save as disclosed, in the opinion of the Directors, the results of the current financial year to date under review have not been materially affected by any transaction or event of a material or unusual nature which has arisen between 30 September 2002 and the date of this announcement.</a:t>
          </a:r>
        </a:p>
      </xdr:txBody>
    </xdr:sp>
    <xdr:clientData/>
  </xdr:twoCellAnchor>
  <xdr:twoCellAnchor>
    <xdr:from>
      <xdr:col>1</xdr:col>
      <xdr:colOff>19050</xdr:colOff>
      <xdr:row>407</xdr:row>
      <xdr:rowOff>0</xdr:rowOff>
    </xdr:from>
    <xdr:to>
      <xdr:col>15</xdr:col>
      <xdr:colOff>476250</xdr:colOff>
      <xdr:row>407</xdr:row>
      <xdr:rowOff>0</xdr:rowOff>
    </xdr:to>
    <xdr:sp>
      <xdr:nvSpPr>
        <xdr:cNvPr id="27" name="Text Box 84"/>
        <xdr:cNvSpPr txBox="1">
          <a:spLocks noChangeArrowheads="1"/>
        </xdr:cNvSpPr>
      </xdr:nvSpPr>
      <xdr:spPr>
        <a:xfrm>
          <a:off x="238125" y="43595925"/>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57150</xdr:colOff>
      <xdr:row>331</xdr:row>
      <xdr:rowOff>47625</xdr:rowOff>
    </xdr:from>
    <xdr:to>
      <xdr:col>13</xdr:col>
      <xdr:colOff>752475</xdr:colOff>
      <xdr:row>337</xdr:row>
      <xdr:rowOff>85725</xdr:rowOff>
    </xdr:to>
    <xdr:sp>
      <xdr:nvSpPr>
        <xdr:cNvPr id="28" name="Text Box 85"/>
        <xdr:cNvSpPr txBox="1">
          <a:spLocks noChangeArrowheads="1"/>
        </xdr:cNvSpPr>
      </xdr:nvSpPr>
      <xdr:spPr>
        <a:xfrm>
          <a:off x="276225" y="32232600"/>
          <a:ext cx="5781675" cy="1009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marginal reduction in profit before taxation in comparison to the corresponding period in the preceding year </a:t>
          </a:r>
          <a:r>
            <a:rPr lang="en-US" cap="none" sz="1000" b="0" i="0" u="none" baseline="0">
              <a:solidFill>
                <a:srgbClr val="000000"/>
              </a:solidFill>
              <a:latin typeface="Calibri"/>
              <a:ea typeface="Calibri"/>
              <a:cs typeface="Calibri"/>
            </a:rPr>
            <a:t>was mainly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due to completion of Festival Mall project in third quarter of 2011. This project contributed a revenue of RM10.574 mil and profit before tax of RM0.952 </a:t>
          </a:r>
          <a:r>
            <a:rPr lang="en-US" cap="none" sz="1000" b="0" i="0" u="none" baseline="0">
              <a:solidFill>
                <a:srgbClr val="000000"/>
              </a:solidFill>
              <a:latin typeface="Calibri"/>
              <a:ea typeface="Calibri"/>
              <a:cs typeface="Calibri"/>
            </a:rPr>
            <a:t>mil in the preceding year. In the preceding year, the Group </a:t>
          </a:r>
          <a:r>
            <a:rPr lang="en-US" cap="none" sz="1000" b="0" i="0" u="none" baseline="0">
              <a:solidFill>
                <a:srgbClr val="000000"/>
              </a:solidFill>
              <a:latin typeface="Calibri"/>
              <a:ea typeface="Calibri"/>
              <a:cs typeface="Calibri"/>
            </a:rPr>
            <a:t>also recovered </a:t>
          </a:r>
          <a:r>
            <a:rPr lang="en-US" cap="none" sz="1000" b="0" i="0" u="none" baseline="0">
              <a:solidFill>
                <a:srgbClr val="000000"/>
              </a:solidFill>
              <a:latin typeface="Calibri"/>
              <a:ea typeface="Calibri"/>
              <a:cs typeface="Calibri"/>
            </a:rPr>
            <a:t>RM2.121 mil from </a:t>
          </a:r>
          <a:r>
            <a:rPr lang="en-US" cap="none" sz="1000" b="0" i="0" u="none" baseline="0">
              <a:solidFill>
                <a:srgbClr val="000000"/>
              </a:solidFill>
              <a:latin typeface="Calibri"/>
              <a:ea typeface="Calibri"/>
              <a:cs typeface="Calibri"/>
            </a:rPr>
            <a:t>a debt settlement from  a major debtor.   In </a:t>
          </a:r>
          <a:r>
            <a:rPr lang="en-US" cap="none" sz="1000" b="0" i="0" u="none" baseline="0">
              <a:solidFill>
                <a:srgbClr val="000000"/>
              </a:solidFill>
              <a:latin typeface="Calibri"/>
              <a:ea typeface="Calibri"/>
              <a:cs typeface="Calibri"/>
            </a:rPr>
            <a:t>FY2011, the profit before tax contributed by the new Zetapark property development project amounted to RM2.943 mil.</a:t>
          </a:r>
        </a:p>
      </xdr:txBody>
    </xdr:sp>
    <xdr:clientData/>
  </xdr:twoCellAnchor>
  <xdr:twoCellAnchor>
    <xdr:from>
      <xdr:col>1</xdr:col>
      <xdr:colOff>19050</xdr:colOff>
      <xdr:row>367</xdr:row>
      <xdr:rowOff>0</xdr:rowOff>
    </xdr:from>
    <xdr:to>
      <xdr:col>15</xdr:col>
      <xdr:colOff>476250</xdr:colOff>
      <xdr:row>367</xdr:row>
      <xdr:rowOff>0</xdr:rowOff>
    </xdr:to>
    <xdr:sp>
      <xdr:nvSpPr>
        <xdr:cNvPr id="29" name="Text Box 87"/>
        <xdr:cNvSpPr txBox="1">
          <a:spLocks noChangeArrowheads="1"/>
        </xdr:cNvSpPr>
      </xdr:nvSpPr>
      <xdr:spPr>
        <a:xfrm>
          <a:off x="238125" y="3779520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85725</xdr:colOff>
      <xdr:row>248</xdr:row>
      <xdr:rowOff>19050</xdr:rowOff>
    </xdr:from>
    <xdr:to>
      <xdr:col>13</xdr:col>
      <xdr:colOff>828675</xdr:colOff>
      <xdr:row>254</xdr:row>
      <xdr:rowOff>0</xdr:rowOff>
    </xdr:to>
    <xdr:sp>
      <xdr:nvSpPr>
        <xdr:cNvPr id="30" name="Text Box 88"/>
        <xdr:cNvSpPr txBox="1">
          <a:spLocks noChangeArrowheads="1"/>
        </xdr:cNvSpPr>
      </xdr:nvSpPr>
      <xdr:spPr>
        <a:xfrm>
          <a:off x="304800" y="20278725"/>
          <a:ext cx="5829300" cy="866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Corporate guarantees given to certain banks and financial institutions as required, have remained unchanged although the banking facilities extended to the subsidiary companies have been reduced.  To-date, the limits of banking facilities extended to subsidiary companies has been reduced to RM 45.675 million.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There are no further contingent liabilities save for that disclosed above as at 31 December 2011.
</a:t>
          </a:r>
        </a:p>
      </xdr:txBody>
    </xdr:sp>
    <xdr:clientData/>
  </xdr:twoCellAnchor>
  <xdr:twoCellAnchor>
    <xdr:from>
      <xdr:col>1</xdr:col>
      <xdr:colOff>104775</xdr:colOff>
      <xdr:row>536</xdr:row>
      <xdr:rowOff>38100</xdr:rowOff>
    </xdr:from>
    <xdr:to>
      <xdr:col>13</xdr:col>
      <xdr:colOff>790575</xdr:colOff>
      <xdr:row>539</xdr:row>
      <xdr:rowOff>133350</xdr:rowOff>
    </xdr:to>
    <xdr:sp>
      <xdr:nvSpPr>
        <xdr:cNvPr id="31" name="Text Box 90"/>
        <xdr:cNvSpPr txBox="1">
          <a:spLocks noChangeArrowheads="1"/>
        </xdr:cNvSpPr>
      </xdr:nvSpPr>
      <xdr:spPr>
        <a:xfrm>
          <a:off x="323850" y="53692425"/>
          <a:ext cx="5772150" cy="542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Basic earnings per share are calculated by dividing profits for the net period attributable to ordinary equity holders of the Company by the weighted average number of ordinary shares in issue during the period excluding</a:t>
          </a:r>
          <a:r>
            <a:rPr lang="en-US" cap="none" sz="1000" b="0" i="0" u="none" baseline="0">
              <a:solidFill>
                <a:srgbClr val="000000"/>
              </a:solidFill>
              <a:latin typeface="Calibri"/>
              <a:ea typeface="Calibri"/>
              <a:cs typeface="Calibri"/>
            </a:rPr>
            <a:t> treasury shares held by the Company</a:t>
          </a:r>
          <a:r>
            <a:rPr lang="en-US" cap="none" sz="1000" b="0" i="0" u="none" baseline="0">
              <a:solidFill>
                <a:srgbClr val="000000"/>
              </a:solidFill>
              <a:latin typeface="Calibri"/>
              <a:ea typeface="Calibri"/>
              <a:cs typeface="Calibri"/>
            </a:rPr>
            <a:t>.</a:t>
          </a:r>
        </a:p>
      </xdr:txBody>
    </xdr:sp>
    <xdr:clientData/>
  </xdr:twoCellAnchor>
  <xdr:twoCellAnchor>
    <xdr:from>
      <xdr:col>1</xdr:col>
      <xdr:colOff>9525</xdr:colOff>
      <xdr:row>625</xdr:row>
      <xdr:rowOff>0</xdr:rowOff>
    </xdr:from>
    <xdr:to>
      <xdr:col>15</xdr:col>
      <xdr:colOff>476250</xdr:colOff>
      <xdr:row>625</xdr:row>
      <xdr:rowOff>0</xdr:rowOff>
    </xdr:to>
    <xdr:sp>
      <xdr:nvSpPr>
        <xdr:cNvPr id="32" name="Text Box 92"/>
        <xdr:cNvSpPr txBox="1">
          <a:spLocks noChangeArrowheads="1"/>
        </xdr:cNvSpPr>
      </xdr:nvSpPr>
      <xdr:spPr>
        <a:xfrm>
          <a:off x="228600" y="6839902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is no disclosure of segmental information by activity as the Group operates principally within one industry.</a:t>
          </a:r>
        </a:p>
      </xdr:txBody>
    </xdr:sp>
    <xdr:clientData/>
  </xdr:twoCellAnchor>
  <xdr:twoCellAnchor>
    <xdr:from>
      <xdr:col>1</xdr:col>
      <xdr:colOff>66675</xdr:colOff>
      <xdr:row>625</xdr:row>
      <xdr:rowOff>0</xdr:rowOff>
    </xdr:from>
    <xdr:to>
      <xdr:col>15</xdr:col>
      <xdr:colOff>476250</xdr:colOff>
      <xdr:row>625</xdr:row>
      <xdr:rowOff>0</xdr:rowOff>
    </xdr:to>
    <xdr:sp>
      <xdr:nvSpPr>
        <xdr:cNvPr id="33" name="Text Box 93"/>
        <xdr:cNvSpPr txBox="1">
          <a:spLocks noChangeArrowheads="1"/>
        </xdr:cNvSpPr>
      </xdr:nvSpPr>
      <xdr:spPr>
        <a:xfrm>
          <a:off x="285750" y="68399025"/>
          <a:ext cx="6934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capitalisation requirement of RM 40 million for Second Board companies had been extended to 31 December 2003. The completion of the on going Proposed Private Placement would enable the company to fulfil the requirement. </a:t>
          </a:r>
        </a:p>
      </xdr:txBody>
    </xdr:sp>
    <xdr:clientData/>
  </xdr:twoCellAnchor>
  <xdr:twoCellAnchor>
    <xdr:from>
      <xdr:col>1</xdr:col>
      <xdr:colOff>9525</xdr:colOff>
      <xdr:row>103</xdr:row>
      <xdr:rowOff>9525</xdr:rowOff>
    </xdr:from>
    <xdr:to>
      <xdr:col>13</xdr:col>
      <xdr:colOff>600075</xdr:colOff>
      <xdr:row>105</xdr:row>
      <xdr:rowOff>76200</xdr:rowOff>
    </xdr:to>
    <xdr:sp>
      <xdr:nvSpPr>
        <xdr:cNvPr id="34" name="Text Box 97"/>
        <xdr:cNvSpPr txBox="1">
          <a:spLocks noChangeArrowheads="1"/>
        </xdr:cNvSpPr>
      </xdr:nvSpPr>
      <xdr:spPr>
        <a:xfrm>
          <a:off x="228600" y="9601200"/>
          <a:ext cx="5676900"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There were no unusual items affecting assets, liabilities, equity, net income, or cash flows during the financial period ended 31 Dec</a:t>
          </a:r>
          <a:r>
            <a:rPr lang="en-US" cap="none" sz="1000" b="0" i="0" u="none" baseline="0">
              <a:solidFill>
                <a:srgbClr val="000000"/>
              </a:solidFill>
              <a:latin typeface="Calibri"/>
              <a:ea typeface="Calibri"/>
              <a:cs typeface="Calibri"/>
            </a:rPr>
            <a:t> 2011</a:t>
          </a:r>
          <a:r>
            <a:rPr lang="en-US" cap="none" sz="1000" b="0" i="0" u="none" baseline="0">
              <a:solidFill>
                <a:srgbClr val="000000"/>
              </a:solidFill>
              <a:latin typeface="Calibri"/>
              <a:ea typeface="Calibri"/>
              <a:cs typeface="Calibri"/>
            </a:rPr>
            <a:t>.</a:t>
          </a:r>
        </a:p>
      </xdr:txBody>
    </xdr:sp>
    <xdr:clientData/>
  </xdr:twoCellAnchor>
  <xdr:twoCellAnchor>
    <xdr:from>
      <xdr:col>0</xdr:col>
      <xdr:colOff>190500</xdr:colOff>
      <xdr:row>233</xdr:row>
      <xdr:rowOff>0</xdr:rowOff>
    </xdr:from>
    <xdr:to>
      <xdr:col>13</xdr:col>
      <xdr:colOff>742950</xdr:colOff>
      <xdr:row>235</xdr:row>
      <xdr:rowOff>57150</xdr:rowOff>
    </xdr:to>
    <xdr:sp>
      <xdr:nvSpPr>
        <xdr:cNvPr id="35" name="Text Box 98"/>
        <xdr:cNvSpPr txBox="1">
          <a:spLocks noChangeArrowheads="1"/>
        </xdr:cNvSpPr>
      </xdr:nvSpPr>
      <xdr:spPr>
        <a:xfrm>
          <a:off x="190500" y="17983200"/>
          <a:ext cx="5857875"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amount of commitments for the purchase of property, plant and equipment not provided for in the interim financial statements as at 31 December 2011 is as follows :</a:t>
          </a:r>
        </a:p>
      </xdr:txBody>
    </xdr:sp>
    <xdr:clientData/>
  </xdr:twoCellAnchor>
  <xdr:twoCellAnchor>
    <xdr:from>
      <xdr:col>3</xdr:col>
      <xdr:colOff>76200</xdr:colOff>
      <xdr:row>601</xdr:row>
      <xdr:rowOff>0</xdr:rowOff>
    </xdr:from>
    <xdr:to>
      <xdr:col>16</xdr:col>
      <xdr:colOff>9525</xdr:colOff>
      <xdr:row>601</xdr:row>
      <xdr:rowOff>0</xdr:rowOff>
    </xdr:to>
    <xdr:sp>
      <xdr:nvSpPr>
        <xdr:cNvPr id="36" name="Text Box 99"/>
        <xdr:cNvSpPr txBox="1">
          <a:spLocks noChangeArrowheads="1"/>
        </xdr:cNvSpPr>
      </xdr:nvSpPr>
      <xdr:spPr>
        <a:xfrm>
          <a:off x="704850" y="64512825"/>
          <a:ext cx="6524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ESPL has been granted leave by the court to issue third party proceedings
</a:t>
          </a:r>
          <a:r>
            <a:rPr lang="en-US" cap="none" sz="1000" b="0" i="0" u="none" baseline="0">
              <a:solidFill>
                <a:srgbClr val="000000"/>
              </a:solidFill>
              <a:latin typeface="Times New Roman"/>
              <a:ea typeface="Times New Roman"/>
              <a:cs typeface="Times New Roman"/>
            </a:rPr>
            <a:t>     against Radio &amp; General Engineering Sdn Bhd;
</a:t>
          </a:r>
          <a:r>
            <a:rPr lang="en-US" cap="none" sz="1000" b="0" i="0" u="none" baseline="0">
              <a:solidFill>
                <a:srgbClr val="000000"/>
              </a:solidFill>
              <a:latin typeface="Times New Roman"/>
              <a:ea typeface="Times New Roman"/>
              <a:cs typeface="Times New Roman"/>
            </a:rPr>
            <a:t>(b) a further case management date has been set pending finalisation of agreed bundles of documents
</a:t>
          </a:r>
          <a:r>
            <a:rPr lang="en-US" cap="none" sz="1000" b="0" i="0" u="none" baseline="0">
              <a:solidFill>
                <a:srgbClr val="000000"/>
              </a:solidFill>
              <a:latin typeface="Times New Roman"/>
              <a:ea typeface="Times New Roman"/>
              <a:cs typeface="Times New Roman"/>
            </a:rPr>
            <a:t>      filed by the plaintiff (Armatrade) and the defendant (ESPL)</a:t>
          </a:r>
        </a:p>
      </xdr:txBody>
    </xdr:sp>
    <xdr:clientData/>
  </xdr:twoCellAnchor>
  <xdr:twoCellAnchor>
    <xdr:from>
      <xdr:col>1</xdr:col>
      <xdr:colOff>9525</xdr:colOff>
      <xdr:row>22</xdr:row>
      <xdr:rowOff>9525</xdr:rowOff>
    </xdr:from>
    <xdr:to>
      <xdr:col>13</xdr:col>
      <xdr:colOff>647700</xdr:colOff>
      <xdr:row>24</xdr:row>
      <xdr:rowOff>66675</xdr:rowOff>
    </xdr:to>
    <xdr:sp>
      <xdr:nvSpPr>
        <xdr:cNvPr id="37" name="Text Box 113"/>
        <xdr:cNvSpPr txBox="1">
          <a:spLocks noChangeArrowheads="1"/>
        </xdr:cNvSpPr>
      </xdr:nvSpPr>
      <xdr:spPr>
        <a:xfrm>
          <a:off x="228600" y="3352800"/>
          <a:ext cx="5724525"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significant accounting policies, methods of computation and basis of consolidation adopted are consistent with those of the audited financial statements for the year ended 31 December 2010. </a:t>
          </a:r>
        </a:p>
      </xdr:txBody>
    </xdr:sp>
    <xdr:clientData/>
  </xdr:twoCellAnchor>
  <xdr:twoCellAnchor>
    <xdr:from>
      <xdr:col>1</xdr:col>
      <xdr:colOff>9525</xdr:colOff>
      <xdr:row>34</xdr:row>
      <xdr:rowOff>9525</xdr:rowOff>
    </xdr:from>
    <xdr:to>
      <xdr:col>13</xdr:col>
      <xdr:colOff>552450</xdr:colOff>
      <xdr:row>36</xdr:row>
      <xdr:rowOff>104775</xdr:rowOff>
    </xdr:to>
    <xdr:sp>
      <xdr:nvSpPr>
        <xdr:cNvPr id="38" name="Text Box 114"/>
        <xdr:cNvSpPr txBox="1">
          <a:spLocks noChangeArrowheads="1"/>
        </xdr:cNvSpPr>
      </xdr:nvSpPr>
      <xdr:spPr>
        <a:xfrm>
          <a:off x="228600" y="3790950"/>
          <a:ext cx="5629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above new/amendment</a:t>
          </a:r>
          <a:r>
            <a:rPr lang="en-US" cap="none" sz="1000" b="0" i="0" u="none" baseline="0">
              <a:solidFill>
                <a:srgbClr val="000000"/>
              </a:solidFill>
              <a:latin typeface="Times New Roman"/>
              <a:ea typeface="Times New Roman"/>
              <a:cs typeface="Times New Roman"/>
            </a:rPr>
            <a:t> to F</a:t>
          </a:r>
          <a:r>
            <a:rPr lang="en-US" cap="none" sz="1000" b="0" i="0" u="none" baseline="0">
              <a:solidFill>
                <a:srgbClr val="000000"/>
              </a:solidFill>
              <a:latin typeface="Times New Roman"/>
              <a:ea typeface="Times New Roman"/>
              <a:cs typeface="Times New Roman"/>
            </a:rPr>
            <a:t>RSs</a:t>
          </a:r>
          <a:r>
            <a:rPr lang="en-US" cap="none" sz="1000" b="0" i="0" u="none" baseline="0">
              <a:solidFill>
                <a:srgbClr val="000000"/>
              </a:solidFill>
              <a:latin typeface="Times New Roman"/>
              <a:ea typeface="Times New Roman"/>
              <a:cs typeface="Times New Roman"/>
            </a:rPr>
            <a:t> and Interpretations are expected to have no significant impact on the financials statements of the Group upon their initial application.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19050</xdr:colOff>
      <xdr:row>37</xdr:row>
      <xdr:rowOff>114300</xdr:rowOff>
    </xdr:from>
    <xdr:to>
      <xdr:col>13</xdr:col>
      <xdr:colOff>590550</xdr:colOff>
      <xdr:row>50</xdr:row>
      <xdr:rowOff>123825</xdr:rowOff>
    </xdr:to>
    <xdr:sp>
      <xdr:nvSpPr>
        <xdr:cNvPr id="39" name="Text Box 119"/>
        <xdr:cNvSpPr txBox="1">
          <a:spLocks noChangeArrowheads="1"/>
        </xdr:cNvSpPr>
      </xdr:nvSpPr>
      <xdr:spPr>
        <a:xfrm>
          <a:off x="428625" y="3790950"/>
          <a:ext cx="5467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elements and the building element of the lease at the inception of the lease. Prior to 1 January 2007, leasehold land was classified as property, plant and equipment and was stated at costs less accumulated depreciation.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Upon the adoption of the revised FRS 117 on 1 January 2007, the unamortised amount of leasehold land is retained as the surrogate carrying amount of prepaid lease payments as allowed by the transitional provisions of FRS 117. The reclassification of leasehold land as prepaid lease payments has been accounted for retrospectively and disclosed in Note 3, certain comparative amounts as at 31 December 2006 have been restated.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69</xdr:row>
      <xdr:rowOff>9525</xdr:rowOff>
    </xdr:from>
    <xdr:to>
      <xdr:col>13</xdr:col>
      <xdr:colOff>590550</xdr:colOff>
      <xdr:row>71</xdr:row>
      <xdr:rowOff>57150</xdr:rowOff>
    </xdr:to>
    <xdr:sp>
      <xdr:nvSpPr>
        <xdr:cNvPr id="40" name="Text Box 121"/>
        <xdr:cNvSpPr txBox="1">
          <a:spLocks noChangeArrowheads="1"/>
        </xdr:cNvSpPr>
      </xdr:nvSpPr>
      <xdr:spPr>
        <a:xfrm>
          <a:off x="228600" y="4105275"/>
          <a:ext cx="56673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auditors' report on the financial statements for the preceding financial year ended 31 December 2010 was not qualified.</a:t>
          </a:r>
        </a:p>
      </xdr:txBody>
    </xdr:sp>
    <xdr:clientData/>
  </xdr:twoCellAnchor>
  <xdr:twoCellAnchor>
    <xdr:from>
      <xdr:col>1</xdr:col>
      <xdr:colOff>19050</xdr:colOff>
      <xdr:row>120</xdr:row>
      <xdr:rowOff>9525</xdr:rowOff>
    </xdr:from>
    <xdr:to>
      <xdr:col>13</xdr:col>
      <xdr:colOff>647700</xdr:colOff>
      <xdr:row>122</xdr:row>
      <xdr:rowOff>104775</xdr:rowOff>
    </xdr:to>
    <xdr:sp>
      <xdr:nvSpPr>
        <xdr:cNvPr id="41" name="Text Box 122"/>
        <xdr:cNvSpPr txBox="1">
          <a:spLocks noChangeArrowheads="1"/>
        </xdr:cNvSpPr>
      </xdr:nvSpPr>
      <xdr:spPr>
        <a:xfrm>
          <a:off x="238125" y="12087225"/>
          <a:ext cx="571500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valuations of properties, plant and equipment have been brought forward without amendment from the financial statements for the year ended 31 December 2010.</a:t>
          </a:r>
        </a:p>
      </xdr:txBody>
    </xdr:sp>
    <xdr:clientData/>
  </xdr:twoCellAnchor>
  <xdr:twoCellAnchor>
    <xdr:from>
      <xdr:col>1</xdr:col>
      <xdr:colOff>9525</xdr:colOff>
      <xdr:row>89</xdr:row>
      <xdr:rowOff>0</xdr:rowOff>
    </xdr:from>
    <xdr:to>
      <xdr:col>15</xdr:col>
      <xdr:colOff>476250</xdr:colOff>
      <xdr:row>89</xdr:row>
      <xdr:rowOff>0</xdr:rowOff>
    </xdr:to>
    <xdr:sp>
      <xdr:nvSpPr>
        <xdr:cNvPr id="42" name="Text Box 123"/>
        <xdr:cNvSpPr txBox="1">
          <a:spLocks noChangeArrowheads="1"/>
        </xdr:cNvSpPr>
      </xdr:nvSpPr>
      <xdr:spPr>
        <a:xfrm>
          <a:off x="228600" y="7153275"/>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In view of the waiver of income tax granted under the Income Tax (Amendment) Act 1999, no provision has been made for taxation on operating income for the financial period under review.  However, adjustment has been made for over and under provision of taxation in prior year.</a:t>
          </a:r>
        </a:p>
      </xdr:txBody>
    </xdr:sp>
    <xdr:clientData/>
  </xdr:twoCellAnchor>
  <xdr:twoCellAnchor>
    <xdr:from>
      <xdr:col>1</xdr:col>
      <xdr:colOff>9525</xdr:colOff>
      <xdr:row>100</xdr:row>
      <xdr:rowOff>0</xdr:rowOff>
    </xdr:from>
    <xdr:to>
      <xdr:col>15</xdr:col>
      <xdr:colOff>476250</xdr:colOff>
      <xdr:row>100</xdr:row>
      <xdr:rowOff>0</xdr:rowOff>
    </xdr:to>
    <xdr:sp>
      <xdr:nvSpPr>
        <xdr:cNvPr id="43" name="Text Box 124"/>
        <xdr:cNvSpPr txBox="1">
          <a:spLocks noChangeArrowheads="1"/>
        </xdr:cNvSpPr>
      </xdr:nvSpPr>
      <xdr:spPr>
        <a:xfrm>
          <a:off x="228600" y="9144000"/>
          <a:ext cx="6991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In view of the waiver of income tax granted under the Income Tax (Amendment) Act 1999, no provision has been made for taxation on operating income for the financial period under review.  However, adjustment has been made for over and under provision of taxation in prior year.</a:t>
          </a:r>
        </a:p>
      </xdr:txBody>
    </xdr:sp>
    <xdr:clientData/>
  </xdr:twoCellAnchor>
  <xdr:twoCellAnchor>
    <xdr:from>
      <xdr:col>1</xdr:col>
      <xdr:colOff>19050</xdr:colOff>
      <xdr:row>106</xdr:row>
      <xdr:rowOff>0</xdr:rowOff>
    </xdr:from>
    <xdr:to>
      <xdr:col>15</xdr:col>
      <xdr:colOff>476250</xdr:colOff>
      <xdr:row>106</xdr:row>
      <xdr:rowOff>0</xdr:rowOff>
    </xdr:to>
    <xdr:sp>
      <xdr:nvSpPr>
        <xdr:cNvPr id="44" name="Text Box 125"/>
        <xdr:cNvSpPr txBox="1">
          <a:spLocks noChangeArrowheads="1"/>
        </xdr:cNvSpPr>
      </xdr:nvSpPr>
      <xdr:spPr>
        <a:xfrm>
          <a:off x="238125" y="1007745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19050</xdr:colOff>
      <xdr:row>359</xdr:row>
      <xdr:rowOff>66675</xdr:rowOff>
    </xdr:from>
    <xdr:to>
      <xdr:col>13</xdr:col>
      <xdr:colOff>638175</xdr:colOff>
      <xdr:row>363</xdr:row>
      <xdr:rowOff>76200</xdr:rowOff>
    </xdr:to>
    <xdr:sp>
      <xdr:nvSpPr>
        <xdr:cNvPr id="45" name="Text Box 127"/>
        <xdr:cNvSpPr txBox="1">
          <a:spLocks noChangeArrowheads="1"/>
        </xdr:cNvSpPr>
      </xdr:nvSpPr>
      <xdr:spPr>
        <a:xfrm>
          <a:off x="238125" y="36604575"/>
          <a:ext cx="5705475" cy="600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disclosure requirements for explanatory notes for the variance of actual profit after tax and minority interest and forecast profit after tax and minority interest and for the shortfall in profit guarantee are not applicable.</a:t>
          </a:r>
        </a:p>
      </xdr:txBody>
    </xdr:sp>
    <xdr:clientData/>
  </xdr:twoCellAnchor>
  <xdr:twoCellAnchor>
    <xdr:from>
      <xdr:col>1</xdr:col>
      <xdr:colOff>152400</xdr:colOff>
      <xdr:row>497</xdr:row>
      <xdr:rowOff>85725</xdr:rowOff>
    </xdr:from>
    <xdr:to>
      <xdr:col>13</xdr:col>
      <xdr:colOff>781050</xdr:colOff>
      <xdr:row>500</xdr:row>
      <xdr:rowOff>47625</xdr:rowOff>
    </xdr:to>
    <xdr:sp>
      <xdr:nvSpPr>
        <xdr:cNvPr id="46" name="Text Box 128"/>
        <xdr:cNvSpPr txBox="1">
          <a:spLocks noChangeArrowheads="1"/>
        </xdr:cNvSpPr>
      </xdr:nvSpPr>
      <xdr:spPr>
        <a:xfrm>
          <a:off x="371475" y="4934902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Included in short term borrowings is RM25 million Unsecured Fixed Rate Term Loan Facility with a tenure of 5 years which was fully</a:t>
          </a:r>
          <a:r>
            <a:rPr lang="en-US" cap="none" sz="1000" b="0" i="0" u="none" baseline="0">
              <a:solidFill>
                <a:srgbClr val="000000"/>
              </a:solidFill>
              <a:latin typeface="Times New Roman"/>
              <a:ea typeface="Times New Roman"/>
              <a:cs typeface="Times New Roman"/>
            </a:rPr>
            <a:t> settled during FY 2009</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85725</xdr:colOff>
      <xdr:row>588</xdr:row>
      <xdr:rowOff>38100</xdr:rowOff>
    </xdr:from>
    <xdr:to>
      <xdr:col>13</xdr:col>
      <xdr:colOff>733425</xdr:colOff>
      <xdr:row>590</xdr:row>
      <xdr:rowOff>142875</xdr:rowOff>
    </xdr:to>
    <xdr:sp>
      <xdr:nvSpPr>
        <xdr:cNvPr id="47" name="Text Box 131"/>
        <xdr:cNvSpPr txBox="1">
          <a:spLocks noChangeArrowheads="1"/>
        </xdr:cNvSpPr>
      </xdr:nvSpPr>
      <xdr:spPr>
        <a:xfrm>
          <a:off x="304800" y="61979175"/>
          <a:ext cx="5734050" cy="428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interim financial statements for the period ended 31 December 2011 were authorised for issue in accordance with a resolution of the Board of Directors on 22 February 2012 </a:t>
          </a:r>
          <a:r>
            <a:rPr lang="en-US" cap="none" sz="1000" b="0" i="0" u="none" baseline="0">
              <a:solidFill>
                <a:srgbClr val="000000"/>
              </a:solidFill>
              <a:latin typeface="Calibri"/>
              <a:ea typeface="Calibri"/>
              <a:cs typeface="Calibri"/>
            </a:rPr>
            <a:t>.</a:t>
          </a:r>
        </a:p>
      </xdr:txBody>
    </xdr:sp>
    <xdr:clientData/>
  </xdr:twoCellAnchor>
  <xdr:twoCellAnchor>
    <xdr:from>
      <xdr:col>2</xdr:col>
      <xdr:colOff>19050</xdr:colOff>
      <xdr:row>464</xdr:row>
      <xdr:rowOff>104775</xdr:rowOff>
    </xdr:from>
    <xdr:to>
      <xdr:col>13</xdr:col>
      <xdr:colOff>628650</xdr:colOff>
      <xdr:row>466</xdr:row>
      <xdr:rowOff>180975</xdr:rowOff>
    </xdr:to>
    <xdr:sp>
      <xdr:nvSpPr>
        <xdr:cNvPr id="48" name="Text Box 49"/>
        <xdr:cNvSpPr txBox="1">
          <a:spLocks noChangeArrowheads="1"/>
        </xdr:cNvSpPr>
      </xdr:nvSpPr>
      <xdr:spPr>
        <a:xfrm>
          <a:off x="428625" y="45358050"/>
          <a:ext cx="5505450"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proceeds</a:t>
          </a:r>
          <a:r>
            <a:rPr lang="en-US" cap="none" sz="1000" b="0" i="0" u="none" baseline="0">
              <a:solidFill>
                <a:srgbClr val="000000"/>
              </a:solidFill>
              <a:latin typeface="Calibri"/>
              <a:ea typeface="Calibri"/>
              <a:cs typeface="Calibri"/>
            </a:rPr>
            <a:t> from the issuance of Warrants exercised on 21 November 2007 were utilised as working capital for the Group.</a:t>
          </a:r>
        </a:p>
      </xdr:txBody>
    </xdr:sp>
    <xdr:clientData/>
  </xdr:twoCellAnchor>
  <xdr:oneCellAnchor>
    <xdr:from>
      <xdr:col>1</xdr:col>
      <xdr:colOff>38100</xdr:colOff>
      <xdr:row>517</xdr:row>
      <xdr:rowOff>9525</xdr:rowOff>
    </xdr:from>
    <xdr:ext cx="5838825" cy="1590675"/>
    <xdr:sp>
      <xdr:nvSpPr>
        <xdr:cNvPr id="49" name="Text Box 94"/>
        <xdr:cNvSpPr txBox="1">
          <a:spLocks noChangeArrowheads="1"/>
        </xdr:cNvSpPr>
      </xdr:nvSpPr>
      <xdr:spPr>
        <a:xfrm>
          <a:off x="257175" y="50882550"/>
          <a:ext cx="5838825" cy="1590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Z'odd Design Sdn Bhd ("Z'odd"), a subsidiary of the Group,</a:t>
          </a:r>
          <a:r>
            <a:rPr lang="en-US" cap="none" sz="1000" b="0" i="0" u="none" baseline="0">
              <a:solidFill>
                <a:srgbClr val="000000"/>
              </a:solidFill>
              <a:latin typeface="Calibri"/>
              <a:ea typeface="Calibri"/>
              <a:cs typeface="Calibri"/>
            </a:rPr>
            <a:t> initiated legal proceeding against KCCbvba ("KCC") to recover the sum of AED26,409,340.12 being debts accrued for specific works conducted for a project in Dubai and the recovery of a bank guarantee called by KCC pursuant thereto, as well as compensation for damages suffered. The  court granted a provisional attachment order over KCC's funds and movable assets up to the amount of AED26,409,340.12. KCC has filed another memorandum in court to uplift the provisional attachment order and Z'odd's counsel had on 14th February 2010 filed an objection to KCC's application. The final memorandum in reply to KCC's application was filed by Z'odd's counsel on 2nd March 2010. KCC was successful in their bid to strike out the provisional attachment order granted by the court. </a:t>
          </a:r>
          <a:r>
            <a:rPr lang="en-US" cap="none" sz="1000" b="0" i="0" u="none" baseline="0">
              <a:solidFill>
                <a:srgbClr val="000000"/>
              </a:solidFill>
              <a:latin typeface="Calibri"/>
              <a:ea typeface="Calibri"/>
              <a:cs typeface="Calibri"/>
            </a:rPr>
            <a:t>The Management </a:t>
          </a:r>
          <a:r>
            <a:rPr lang="en-US" cap="none" sz="1000" b="0" i="0" u="none" baseline="0">
              <a:solidFill>
                <a:srgbClr val="000000"/>
              </a:solidFill>
              <a:latin typeface="Calibri"/>
              <a:ea typeface="Calibri"/>
              <a:cs typeface="Calibri"/>
            </a:rPr>
            <a:t>has decided not to take the case for arbitration in Belgium due to the quantum of legal costs involved for both lawyers and arbiters.</a:t>
          </a:r>
        </a:p>
      </xdr:txBody>
    </xdr:sp>
    <xdr:clientData/>
  </xdr:oneCellAnchor>
  <xdr:twoCellAnchor>
    <xdr:from>
      <xdr:col>2</xdr:col>
      <xdr:colOff>0</xdr:colOff>
      <xdr:row>559</xdr:row>
      <xdr:rowOff>0</xdr:rowOff>
    </xdr:from>
    <xdr:to>
      <xdr:col>13</xdr:col>
      <xdr:colOff>752475</xdr:colOff>
      <xdr:row>562</xdr:row>
      <xdr:rowOff>85725</xdr:rowOff>
    </xdr:to>
    <xdr:sp>
      <xdr:nvSpPr>
        <xdr:cNvPr id="50" name="Text Box 90"/>
        <xdr:cNvSpPr txBox="1">
          <a:spLocks noChangeArrowheads="1"/>
        </xdr:cNvSpPr>
      </xdr:nvSpPr>
      <xdr:spPr>
        <a:xfrm>
          <a:off x="409575" y="56654700"/>
          <a:ext cx="5648325"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Diluted earnings per share are calculated by dividing the net profits for the period attributable to ordinary equity holders of the Company by the weighted average number of ordinary shares that would be issued on the conversion of all the dilutive potential</a:t>
          </a:r>
          <a:r>
            <a:rPr lang="en-US" cap="none" sz="1000" b="0" i="0" u="none" baseline="0">
              <a:solidFill>
                <a:srgbClr val="000000"/>
              </a:solidFill>
              <a:latin typeface="Calibri"/>
              <a:ea typeface="Calibri"/>
              <a:cs typeface="Calibri"/>
            </a:rPr>
            <a:t> ordinary shares into ordinary shares.</a:t>
          </a:r>
        </a:p>
      </xdr:txBody>
    </xdr:sp>
    <xdr:clientData/>
  </xdr:twoCellAnchor>
  <xdr:twoCellAnchor>
    <xdr:from>
      <xdr:col>2</xdr:col>
      <xdr:colOff>0</xdr:colOff>
      <xdr:row>564</xdr:row>
      <xdr:rowOff>0</xdr:rowOff>
    </xdr:from>
    <xdr:to>
      <xdr:col>13</xdr:col>
      <xdr:colOff>561975</xdr:colOff>
      <xdr:row>567</xdr:row>
      <xdr:rowOff>76200</xdr:rowOff>
    </xdr:to>
    <xdr:sp>
      <xdr:nvSpPr>
        <xdr:cNvPr id="51" name="Text Box 90"/>
        <xdr:cNvSpPr txBox="1">
          <a:spLocks noChangeArrowheads="1"/>
        </xdr:cNvSpPr>
      </xdr:nvSpPr>
      <xdr:spPr>
        <a:xfrm>
          <a:off x="409575" y="57302400"/>
          <a:ext cx="5457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effects on the basic earning per share for the current and previous financial period arising</a:t>
          </a:r>
          <a:r>
            <a:rPr lang="en-US" cap="none" sz="1000" b="0" i="0" u="none" baseline="0">
              <a:solidFill>
                <a:srgbClr val="000000"/>
              </a:solidFill>
              <a:latin typeface="Calibri"/>
              <a:ea typeface="Calibri"/>
              <a:cs typeface="Calibri"/>
            </a:rPr>
            <a:t> from conversion of the Company's warrant option is anti-dilutive as the average market price of the Company's ordinary share  is traded lower than the exercise price of the warrant.</a:t>
          </a:r>
        </a:p>
      </xdr:txBody>
    </xdr:sp>
    <xdr:clientData/>
  </xdr:twoCellAnchor>
  <xdr:twoCellAnchor>
    <xdr:from>
      <xdr:col>2</xdr:col>
      <xdr:colOff>19050</xdr:colOff>
      <xdr:row>150</xdr:row>
      <xdr:rowOff>0</xdr:rowOff>
    </xdr:from>
    <xdr:to>
      <xdr:col>13</xdr:col>
      <xdr:colOff>771525</xdr:colOff>
      <xdr:row>156</xdr:row>
      <xdr:rowOff>0</xdr:rowOff>
    </xdr:to>
    <xdr:sp>
      <xdr:nvSpPr>
        <xdr:cNvPr id="52" name="Text Box 149"/>
        <xdr:cNvSpPr txBox="1">
          <a:spLocks noChangeArrowheads="1"/>
        </xdr:cNvSpPr>
      </xdr:nvSpPr>
      <xdr:spPr>
        <a:xfrm>
          <a:off x="428625" y="16640175"/>
          <a:ext cx="5648325" cy="971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31 October 2011, the Company through its wholly-owned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subsidiary, Future NRG Sdn Bhd, acquireid 2 ordinary shares of SGD1.00</a:t>
          </a:r>
          <a:r>
            <a:rPr lang="en-US" cap="none" sz="1000" b="0" i="0" u="none" baseline="0">
              <a:solidFill>
                <a:srgbClr val="000000"/>
              </a:solidFill>
              <a:latin typeface="Calibri"/>
              <a:ea typeface="Calibri"/>
              <a:cs typeface="Calibri"/>
            </a:rPr>
            <a:t> each in Future NRG (SEA) Pte Ltd (FNSEA), a company incorporated in Singapore, for a total cash consideration of SGD2.00. Upon the acquisition, FNSEA became a wholly-owned subsidiary of the Company.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FNSEA r</a:t>
          </a:r>
          <a:r>
            <a:rPr lang="en-US" cap="none" sz="1000" b="0" i="0" u="none" baseline="0">
              <a:solidFill>
                <a:srgbClr val="000000"/>
              </a:solidFill>
              <a:latin typeface="Calibri"/>
              <a:ea typeface="Calibri"/>
              <a:cs typeface="Calibri"/>
            </a:rPr>
            <a:t>emained dormant as at  financial period ended 31 December 2011.</a:t>
          </a:r>
        </a:p>
      </xdr:txBody>
    </xdr:sp>
    <xdr:clientData/>
  </xdr:twoCellAnchor>
  <xdr:twoCellAnchor>
    <xdr:from>
      <xdr:col>2</xdr:col>
      <xdr:colOff>9525</xdr:colOff>
      <xdr:row>420</xdr:row>
      <xdr:rowOff>47625</xdr:rowOff>
    </xdr:from>
    <xdr:to>
      <xdr:col>13</xdr:col>
      <xdr:colOff>628650</xdr:colOff>
      <xdr:row>428</xdr:row>
      <xdr:rowOff>0</xdr:rowOff>
    </xdr:to>
    <xdr:sp>
      <xdr:nvSpPr>
        <xdr:cNvPr id="53" name="Text Box 76"/>
        <xdr:cNvSpPr txBox="1">
          <a:spLocks noChangeArrowheads="1"/>
        </xdr:cNvSpPr>
      </xdr:nvSpPr>
      <xdr:spPr>
        <a:xfrm>
          <a:off x="419100" y="45091350"/>
          <a:ext cx="5514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25 March 2010, the Company had announced a proposed Private Placement of up to 13,115,000 new ordinary shares of RM0.50 each representing approximately 10% of the issued and paid up capital of the Company at RM0.51 per Placement Shares.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Company had on 6 April 2010 obtained the Bursa’s approval for the proposed Private Placement. Following that, the Placement Shares were issued on 12 April 2010 and were listed on the Main Market of Bursa Malaysia on 13 April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571</xdr:row>
      <xdr:rowOff>19050</xdr:rowOff>
    </xdr:from>
    <xdr:to>
      <xdr:col>6</xdr:col>
      <xdr:colOff>19050</xdr:colOff>
      <xdr:row>572</xdr:row>
      <xdr:rowOff>0</xdr:rowOff>
    </xdr:to>
    <xdr:sp>
      <xdr:nvSpPr>
        <xdr:cNvPr id="54" name="Text Box 130"/>
        <xdr:cNvSpPr txBox="1">
          <a:spLocks noChangeArrowheads="1"/>
        </xdr:cNvSpPr>
      </xdr:nvSpPr>
      <xdr:spPr>
        <a:xfrm>
          <a:off x="409575" y="57807225"/>
          <a:ext cx="2295525" cy="485775"/>
        </a:xfrm>
        <a:prstGeom prst="rect">
          <a:avLst/>
        </a:prstGeom>
        <a:solidFill>
          <a:srgbClr val="FFFFFF"/>
        </a:solidFill>
        <a:ln w="9525" cmpd="sng">
          <a:noFill/>
        </a:ln>
      </xdr:spPr>
      <xdr:txBody>
        <a:bodyPr vertOverflow="clip" wrap="square" lIns="27432" tIns="22860" rIns="27432" bIns="0" anchor="b"/>
        <a:p>
          <a:pPr algn="just">
            <a:defRPr/>
          </a:pPr>
          <a:r>
            <a:rPr lang="en-US" cap="none" sz="1000" b="0" i="0" u="none" baseline="0">
              <a:solidFill>
                <a:srgbClr val="000000"/>
              </a:solidFill>
              <a:latin typeface="Calibri"/>
              <a:ea typeface="Calibri"/>
              <a:cs typeface="Calibri"/>
            </a:rPr>
            <a:t>Adjusted weighted average number of ordinary shares in issue and issuable
</a:t>
          </a:r>
          <a:r>
            <a:rPr lang="en-US" cap="none" sz="1000" b="0" i="0" u="none" baseline="0">
              <a:solidFill>
                <a:srgbClr val="000000"/>
              </a:solidFill>
              <a:latin typeface="Calibri"/>
              <a:ea typeface="Calibri"/>
              <a:cs typeface="Calibri"/>
            </a:rPr>
            <a:t>('000) </a:t>
          </a:r>
        </a:p>
      </xdr:txBody>
    </xdr:sp>
    <xdr:clientData/>
  </xdr:twoCellAnchor>
  <xdr:twoCellAnchor>
    <xdr:from>
      <xdr:col>1</xdr:col>
      <xdr:colOff>9525</xdr:colOff>
      <xdr:row>185</xdr:row>
      <xdr:rowOff>85725</xdr:rowOff>
    </xdr:from>
    <xdr:to>
      <xdr:col>13</xdr:col>
      <xdr:colOff>781050</xdr:colOff>
      <xdr:row>192</xdr:row>
      <xdr:rowOff>0</xdr:rowOff>
    </xdr:to>
    <xdr:sp>
      <xdr:nvSpPr>
        <xdr:cNvPr id="55" name="Text Box 149"/>
        <xdr:cNvSpPr txBox="1">
          <a:spLocks noChangeArrowheads="1"/>
        </xdr:cNvSpPr>
      </xdr:nvSpPr>
      <xdr:spPr>
        <a:xfrm>
          <a:off x="228600" y="17611725"/>
          <a:ext cx="5857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Pursuant to Section</a:t>
          </a:r>
          <a:r>
            <a:rPr lang="en-US" cap="none" sz="1000" b="0" i="0" u="none" baseline="0">
              <a:solidFill>
                <a:srgbClr val="000000"/>
              </a:solidFill>
              <a:latin typeface="Calibri"/>
              <a:ea typeface="Calibri"/>
              <a:cs typeface="Calibri"/>
            </a:rPr>
            <a:t> 308(4) of the Companies Act, 1965, publication of the notices of striking off had been made to strike off and dissolved the following dormant subsidiary companies : Fimatic-MPS (East Coast) Sdn Bhd, IT-Vault Solutions Sdn Bhd and Jagapi Sdn Bhd. The notice of stuck off were received from the Companies Commission of Malaysia on 19 July 2010 and 27 July 2010.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striking off and dissolution do not have any material impact on the earnings and net assets of the Group.</a:t>
          </a:r>
        </a:p>
      </xdr:txBody>
    </xdr:sp>
    <xdr:clientData/>
  </xdr:twoCellAnchor>
  <xdr:twoCellAnchor>
    <xdr:from>
      <xdr:col>1</xdr:col>
      <xdr:colOff>9525</xdr:colOff>
      <xdr:row>194</xdr:row>
      <xdr:rowOff>85725</xdr:rowOff>
    </xdr:from>
    <xdr:to>
      <xdr:col>13</xdr:col>
      <xdr:colOff>781050</xdr:colOff>
      <xdr:row>201</xdr:row>
      <xdr:rowOff>104775</xdr:rowOff>
    </xdr:to>
    <xdr:sp>
      <xdr:nvSpPr>
        <xdr:cNvPr id="56" name="Text Box 149"/>
        <xdr:cNvSpPr txBox="1">
          <a:spLocks noChangeArrowheads="1"/>
        </xdr:cNvSpPr>
      </xdr:nvSpPr>
      <xdr:spPr>
        <a:xfrm>
          <a:off x="228600" y="17611725"/>
          <a:ext cx="5857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5 May 2010, Wintip Sdn Bhd, a wholly owned subsidiary of the Company, disposed of 2 ordinary shares of RM1.00 each in Zetapark Development Sdn Bhd (fomerly known as Cosmopolitan Sdn Bhd) ("ZETA"), representing 100% of the equity capital of ZETA to another</a:t>
          </a:r>
          <a:r>
            <a:rPr lang="en-US" cap="none" sz="1000" b="0" i="0" u="none" baseline="0">
              <a:solidFill>
                <a:srgbClr val="000000"/>
              </a:solidFill>
              <a:latin typeface="Calibri"/>
              <a:ea typeface="Calibri"/>
              <a:cs typeface="Calibri"/>
            </a:rPr>
            <a:t> wholly owned subsidiary of the Company, FITTERS Property Development Sdn Bhd ("FPD") for a total consideration of RM2.00.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Subsequently, FPD subscribed for an additional 249,998 ordinary shares of RM1.00 each issued by ZETA.
</a:t>
          </a:r>
        </a:p>
      </xdr:txBody>
    </xdr:sp>
    <xdr:clientData/>
  </xdr:twoCellAnchor>
  <xdr:twoCellAnchor>
    <xdr:from>
      <xdr:col>2</xdr:col>
      <xdr:colOff>9525</xdr:colOff>
      <xdr:row>431</xdr:row>
      <xdr:rowOff>47625</xdr:rowOff>
    </xdr:from>
    <xdr:to>
      <xdr:col>13</xdr:col>
      <xdr:colOff>628650</xdr:colOff>
      <xdr:row>441</xdr:row>
      <xdr:rowOff>0</xdr:rowOff>
    </xdr:to>
    <xdr:sp>
      <xdr:nvSpPr>
        <xdr:cNvPr id="57" name="Text Box 76"/>
        <xdr:cNvSpPr txBox="1">
          <a:spLocks noChangeArrowheads="1"/>
        </xdr:cNvSpPr>
      </xdr:nvSpPr>
      <xdr:spPr>
        <a:xfrm>
          <a:off x="419100" y="45091350"/>
          <a:ext cx="5514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18 May 2010, the Company had announced a proposed Bonus Issue of up to 104,925,388 new ordinary shares of RM0.50 each on the basis of one (1) Bonus Shares for every two (2) existing FDB shares held at an entitlement date to be determined later.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shareholders of the Company had approved the resolution pertaining to the Proposed Bonus Issue during the Extraordinary General Meeting held on 17 June 2010.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Company had on 28 June 2010 obtained the Bursa’s approval for the listing application of the Proposed Bonus Issue subject to the following conditions: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441</xdr:row>
      <xdr:rowOff>0</xdr:rowOff>
    </xdr:from>
    <xdr:to>
      <xdr:col>13</xdr:col>
      <xdr:colOff>800100</xdr:colOff>
      <xdr:row>443</xdr:row>
      <xdr:rowOff>85725</xdr:rowOff>
    </xdr:to>
    <xdr:sp>
      <xdr:nvSpPr>
        <xdr:cNvPr id="58" name="Text Box 76"/>
        <xdr:cNvSpPr txBox="1">
          <a:spLocks noChangeArrowheads="1"/>
        </xdr:cNvSpPr>
      </xdr:nvSpPr>
      <xdr:spPr>
        <a:xfrm>
          <a:off x="628650" y="45091350"/>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must fully comply with the relevant provisions under the Main Market Listing Requirements pertaining to the implementation of the Proposed Bonus Issue;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190500</xdr:colOff>
      <xdr:row>443</xdr:row>
      <xdr:rowOff>180975</xdr:rowOff>
    </xdr:from>
    <xdr:to>
      <xdr:col>13</xdr:col>
      <xdr:colOff>800100</xdr:colOff>
      <xdr:row>445</xdr:row>
      <xdr:rowOff>85725</xdr:rowOff>
    </xdr:to>
    <xdr:sp>
      <xdr:nvSpPr>
        <xdr:cNvPr id="59" name="Text Box 76"/>
        <xdr:cNvSpPr txBox="1">
          <a:spLocks noChangeArrowheads="1"/>
        </xdr:cNvSpPr>
      </xdr:nvSpPr>
      <xdr:spPr>
        <a:xfrm>
          <a:off x="600075" y="45091350"/>
          <a:ext cx="5505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is to inform Bursa upon the completion of the Proposed Bonus Issue;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446</xdr:row>
      <xdr:rowOff>0</xdr:rowOff>
    </xdr:from>
    <xdr:to>
      <xdr:col>13</xdr:col>
      <xdr:colOff>847725</xdr:colOff>
      <xdr:row>448</xdr:row>
      <xdr:rowOff>95250</xdr:rowOff>
    </xdr:to>
    <xdr:sp>
      <xdr:nvSpPr>
        <xdr:cNvPr id="60" name="Text Box 76"/>
        <xdr:cNvSpPr txBox="1">
          <a:spLocks noChangeArrowheads="1"/>
        </xdr:cNvSpPr>
      </xdr:nvSpPr>
      <xdr:spPr>
        <a:xfrm>
          <a:off x="647700" y="45091350"/>
          <a:ext cx="5505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to furnish Bursa with a written confirmation of its compliance with the terms and conditions of Bursa's approval once the Proposed Bonus Issue is completed;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449</xdr:row>
      <xdr:rowOff>0</xdr:rowOff>
    </xdr:from>
    <xdr:to>
      <xdr:col>13</xdr:col>
      <xdr:colOff>828675</xdr:colOff>
      <xdr:row>451</xdr:row>
      <xdr:rowOff>76200</xdr:rowOff>
    </xdr:to>
    <xdr:sp>
      <xdr:nvSpPr>
        <xdr:cNvPr id="61" name="Text Box 76"/>
        <xdr:cNvSpPr txBox="1">
          <a:spLocks noChangeArrowheads="1"/>
        </xdr:cNvSpPr>
      </xdr:nvSpPr>
      <xdr:spPr>
        <a:xfrm>
          <a:off x="628650" y="45091350"/>
          <a:ext cx="5505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Company is required to make the relevant announcements pursuant of Paragraph 6.35(2)(a) &amp; (b) and 6.35(4) of the Main Market Listing Requirements.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463</xdr:row>
      <xdr:rowOff>0</xdr:rowOff>
    </xdr:from>
    <xdr:to>
      <xdr:col>15</xdr:col>
      <xdr:colOff>476250</xdr:colOff>
      <xdr:row>463</xdr:row>
      <xdr:rowOff>0</xdr:rowOff>
    </xdr:to>
    <xdr:sp>
      <xdr:nvSpPr>
        <xdr:cNvPr id="62" name="Text Box 84"/>
        <xdr:cNvSpPr txBox="1">
          <a:spLocks noChangeArrowheads="1"/>
        </xdr:cNvSpPr>
      </xdr:nvSpPr>
      <xdr:spPr>
        <a:xfrm>
          <a:off x="238125" y="45091350"/>
          <a:ext cx="69818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rPr>
            <a:t>Material Changes in Quarterly Results Compared to the Results of the Preceding Quarter</a:t>
          </a:r>
        </a:p>
      </xdr:txBody>
    </xdr:sp>
    <xdr:clientData/>
  </xdr:twoCellAnchor>
  <xdr:twoCellAnchor>
    <xdr:from>
      <xdr:col>1</xdr:col>
      <xdr:colOff>9525</xdr:colOff>
      <xdr:row>206</xdr:row>
      <xdr:rowOff>85725</xdr:rowOff>
    </xdr:from>
    <xdr:to>
      <xdr:col>13</xdr:col>
      <xdr:colOff>828675</xdr:colOff>
      <xdr:row>213</xdr:row>
      <xdr:rowOff>9525</xdr:rowOff>
    </xdr:to>
    <xdr:sp>
      <xdr:nvSpPr>
        <xdr:cNvPr id="63" name="Text Box 149"/>
        <xdr:cNvSpPr txBox="1">
          <a:spLocks noChangeArrowheads="1"/>
        </xdr:cNvSpPr>
      </xdr:nvSpPr>
      <xdr:spPr>
        <a:xfrm>
          <a:off x="228600" y="176117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 August 2010, FITTERS Engineering Services Sdn Bhd, a wholly owned subsidiary of the Company, disposed of 51 ordinary shares of RM1.00 each in FITTERS-Malnaga (FMal) Sdn Bhd representing 51% of the equity capital of FMal to Malnaga Sdn Bhd at a total cash consideration of RM300,000. Upon completion of the transaction,</a:t>
          </a:r>
          <a:r>
            <a:rPr lang="en-US" cap="none" sz="1000" b="0" i="0" u="none" baseline="0">
              <a:solidFill>
                <a:srgbClr val="000000"/>
              </a:solidFill>
              <a:latin typeface="Calibri"/>
              <a:ea typeface="Calibri"/>
              <a:cs typeface="Calibri"/>
            </a:rPr>
            <a:t> FMal will cease to be a subsidiary of the Group.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disposal do not have any material impact on the earnings and net assets of the Group.</a:t>
          </a:r>
        </a:p>
      </xdr:txBody>
    </xdr:sp>
    <xdr:clientData/>
  </xdr:twoCellAnchor>
  <xdr:twoCellAnchor>
    <xdr:from>
      <xdr:col>2</xdr:col>
      <xdr:colOff>47625</xdr:colOff>
      <xdr:row>157</xdr:row>
      <xdr:rowOff>0</xdr:rowOff>
    </xdr:from>
    <xdr:to>
      <xdr:col>13</xdr:col>
      <xdr:colOff>790575</xdr:colOff>
      <xdr:row>164</xdr:row>
      <xdr:rowOff>57150</xdr:rowOff>
    </xdr:to>
    <xdr:sp>
      <xdr:nvSpPr>
        <xdr:cNvPr id="64" name="Text Box 149"/>
        <xdr:cNvSpPr txBox="1">
          <a:spLocks noChangeArrowheads="1"/>
        </xdr:cNvSpPr>
      </xdr:nvSpPr>
      <xdr:spPr>
        <a:xfrm>
          <a:off x="457200" y="17611725"/>
          <a:ext cx="5638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24 September 2010, the Company acquired 2 ordinary shares of RM1.00 each</a:t>
          </a:r>
          <a:r>
            <a:rPr lang="en-US" cap="none" sz="1000" b="0" i="0" u="none" baseline="0">
              <a:solidFill>
                <a:srgbClr val="000000"/>
              </a:solidFill>
              <a:latin typeface="Calibri"/>
              <a:ea typeface="Calibri"/>
              <a:cs typeface="Calibri"/>
            </a:rPr>
            <a:t> in Solid Orient Holdings Sdn Bhd ("SOH") representing 100% of the equity capital of SOH, a company incorporated in Malaysia, for a total cash consideration of RM2.00. Upon the acquisition, SOH became a wholly-owned subsidiary of the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SOH</a:t>
          </a:r>
          <a:r>
            <a:rPr lang="en-US" cap="none" sz="1000" b="0" i="0" u="none" baseline="0">
              <a:solidFill>
                <a:srgbClr val="000000"/>
              </a:solidFill>
              <a:latin typeface="Calibri"/>
              <a:ea typeface="Calibri"/>
              <a:cs typeface="Calibri"/>
            </a:rPr>
            <a:t> commenced operation in October 2010 contributing a revenue of RM29.885 mil and profit before tax of RM 0.463 mil.</a:t>
          </a:r>
        </a:p>
      </xdr:txBody>
    </xdr:sp>
    <xdr:clientData/>
  </xdr:twoCellAnchor>
  <xdr:twoCellAnchor>
    <xdr:from>
      <xdr:col>2</xdr:col>
      <xdr:colOff>0</xdr:colOff>
      <xdr:row>452</xdr:row>
      <xdr:rowOff>0</xdr:rowOff>
    </xdr:from>
    <xdr:to>
      <xdr:col>13</xdr:col>
      <xdr:colOff>600075</xdr:colOff>
      <xdr:row>459</xdr:row>
      <xdr:rowOff>123825</xdr:rowOff>
    </xdr:to>
    <xdr:sp>
      <xdr:nvSpPr>
        <xdr:cNvPr id="65" name="Text Box 143"/>
        <xdr:cNvSpPr txBox="1">
          <a:spLocks noChangeArrowheads="1"/>
        </xdr:cNvSpPr>
      </xdr:nvSpPr>
      <xdr:spPr>
        <a:xfrm>
          <a:off x="409575" y="45091350"/>
          <a:ext cx="5495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28 September 2010, the Company  had completed the above corporate proposal by issuance of  72,136,054 new ordinary shares of RM0.50 each by way of capitalising RM1,022,244 from share premium account and RM35,045,783 from retained profits of the Company. This was followed by the issuance of 32,789,296 additional warrants  and the revised of the warrant exercise price to RM0.53 per share.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Both the bonus shares and additional warrants have been listed on the Main Market of Bursa Malaysia Securities Berhad o 28 September 2010.</a:t>
          </a:r>
        </a:p>
      </xdr:txBody>
    </xdr:sp>
    <xdr:clientData/>
  </xdr:twoCellAnchor>
  <xdr:twoCellAnchor>
    <xdr:from>
      <xdr:col>2</xdr:col>
      <xdr:colOff>0</xdr:colOff>
      <xdr:row>172</xdr:row>
      <xdr:rowOff>0</xdr:rowOff>
    </xdr:from>
    <xdr:to>
      <xdr:col>13</xdr:col>
      <xdr:colOff>828675</xdr:colOff>
      <xdr:row>181</xdr:row>
      <xdr:rowOff>19050</xdr:rowOff>
    </xdr:to>
    <xdr:sp>
      <xdr:nvSpPr>
        <xdr:cNvPr id="66" name="Text Box 149"/>
        <xdr:cNvSpPr txBox="1">
          <a:spLocks noChangeArrowheads="1"/>
        </xdr:cNvSpPr>
      </xdr:nvSpPr>
      <xdr:spPr>
        <a:xfrm>
          <a:off x="409575" y="1761172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27 December 2010, the Company enter</a:t>
          </a:r>
          <a:r>
            <a:rPr lang="en-US" cap="none" sz="1000" b="0" i="0" u="none" baseline="0">
              <a:solidFill>
                <a:srgbClr val="000000"/>
              </a:solidFill>
              <a:latin typeface="Calibri"/>
              <a:ea typeface="Calibri"/>
              <a:cs typeface="Calibri"/>
            </a:rPr>
            <a:t> into a Share Sale Agreement to </a:t>
          </a:r>
          <a:r>
            <a:rPr lang="en-US" cap="none" sz="1000" b="0" i="0" u="none" baseline="0">
              <a:solidFill>
                <a:srgbClr val="000000"/>
              </a:solidFill>
              <a:latin typeface="Calibri"/>
              <a:ea typeface="Calibri"/>
              <a:cs typeface="Calibri"/>
            </a:rPr>
            <a:t>acquired the remaining 106,250  ordinary shares of RM1.00 each, representing 17% equity interest in Future-NRG Sdn Bhd ("FNRG"), a company incorporated in Malaysia,</a:t>
          </a:r>
          <a:r>
            <a:rPr lang="en-US" cap="none" sz="1000" b="0" i="0" u="none" baseline="0">
              <a:solidFill>
                <a:srgbClr val="000000"/>
              </a:solidFill>
              <a:latin typeface="Calibri"/>
              <a:ea typeface="Calibri"/>
              <a:cs typeface="Calibri"/>
            </a:rPr>
            <a:t>  from a minority shareholder for a cash consideration of RM1.00 together with all assets and liabilities threrein. Upon completion of the acquistion, the Company hold 100% equity interest in FNRG.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Subsequently, the Company subscribed for an additional 27,375,000 of ordinary shares</a:t>
          </a:r>
          <a:r>
            <a:rPr lang="en-US" cap="none" sz="1000" b="0" i="0" u="none" baseline="0">
              <a:solidFill>
                <a:srgbClr val="000000"/>
              </a:solidFill>
              <a:latin typeface="Calibri"/>
              <a:ea typeface="Calibri"/>
              <a:cs typeface="Calibri"/>
            </a:rPr>
            <a:t> of RM1.00 each  issued by FNRG.</a:t>
          </a:r>
        </a:p>
      </xdr:txBody>
    </xdr:sp>
    <xdr:clientData/>
  </xdr:twoCellAnchor>
  <xdr:twoCellAnchor>
    <xdr:from>
      <xdr:col>2</xdr:col>
      <xdr:colOff>0</xdr:colOff>
      <xdr:row>165</xdr:row>
      <xdr:rowOff>0</xdr:rowOff>
    </xdr:from>
    <xdr:to>
      <xdr:col>13</xdr:col>
      <xdr:colOff>762000</xdr:colOff>
      <xdr:row>171</xdr:row>
      <xdr:rowOff>47625</xdr:rowOff>
    </xdr:to>
    <xdr:sp>
      <xdr:nvSpPr>
        <xdr:cNvPr id="67" name="Text Box 149"/>
        <xdr:cNvSpPr txBox="1">
          <a:spLocks noChangeArrowheads="1"/>
        </xdr:cNvSpPr>
      </xdr:nvSpPr>
      <xdr:spPr>
        <a:xfrm>
          <a:off x="409575" y="17611725"/>
          <a:ext cx="5657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23 November 2010, the Company through its wholly owned subsidiary, FITTERS Engineering Services Sdn Bhd enter</a:t>
          </a:r>
          <a:r>
            <a:rPr lang="en-US" cap="none" sz="1000" b="0" i="0" u="none" baseline="0">
              <a:solidFill>
                <a:srgbClr val="000000"/>
              </a:solidFill>
              <a:latin typeface="Calibri"/>
              <a:ea typeface="Calibri"/>
              <a:cs typeface="Calibri"/>
            </a:rPr>
            <a:t> into a Share Sale Agreement to </a:t>
          </a:r>
          <a:r>
            <a:rPr lang="en-US" cap="none" sz="1000" b="0" i="0" u="none" baseline="0">
              <a:solidFill>
                <a:srgbClr val="000000"/>
              </a:solidFill>
              <a:latin typeface="Calibri"/>
              <a:ea typeface="Calibri"/>
              <a:cs typeface="Calibri"/>
            </a:rPr>
            <a:t>acquired the remaining 490,000  ordinary shares of RM1.00 each, representing 49% equity interest in Z'odd Design Sdn Bhd ("Z'odd"), a company incorporated in Malaysia,</a:t>
          </a:r>
          <a:r>
            <a:rPr lang="en-US" cap="none" sz="1000" b="0" i="0" u="none" baseline="0">
              <a:solidFill>
                <a:srgbClr val="000000"/>
              </a:solidFill>
              <a:latin typeface="Calibri"/>
              <a:ea typeface="Calibri"/>
              <a:cs typeface="Calibri"/>
            </a:rPr>
            <a:t>  from the minority shareholders for a cash consideration of RM3.00 together with all assets and liabilities threrein. Upon completion of the acquistion, the Company hold 100% equity interest in Z'odd.</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292</xdr:row>
      <xdr:rowOff>28575</xdr:rowOff>
    </xdr:from>
    <xdr:to>
      <xdr:col>13</xdr:col>
      <xdr:colOff>809625</xdr:colOff>
      <xdr:row>296</xdr:row>
      <xdr:rowOff>152400</xdr:rowOff>
    </xdr:to>
    <xdr:sp>
      <xdr:nvSpPr>
        <xdr:cNvPr id="68" name="Text Box 82"/>
        <xdr:cNvSpPr txBox="1">
          <a:spLocks noChangeArrowheads="1"/>
        </xdr:cNvSpPr>
      </xdr:nvSpPr>
      <xdr:spPr>
        <a:xfrm>
          <a:off x="409575" y="25193625"/>
          <a:ext cx="5705475" cy="771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increased in both revenue and profit before tax were</a:t>
          </a:r>
          <a:r>
            <a:rPr lang="en-US" cap="none" sz="1000" b="0" i="0" u="none" baseline="0">
              <a:solidFill>
                <a:srgbClr val="000000"/>
              </a:solidFill>
              <a:latin typeface="Calibri"/>
              <a:ea typeface="Calibri"/>
              <a:cs typeface="Calibri"/>
            </a:rPr>
            <a:t> due to increase in </a:t>
          </a:r>
          <a:r>
            <a:rPr lang="en-US" cap="none" sz="1000" b="0" i="0" u="none" baseline="0">
              <a:solidFill>
                <a:srgbClr val="000000"/>
              </a:solidFill>
              <a:latin typeface="Calibri"/>
              <a:ea typeface="Calibri"/>
              <a:cs typeface="Calibri"/>
            </a:rPr>
            <a:t>project</a:t>
          </a:r>
          <a:r>
            <a:rPr lang="en-US" cap="none" sz="1000" b="0" i="0" u="none" baseline="0">
              <a:solidFill>
                <a:srgbClr val="000000"/>
              </a:solidFill>
              <a:latin typeface="Calibri"/>
              <a:ea typeface="Calibri"/>
              <a:cs typeface="Calibri"/>
            </a:rPr>
            <a:t>s</a:t>
          </a:r>
          <a:r>
            <a:rPr lang="en-US" cap="none" sz="1000" b="0"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obtained for theming contract. The major</a:t>
          </a:r>
          <a:r>
            <a:rPr lang="en-US" cap="none" sz="1000" b="0" i="0" u="none" baseline="0">
              <a:solidFill>
                <a:srgbClr val="000000"/>
              </a:solidFill>
              <a:latin typeface="Calibri"/>
              <a:ea typeface="Calibri"/>
              <a:cs typeface="Calibri"/>
            </a:rPr>
            <a:t> contract awarded in Malaysia is the Kidzania Kuala Lumpur project at the Curve NX Building which contributed RM18.543 mil and the Grotto Marine Life Park project in Singapore which contributed RM13.626 mil respectively to the revenue for the cumulative quarter.</a:t>
          </a:r>
        </a:p>
      </xdr:txBody>
    </xdr:sp>
    <xdr:clientData/>
  </xdr:twoCellAnchor>
  <xdr:twoCellAnchor>
    <xdr:from>
      <xdr:col>2</xdr:col>
      <xdr:colOff>0</xdr:colOff>
      <xdr:row>302</xdr:row>
      <xdr:rowOff>0</xdr:rowOff>
    </xdr:from>
    <xdr:to>
      <xdr:col>13</xdr:col>
      <xdr:colOff>847725</xdr:colOff>
      <xdr:row>308</xdr:row>
      <xdr:rowOff>104775</xdr:rowOff>
    </xdr:to>
    <xdr:sp>
      <xdr:nvSpPr>
        <xdr:cNvPr id="69" name="Text Box 82"/>
        <xdr:cNvSpPr txBox="1">
          <a:spLocks noChangeArrowheads="1"/>
        </xdr:cNvSpPr>
      </xdr:nvSpPr>
      <xdr:spPr>
        <a:xfrm>
          <a:off x="409575" y="26965275"/>
          <a:ext cx="5743575" cy="1076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For the fourth quarter</a:t>
          </a:r>
          <a:r>
            <a:rPr lang="en-US" cap="none" sz="1000" b="0" i="0" u="none" baseline="0">
              <a:solidFill>
                <a:srgbClr val="000000"/>
              </a:solidFill>
              <a:latin typeface="Calibri"/>
              <a:ea typeface="Calibri"/>
              <a:cs typeface="Calibri"/>
            </a:rPr>
            <a:t>, the reduction in both revenue and profit before tax were due to the completion of Festival Mall project in the third quarter of 2011. However, the performance for the cumulative quarter</a:t>
          </a:r>
          <a:r>
            <a:rPr lang="en-US" cap="none" sz="1000" b="0" i="0" u="none" baseline="0">
              <a:solidFill>
                <a:srgbClr val="000000"/>
              </a:solidFill>
              <a:latin typeface="Calibri"/>
              <a:ea typeface="Calibri"/>
              <a:cs typeface="Calibri"/>
            </a:rPr>
            <a:t> increased in both revenue and profit before tax </a:t>
          </a:r>
          <a:r>
            <a:rPr lang="en-US" cap="none" sz="1000" b="0" i="0" u="none" baseline="0">
              <a:solidFill>
                <a:srgbClr val="000000"/>
              </a:solidFill>
              <a:latin typeface="Calibri"/>
              <a:ea typeface="Calibri"/>
              <a:cs typeface="Calibri"/>
            </a:rPr>
            <a:t>due to income generated from the new Zetapark property development project which commenced in the last quarter of FY 2010 which contributed a revenue and profit before tax of RM38.065 mil and RM8.245 mil respectively as compared to FY2010 of RM5.310 mil  </a:t>
          </a:r>
          <a:r>
            <a:rPr lang="en-US" cap="none" sz="1000" b="0" i="0" u="none" baseline="0">
              <a:solidFill>
                <a:srgbClr val="000000"/>
              </a:solidFill>
              <a:latin typeface="Calibri"/>
              <a:ea typeface="Calibri"/>
              <a:cs typeface="Calibri"/>
            </a:rPr>
            <a:t>in revenue and a loss of RM0.230 mil.</a:t>
          </a:r>
        </a:p>
      </xdr:txBody>
    </xdr:sp>
    <xdr:clientData/>
  </xdr:twoCellAnchor>
  <xdr:twoCellAnchor>
    <xdr:from>
      <xdr:col>2</xdr:col>
      <xdr:colOff>0</xdr:colOff>
      <xdr:row>315</xdr:row>
      <xdr:rowOff>0</xdr:rowOff>
    </xdr:from>
    <xdr:to>
      <xdr:col>13</xdr:col>
      <xdr:colOff>809625</xdr:colOff>
      <xdr:row>318</xdr:row>
      <xdr:rowOff>123825</xdr:rowOff>
    </xdr:to>
    <xdr:sp>
      <xdr:nvSpPr>
        <xdr:cNvPr id="70" name="Text Box 82"/>
        <xdr:cNvSpPr txBox="1">
          <a:spLocks noChangeArrowheads="1"/>
        </xdr:cNvSpPr>
      </xdr:nvSpPr>
      <xdr:spPr>
        <a:xfrm>
          <a:off x="409575" y="29413200"/>
          <a:ext cx="5705475" cy="609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increase in both revenue and profit before tax were</a:t>
          </a:r>
          <a:r>
            <a:rPr lang="en-US" cap="none" sz="1000" b="0" i="0" u="none" baseline="0">
              <a:solidFill>
                <a:srgbClr val="000000"/>
              </a:solidFill>
              <a:latin typeface="Calibri"/>
              <a:ea typeface="Calibri"/>
              <a:cs typeface="Calibri"/>
            </a:rPr>
            <a:t> due to income generated from the new operation of palm oil extraction which commenced in October 2010. The palm oil extraction operation contributed a profit before tax of RM3.663 mil compared to FY2010 of RM0.463 mil for the cumulative quarter.</a:t>
          </a:r>
        </a:p>
      </xdr:txBody>
    </xdr:sp>
    <xdr:clientData/>
  </xdr:twoCellAnchor>
  <xdr:twoCellAnchor>
    <xdr:from>
      <xdr:col>2</xdr:col>
      <xdr:colOff>0</xdr:colOff>
      <xdr:row>323</xdr:row>
      <xdr:rowOff>0</xdr:rowOff>
    </xdr:from>
    <xdr:to>
      <xdr:col>13</xdr:col>
      <xdr:colOff>809625</xdr:colOff>
      <xdr:row>329</xdr:row>
      <xdr:rowOff>0</xdr:rowOff>
    </xdr:to>
    <xdr:sp>
      <xdr:nvSpPr>
        <xdr:cNvPr id="71" name="Text Box 82"/>
        <xdr:cNvSpPr txBox="1">
          <a:spLocks noChangeArrowheads="1"/>
        </xdr:cNvSpPr>
      </xdr:nvSpPr>
      <xdr:spPr>
        <a:xfrm>
          <a:off x="409575" y="30889575"/>
          <a:ext cx="5705475" cy="971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reduction in revenue was</a:t>
          </a:r>
          <a:r>
            <a:rPr lang="en-US" cap="none" sz="1000" b="0" i="0" u="none" baseline="0">
              <a:solidFill>
                <a:srgbClr val="000000"/>
              </a:solidFill>
              <a:latin typeface="Calibri"/>
              <a:ea typeface="Calibri"/>
              <a:cs typeface="Calibri"/>
            </a:rPr>
            <a:t> due to the ceasation of business activities in the inactive subsidiaries. The profit before tax for the cumulative quarter reduced as in FY2010, a </a:t>
          </a:r>
          <a:r>
            <a:rPr lang="en-US" cap="none" sz="1000" b="0" i="0" u="none" baseline="0">
              <a:solidFill>
                <a:srgbClr val="000000"/>
              </a:solidFill>
              <a:latin typeface="Calibri"/>
              <a:ea typeface="Calibri"/>
              <a:cs typeface="Calibri"/>
            </a:rPr>
            <a:t>one-off </a:t>
          </a:r>
          <a:r>
            <a:rPr lang="en-US" cap="none" sz="1000" b="0" i="0" u="none" baseline="0">
              <a:solidFill>
                <a:srgbClr val="000000"/>
              </a:solidFill>
              <a:latin typeface="Calibri"/>
              <a:ea typeface="Calibri"/>
              <a:cs typeface="Calibri"/>
            </a:rPr>
            <a:t>gain from the disposal of Setapak land's building optio</a:t>
          </a:r>
          <a:r>
            <a:rPr lang="en-US" cap="none" sz="1000" b="0" i="0" u="none" baseline="0">
              <a:solidFill>
                <a:srgbClr val="000000"/>
              </a:solidFill>
              <a:latin typeface="Calibri"/>
              <a:ea typeface="Calibri"/>
              <a:cs typeface="Calibri"/>
            </a:rPr>
            <a:t>n</a:t>
          </a:r>
          <a:r>
            <a:rPr lang="en-US" cap="none" sz="1000" b="0" i="0" u="none" baseline="0">
              <a:solidFill>
                <a:srgbClr val="000000"/>
              </a:solidFill>
              <a:latin typeface="Calibri"/>
              <a:ea typeface="Calibri"/>
              <a:cs typeface="Calibri"/>
            </a:rPr>
            <a:t> sales. The pr</a:t>
          </a:r>
          <a:r>
            <a:rPr lang="en-US" cap="none" sz="1000" b="0" i="0" u="none" baseline="0">
              <a:solidFill>
                <a:srgbClr val="000000"/>
              </a:solidFill>
              <a:latin typeface="Calibri"/>
              <a:ea typeface="Calibri"/>
              <a:cs typeface="Calibri"/>
            </a:rPr>
            <a:t>ofit before tax for the current and cummulative quarter of FY2011 was derived from the share of profit amounted RM1.502 mil from two newly acquired associated </a:t>
          </a:r>
          <a:r>
            <a:rPr lang="en-US" cap="none" sz="1000" b="0" i="0" u="none" baseline="0">
              <a:solidFill>
                <a:srgbClr val="000000"/>
              </a:solidFill>
              <a:latin typeface="Calibri"/>
              <a:ea typeface="Calibri"/>
              <a:cs typeface="Calibri"/>
            </a:rPr>
            <a:t>companies, </a:t>
          </a:r>
          <a:r>
            <a:rPr lang="en-US" cap="none" sz="1000" b="0" i="0" u="none" baseline="0">
              <a:solidFill>
                <a:srgbClr val="000000"/>
              </a:solidFill>
              <a:latin typeface="Calibri"/>
              <a:ea typeface="Calibri"/>
              <a:cs typeface="Calibri"/>
            </a:rPr>
            <a:t>KPISOFT International Pte Ltd and KPISOFT Malaysia Sdn Bhd. </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127</xdr:row>
      <xdr:rowOff>161925</xdr:rowOff>
    </xdr:from>
    <xdr:to>
      <xdr:col>13</xdr:col>
      <xdr:colOff>857250</xdr:colOff>
      <xdr:row>131</xdr:row>
      <xdr:rowOff>38100</xdr:rowOff>
    </xdr:to>
    <xdr:sp>
      <xdr:nvSpPr>
        <xdr:cNvPr id="72" name="Text Box 22"/>
        <xdr:cNvSpPr txBox="1">
          <a:spLocks noChangeArrowheads="1"/>
        </xdr:cNvSpPr>
      </xdr:nvSpPr>
      <xdr:spPr>
        <a:xfrm>
          <a:off x="409575" y="13315950"/>
          <a:ext cx="5753100" cy="5238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20</a:t>
          </a:r>
          <a:r>
            <a:rPr lang="en-US" cap="none" sz="1000" b="0" i="0" u="none" baseline="0">
              <a:solidFill>
                <a:srgbClr val="000000"/>
              </a:solidFill>
              <a:latin typeface="Calibri"/>
              <a:ea typeface="Calibri"/>
              <a:cs typeface="Calibri"/>
            </a:rPr>
            <a:t> May 2011, the Company resale the remaining 76 units of its Treasury Shares via the open market at average price of RM0.61 per share. The total sale proceed</a:t>
          </a:r>
          <a:r>
            <a:rPr lang="en-US" cap="none" sz="1000" b="0" i="0" u="none" baseline="0">
              <a:solidFill>
                <a:srgbClr val="FF0000"/>
              </a:solidFill>
              <a:latin typeface="Calibri"/>
              <a:ea typeface="Calibri"/>
              <a:cs typeface="Calibri"/>
            </a:rPr>
            <a:t>s </a:t>
          </a:r>
          <a:r>
            <a:rPr lang="en-US" cap="none" sz="1000" b="0" i="0" u="none" baseline="0">
              <a:solidFill>
                <a:srgbClr val="000000"/>
              </a:solidFill>
              <a:latin typeface="Calibri"/>
              <a:ea typeface="Calibri"/>
              <a:cs typeface="Calibri"/>
            </a:rPr>
            <a:t>for the disposal nett of transaction costs was RM47.00.</a:t>
          </a:r>
        </a:p>
      </xdr:txBody>
    </xdr:sp>
    <xdr:clientData/>
  </xdr:twoCellAnchor>
  <xdr:twoCellAnchor>
    <xdr:from>
      <xdr:col>2</xdr:col>
      <xdr:colOff>0</xdr:colOff>
      <xdr:row>131</xdr:row>
      <xdr:rowOff>161925</xdr:rowOff>
    </xdr:from>
    <xdr:to>
      <xdr:col>13</xdr:col>
      <xdr:colOff>857250</xdr:colOff>
      <xdr:row>135</xdr:row>
      <xdr:rowOff>38100</xdr:rowOff>
    </xdr:to>
    <xdr:sp>
      <xdr:nvSpPr>
        <xdr:cNvPr id="73" name="Text Box 22"/>
        <xdr:cNvSpPr txBox="1">
          <a:spLocks noChangeArrowheads="1"/>
        </xdr:cNvSpPr>
      </xdr:nvSpPr>
      <xdr:spPr>
        <a:xfrm>
          <a:off x="409575" y="13963650"/>
          <a:ext cx="5753100" cy="5238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24</a:t>
          </a:r>
          <a:r>
            <a:rPr lang="en-US" cap="none" sz="1000" b="0" i="0" u="none" baseline="0">
              <a:solidFill>
                <a:srgbClr val="000000"/>
              </a:solidFill>
              <a:latin typeface="Calibri"/>
              <a:ea typeface="Calibri"/>
              <a:cs typeface="Calibri"/>
            </a:rPr>
            <a:t> June and 01 August 2011, 250 units and 7,500 units of warrants of the Company were exercised respectively and converted to 7,750 units ordinary shares. Theres shares were listed on the Bursa on 27 June and 02 August 2011 respectively.</a:t>
          </a:r>
        </a:p>
      </xdr:txBody>
    </xdr:sp>
    <xdr:clientData/>
  </xdr:twoCellAnchor>
  <xdr:twoCellAnchor>
    <xdr:from>
      <xdr:col>2</xdr:col>
      <xdr:colOff>19050</xdr:colOff>
      <xdr:row>143</xdr:row>
      <xdr:rowOff>0</xdr:rowOff>
    </xdr:from>
    <xdr:to>
      <xdr:col>13</xdr:col>
      <xdr:colOff>771525</xdr:colOff>
      <xdr:row>149</xdr:row>
      <xdr:rowOff>0</xdr:rowOff>
    </xdr:to>
    <xdr:sp>
      <xdr:nvSpPr>
        <xdr:cNvPr id="74" name="Text Box 149"/>
        <xdr:cNvSpPr txBox="1">
          <a:spLocks noChangeArrowheads="1"/>
        </xdr:cNvSpPr>
      </xdr:nvSpPr>
      <xdr:spPr>
        <a:xfrm>
          <a:off x="428625" y="15506700"/>
          <a:ext cx="5648325" cy="971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On 01 August 2011, the Company through its wholly-owned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subsidiary, Future NRG Sdn Bhd, incorporated a wholly-owned subsidiary</a:t>
          </a:r>
          <a:r>
            <a:rPr lang="en-US" cap="none" sz="1000" b="0" i="0" u="none" baseline="0">
              <a:solidFill>
                <a:srgbClr val="000000"/>
              </a:solidFill>
              <a:latin typeface="Calibri"/>
              <a:ea typeface="Calibri"/>
              <a:cs typeface="Calibri"/>
            </a:rPr>
            <a:t> company, Future NRG Asia Limited (FNAL) under the BVI Business Companies Act, 2004., with an issued capital of 1 share at </a:t>
          </a:r>
          <a:r>
            <a:rPr lang="en-US" cap="none" sz="1000" b="0" i="0" u="none" baseline="0">
              <a:solidFill>
                <a:srgbClr val="000000"/>
              </a:solidFill>
              <a:latin typeface="Calibri"/>
              <a:ea typeface="Calibri"/>
              <a:cs typeface="Calibri"/>
            </a:rPr>
            <a:t>USD1.00.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FNAL</a:t>
          </a:r>
          <a:r>
            <a:rPr lang="en-US" cap="none" sz="1000" b="0" i="0" u="none" baseline="0">
              <a:solidFill>
                <a:srgbClr val="000000"/>
              </a:solidFill>
              <a:latin typeface="Calibri"/>
              <a:ea typeface="Calibri"/>
              <a:cs typeface="Calibri"/>
            </a:rPr>
            <a:t> remained dormant as at  financial period ended 31 December 2011.</a:t>
          </a:r>
        </a:p>
      </xdr:txBody>
    </xdr:sp>
    <xdr:clientData/>
  </xdr:twoCellAnchor>
  <xdr:twoCellAnchor>
    <xdr:from>
      <xdr:col>1</xdr:col>
      <xdr:colOff>28575</xdr:colOff>
      <xdr:row>376</xdr:row>
      <xdr:rowOff>47625</xdr:rowOff>
    </xdr:from>
    <xdr:to>
      <xdr:col>13</xdr:col>
      <xdr:colOff>638175</xdr:colOff>
      <xdr:row>381</xdr:row>
      <xdr:rowOff>161925</xdr:rowOff>
    </xdr:to>
    <xdr:sp>
      <xdr:nvSpPr>
        <xdr:cNvPr id="75" name="Text Box 56"/>
        <xdr:cNvSpPr txBox="1">
          <a:spLocks noChangeArrowheads="1"/>
        </xdr:cNvSpPr>
      </xdr:nvSpPr>
      <xdr:spPr>
        <a:xfrm>
          <a:off x="247650" y="39347775"/>
          <a:ext cx="5695950" cy="923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Calibri"/>
              <a:ea typeface="Calibri"/>
              <a:cs typeface="Calibri"/>
            </a:rPr>
            <a:t>The effective tax rate for the Groups is 25.5%  for the year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ended 31/12/2011</a:t>
          </a:r>
          <a:r>
            <a:rPr lang="en-US" cap="none" sz="1000" b="0" i="0" u="none" baseline="0">
              <a:solidFill>
                <a:srgbClr val="000000"/>
              </a:solidFill>
              <a:latin typeface="Calibri"/>
              <a:ea typeface="Calibri"/>
              <a:cs typeface="Calibri"/>
            </a:rPr>
            <a:t> as compare to a 26.1% for the pre</a:t>
          </a:r>
          <a:r>
            <a:rPr lang="en-US" cap="none" sz="1000" b="0" i="0" u="none" baseline="0">
              <a:solidFill>
                <a:srgbClr val="000000"/>
              </a:solidFill>
              <a:latin typeface="Calibri"/>
              <a:ea typeface="Calibri"/>
              <a:cs typeface="Calibri"/>
            </a:rPr>
            <a:t>vious financial year ended</a:t>
          </a:r>
          <a:r>
            <a:rPr lang="en-US" cap="none" sz="1000" b="0" i="0" u="none" baseline="0">
              <a:solidFill>
                <a:srgbClr val="000000"/>
              </a:solidFill>
              <a:latin typeface="Calibri"/>
              <a:ea typeface="Calibri"/>
              <a:cs typeface="Calibri"/>
            </a:rPr>
            <a:t> 31/12/2010. The tax rate was slightly higher than the statutory rate principally due to the losses of certain subsidiaries which cannot be set off against taxable profits made by other subsidiaries, certain expenses which are not deductible for tax purposes and the unrealised profit from the units remained unsold under the property division.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Q21" sqref="Q21"/>
    </sheetView>
  </sheetViews>
  <sheetFormatPr defaultColWidth="7.8515625" defaultRowHeight="12.75"/>
  <cols>
    <col min="1" max="1" width="2.57421875" style="3" customWidth="1"/>
    <col min="2" max="2" width="27.7109375" style="3" customWidth="1"/>
    <col min="3" max="3" width="1.28515625" style="3" customWidth="1"/>
    <col min="4" max="4" width="14.57421875" style="23" customWidth="1"/>
    <col min="5" max="5" width="0.71875" style="3" customWidth="1"/>
    <col min="6" max="6" width="14.28125" style="3" customWidth="1"/>
    <col min="7" max="7" width="0.71875" style="3" customWidth="1"/>
    <col min="8" max="8" width="14.57421875" style="3" customWidth="1"/>
    <col min="9" max="9" width="0.71875" style="3" customWidth="1"/>
    <col min="10" max="10" width="16.7109375" style="3" customWidth="1"/>
    <col min="11" max="11" width="8.140625" style="3" bestFit="1" customWidth="1"/>
    <col min="12" max="16384" width="7.8515625" style="3" customWidth="1"/>
  </cols>
  <sheetData>
    <row r="1" spans="1:4" s="2" customFormat="1" ht="16.5" customHeight="1">
      <c r="A1" s="1" t="s">
        <v>209</v>
      </c>
      <c r="D1" s="143"/>
    </row>
    <row r="2" spans="1:4" s="2" customFormat="1" ht="12.75">
      <c r="A2" s="2" t="s">
        <v>9</v>
      </c>
      <c r="D2" s="143"/>
    </row>
    <row r="4" ht="12.75">
      <c r="A4" s="2"/>
    </row>
    <row r="5" ht="24" customHeight="1"/>
    <row r="6" ht="6.75" customHeight="1"/>
    <row r="7" spans="1:10" ht="15" customHeight="1">
      <c r="A7" s="195" t="s">
        <v>331</v>
      </c>
      <c r="B7" s="195"/>
      <c r="C7" s="195"/>
      <c r="D7" s="195"/>
      <c r="E7" s="195"/>
      <c r="F7" s="195"/>
      <c r="G7" s="195"/>
      <c r="H7" s="195"/>
      <c r="I7" s="195"/>
      <c r="J7" s="195"/>
    </row>
    <row r="8" spans="1:10" ht="15" customHeight="1">
      <c r="A8" s="195"/>
      <c r="B8" s="195"/>
      <c r="C8" s="195"/>
      <c r="D8" s="195"/>
      <c r="E8" s="195"/>
      <c r="F8" s="195"/>
      <c r="G8" s="195"/>
      <c r="H8" s="195"/>
      <c r="I8" s="195"/>
      <c r="J8" s="195"/>
    </row>
    <row r="9" spans="1:10" ht="15" customHeight="1">
      <c r="A9" s="162"/>
      <c r="B9" s="162"/>
      <c r="C9" s="162"/>
      <c r="D9" s="162"/>
      <c r="E9" s="162"/>
      <c r="F9" s="162"/>
      <c r="G9" s="162"/>
      <c r="H9" s="162"/>
      <c r="I9" s="162"/>
      <c r="J9" s="162"/>
    </row>
    <row r="10" ht="16.5" customHeight="1">
      <c r="A10" s="2" t="s">
        <v>297</v>
      </c>
    </row>
    <row r="11" ht="16.5" customHeight="1">
      <c r="A11" s="2" t="s">
        <v>332</v>
      </c>
    </row>
    <row r="12" ht="12.75" customHeight="1">
      <c r="A12" s="2"/>
    </row>
    <row r="13" spans="4:10" ht="12.75" customHeight="1">
      <c r="D13" s="199" t="s">
        <v>333</v>
      </c>
      <c r="E13" s="199"/>
      <c r="F13" s="199"/>
      <c r="G13" s="99"/>
      <c r="H13" s="199" t="s">
        <v>16</v>
      </c>
      <c r="I13" s="199"/>
      <c r="J13" s="199"/>
    </row>
    <row r="14" spans="4:10" ht="38.25">
      <c r="D14" s="47" t="s">
        <v>5</v>
      </c>
      <c r="E14" s="101"/>
      <c r="F14" s="101" t="s">
        <v>6</v>
      </c>
      <c r="G14" s="101"/>
      <c r="H14" s="101" t="s">
        <v>7</v>
      </c>
      <c r="I14" s="101"/>
      <c r="J14" s="101" t="s">
        <v>8</v>
      </c>
    </row>
    <row r="15" spans="4:10" s="6" customFormat="1" ht="12.75" customHeight="1">
      <c r="D15" s="144" t="s">
        <v>334</v>
      </c>
      <c r="E15" s="8"/>
      <c r="F15" s="7" t="s">
        <v>260</v>
      </c>
      <c r="G15" s="8"/>
      <c r="H15" s="9" t="str">
        <f>+D15</f>
        <v>31-Dec-2011</v>
      </c>
      <c r="I15" s="8"/>
      <c r="J15" s="9" t="str">
        <f>+F15</f>
        <v>31-Dec-2010</v>
      </c>
    </row>
    <row r="16" spans="4:10" s="6" customFormat="1" ht="12.75" customHeight="1">
      <c r="D16" s="145" t="s">
        <v>4</v>
      </c>
      <c r="E16" s="99"/>
      <c r="F16" s="109" t="s">
        <v>4</v>
      </c>
      <c r="G16" s="99"/>
      <c r="H16" s="99" t="s">
        <v>4</v>
      </c>
      <c r="I16" s="99"/>
      <c r="J16" s="99" t="s">
        <v>4</v>
      </c>
    </row>
    <row r="17" ht="12.75" customHeight="1"/>
    <row r="18" spans="1:11" ht="18" customHeight="1">
      <c r="A18" s="3" t="s">
        <v>50</v>
      </c>
      <c r="D18" s="24">
        <v>107871</v>
      </c>
      <c r="E18" s="10"/>
      <c r="F18" s="10">
        <v>73872</v>
      </c>
      <c r="G18" s="10"/>
      <c r="H18" s="10">
        <f>102747+116700+119275+107871</f>
        <v>446593</v>
      </c>
      <c r="I18" s="10"/>
      <c r="J18" s="10">
        <f>35030+34963+45891+73872</f>
        <v>189756</v>
      </c>
      <c r="K18" s="15"/>
    </row>
    <row r="19" spans="1:10" ht="18" customHeight="1">
      <c r="A19" s="3" t="s">
        <v>105</v>
      </c>
      <c r="D19" s="48">
        <f>+D20-D18</f>
        <v>-92191</v>
      </c>
      <c r="E19" s="10"/>
      <c r="F19" s="11">
        <f>+F20-F18</f>
        <v>-59264</v>
      </c>
      <c r="G19" s="10"/>
      <c r="H19" s="11">
        <f>+H20-H18</f>
        <v>-388897</v>
      </c>
      <c r="I19" s="10"/>
      <c r="J19" s="11">
        <f>+J20-J18</f>
        <v>-154122</v>
      </c>
    </row>
    <row r="20" spans="1:14" ht="18" customHeight="1">
      <c r="A20" s="2" t="s">
        <v>81</v>
      </c>
      <c r="B20" s="100"/>
      <c r="C20" s="100"/>
      <c r="D20" s="18">
        <v>15680</v>
      </c>
      <c r="E20" s="10"/>
      <c r="F20" s="13">
        <v>14608</v>
      </c>
      <c r="G20" s="10"/>
      <c r="H20" s="13">
        <f>14247+13653+14116+15680</f>
        <v>57696</v>
      </c>
      <c r="I20" s="10"/>
      <c r="J20" s="13">
        <f>5831+6887+8308+14608</f>
        <v>35634</v>
      </c>
      <c r="K20" s="14"/>
      <c r="N20" s="15"/>
    </row>
    <row r="21" spans="4:10" ht="12.75" customHeight="1">
      <c r="D21" s="146"/>
      <c r="F21" s="14"/>
      <c r="H21" s="14"/>
      <c r="J21" s="14"/>
    </row>
    <row r="22" spans="1:14" ht="18" customHeight="1">
      <c r="A22" s="3" t="s">
        <v>82</v>
      </c>
      <c r="D22" s="16">
        <v>116</v>
      </c>
      <c r="E22" s="16"/>
      <c r="F22" s="16">
        <v>1861</v>
      </c>
      <c r="G22" s="16"/>
      <c r="H22" s="16">
        <f>89+211+270+116</f>
        <v>686</v>
      </c>
      <c r="I22" s="17"/>
      <c r="J22" s="16">
        <f>2457+966-966+1033+431+1861</f>
        <v>5782</v>
      </c>
      <c r="K22" s="15"/>
      <c r="N22" s="15"/>
    </row>
    <row r="23" spans="1:14" ht="18" customHeight="1">
      <c r="A23" s="3" t="s">
        <v>104</v>
      </c>
      <c r="D23" s="16">
        <v>-5582</v>
      </c>
      <c r="E23" s="17"/>
      <c r="F23" s="17">
        <v>-5485</v>
      </c>
      <c r="G23" s="17"/>
      <c r="H23" s="17">
        <f>-4818-5924-6308-5582</f>
        <v>-22632</v>
      </c>
      <c r="I23" s="17"/>
      <c r="J23" s="17">
        <f>8-4375-77-4585-4401-5485</f>
        <v>-18915</v>
      </c>
      <c r="K23" s="15"/>
      <c r="L23" s="15"/>
      <c r="N23" s="15"/>
    </row>
    <row r="24" spans="1:14" ht="18" customHeight="1">
      <c r="A24" s="3" t="s">
        <v>103</v>
      </c>
      <c r="D24" s="16">
        <v>-2473</v>
      </c>
      <c r="E24" s="17"/>
      <c r="F24" s="17">
        <v>-1475</v>
      </c>
      <c r="G24" s="17"/>
      <c r="H24" s="17">
        <f>-1070-461-2048-2473</f>
        <v>-6052</v>
      </c>
      <c r="I24" s="17"/>
      <c r="J24" s="17">
        <f>-304-202-408-1475</f>
        <v>-2389</v>
      </c>
      <c r="K24" s="15"/>
      <c r="N24" s="15"/>
    </row>
    <row r="25" spans="1:14" ht="18" customHeight="1" hidden="1">
      <c r="A25" s="3" t="s">
        <v>106</v>
      </c>
      <c r="D25" s="16"/>
      <c r="E25" s="17"/>
      <c r="F25" s="17"/>
      <c r="G25" s="17"/>
      <c r="H25" s="17"/>
      <c r="I25" s="17"/>
      <c r="J25" s="17"/>
      <c r="N25" s="15"/>
    </row>
    <row r="26" spans="1:14" ht="18" customHeight="1">
      <c r="A26" s="3" t="s">
        <v>83</v>
      </c>
      <c r="D26" s="16">
        <v>-554</v>
      </c>
      <c r="E26" s="17"/>
      <c r="F26" s="17">
        <v>-747</v>
      </c>
      <c r="G26" s="17"/>
      <c r="H26" s="17">
        <f>-189-326-406-554</f>
        <v>-1475</v>
      </c>
      <c r="I26" s="17"/>
      <c r="J26" s="17">
        <f>-172-157-106-747</f>
        <v>-1182</v>
      </c>
      <c r="K26" s="15"/>
      <c r="N26" s="15"/>
    </row>
    <row r="27" spans="1:14" ht="18" customHeight="1">
      <c r="A27" s="3" t="s">
        <v>337</v>
      </c>
      <c r="D27" s="16">
        <v>1064</v>
      </c>
      <c r="E27" s="17"/>
      <c r="F27" s="17">
        <v>0</v>
      </c>
      <c r="G27" s="17"/>
      <c r="H27" s="17">
        <f>438+1064</f>
        <v>1502</v>
      </c>
      <c r="I27" s="17"/>
      <c r="J27" s="17">
        <v>0</v>
      </c>
      <c r="N27" s="15"/>
    </row>
    <row r="28" spans="1:14" ht="18" customHeight="1">
      <c r="A28" s="2" t="s">
        <v>107</v>
      </c>
      <c r="B28" s="100"/>
      <c r="C28" s="100"/>
      <c r="D28" s="18">
        <f>SUM(D20:D27)</f>
        <v>8251</v>
      </c>
      <c r="E28" s="16"/>
      <c r="F28" s="18">
        <f>SUM(F20:F27)</f>
        <v>8762</v>
      </c>
      <c r="G28" s="16"/>
      <c r="H28" s="18">
        <f>SUM(H20:H27)</f>
        <v>29725</v>
      </c>
      <c r="I28" s="17"/>
      <c r="J28" s="18">
        <f>SUM(J20:J27)</f>
        <v>18930</v>
      </c>
      <c r="K28" s="15"/>
      <c r="N28" s="15"/>
    </row>
    <row r="29" spans="1:11" ht="18" customHeight="1">
      <c r="A29" s="3" t="s">
        <v>108</v>
      </c>
      <c r="B29" s="100"/>
      <c r="C29" s="100"/>
      <c r="D29" s="19">
        <v>-1175</v>
      </c>
      <c r="E29" s="16"/>
      <c r="F29" s="19">
        <v>-2289</v>
      </c>
      <c r="G29" s="16"/>
      <c r="H29" s="19">
        <f>-2273-2095-2031-1175</f>
        <v>-7574</v>
      </c>
      <c r="I29" s="17"/>
      <c r="J29" s="19">
        <f>-822-714-1115-2289</f>
        <v>-4940</v>
      </c>
      <c r="K29" s="15"/>
    </row>
    <row r="30" spans="1:11" s="2" customFormat="1" ht="18" customHeight="1" thickBot="1">
      <c r="A30" s="2" t="s">
        <v>228</v>
      </c>
      <c r="C30" s="163"/>
      <c r="D30" s="164">
        <f>+D28+D29</f>
        <v>7076</v>
      </c>
      <c r="E30" s="165"/>
      <c r="F30" s="164">
        <f>+F28+F29</f>
        <v>6473</v>
      </c>
      <c r="G30" s="165"/>
      <c r="H30" s="164">
        <f>+H28+H29</f>
        <v>22151</v>
      </c>
      <c r="I30" s="166"/>
      <c r="J30" s="164">
        <f>+J28+J29</f>
        <v>13990</v>
      </c>
      <c r="K30" s="166"/>
    </row>
    <row r="31" spans="1:11" ht="18" customHeight="1">
      <c r="A31" s="23" t="s">
        <v>298</v>
      </c>
      <c r="C31" s="114"/>
      <c r="D31" s="24">
        <v>239</v>
      </c>
      <c r="E31" s="16"/>
      <c r="F31" s="24">
        <v>-49</v>
      </c>
      <c r="G31" s="16"/>
      <c r="H31" s="24">
        <f>-419+282+1332+239</f>
        <v>1434</v>
      </c>
      <c r="I31" s="17"/>
      <c r="J31" s="24">
        <f>-416+35-399-49</f>
        <v>-829</v>
      </c>
      <c r="K31" s="17"/>
    </row>
    <row r="32" spans="1:11" s="23" customFormat="1" ht="32.25" customHeight="1" thickBot="1">
      <c r="A32" s="200" t="s">
        <v>299</v>
      </c>
      <c r="B32" s="200"/>
      <c r="C32" s="115"/>
      <c r="D32" s="21">
        <f>+D30+D31</f>
        <v>7315</v>
      </c>
      <c r="E32" s="16"/>
      <c r="F32" s="21">
        <f>+F30+F31</f>
        <v>6424</v>
      </c>
      <c r="G32" s="16"/>
      <c r="H32" s="21">
        <f>+H30+H31</f>
        <v>23585</v>
      </c>
      <c r="I32" s="16"/>
      <c r="J32" s="21">
        <f>+J30+J31</f>
        <v>13161</v>
      </c>
      <c r="K32" s="16"/>
    </row>
    <row r="33" spans="5:10" ht="12.75" customHeight="1">
      <c r="E33" s="23"/>
      <c r="F33" s="23"/>
      <c r="G33" s="23"/>
      <c r="H33" s="23"/>
      <c r="J33" s="23"/>
    </row>
    <row r="34" spans="1:10" ht="18" customHeight="1">
      <c r="A34" s="2" t="s">
        <v>302</v>
      </c>
      <c r="C34" s="100"/>
      <c r="D34" s="16"/>
      <c r="E34" s="16"/>
      <c r="F34" s="16"/>
      <c r="G34" s="16"/>
      <c r="H34" s="16"/>
      <c r="I34" s="17"/>
      <c r="J34" s="16"/>
    </row>
    <row r="35" spans="1:10" ht="18" customHeight="1">
      <c r="A35" s="3" t="s">
        <v>303</v>
      </c>
      <c r="C35" s="100"/>
      <c r="D35" s="16">
        <f>+D30-D36</f>
        <v>7124</v>
      </c>
      <c r="E35" s="16"/>
      <c r="F35" s="16">
        <f>+F30-F36</f>
        <v>5666</v>
      </c>
      <c r="G35" s="16"/>
      <c r="H35" s="16">
        <f>+H30-H36</f>
        <v>21976</v>
      </c>
      <c r="I35" s="17"/>
      <c r="J35" s="16">
        <f>+J30-J36</f>
        <v>13161</v>
      </c>
    </row>
    <row r="36" spans="1:11" ht="18" customHeight="1">
      <c r="A36" s="3" t="s">
        <v>14</v>
      </c>
      <c r="D36" s="24">
        <v>-48</v>
      </c>
      <c r="E36" s="24"/>
      <c r="F36" s="24">
        <v>807</v>
      </c>
      <c r="G36" s="24"/>
      <c r="H36" s="24">
        <f>256+474-507-48</f>
        <v>175</v>
      </c>
      <c r="I36" s="10"/>
      <c r="J36" s="24">
        <f>-21-20+63+807</f>
        <v>829</v>
      </c>
      <c r="K36" s="15"/>
    </row>
    <row r="37" spans="2:10" ht="18" customHeight="1" thickBot="1">
      <c r="B37" s="100"/>
      <c r="C37" s="100"/>
      <c r="D37" s="21">
        <f>SUM(D35:D36)</f>
        <v>7076</v>
      </c>
      <c r="E37" s="16"/>
      <c r="F37" s="21">
        <f>SUM(F35:F36)</f>
        <v>6473</v>
      </c>
      <c r="G37" s="16"/>
      <c r="H37" s="21">
        <f>SUM(H35:H36)</f>
        <v>22151</v>
      </c>
      <c r="I37" s="17"/>
      <c r="J37" s="21">
        <f>SUM(J35:J36)</f>
        <v>13990</v>
      </c>
    </row>
    <row r="38" spans="5:10" ht="12.75" customHeight="1">
      <c r="E38" s="23"/>
      <c r="F38" s="23"/>
      <c r="G38" s="23"/>
      <c r="H38" s="23"/>
      <c r="J38" s="23"/>
    </row>
    <row r="39" spans="1:10" ht="18" customHeight="1">
      <c r="A39" s="3" t="s">
        <v>308</v>
      </c>
      <c r="B39" s="100"/>
      <c r="C39" s="100"/>
      <c r="D39" s="25"/>
      <c r="E39" s="16"/>
      <c r="F39" s="25"/>
      <c r="G39" s="16"/>
      <c r="H39" s="25"/>
      <c r="I39" s="17"/>
      <c r="J39" s="25"/>
    </row>
    <row r="40" spans="1:10" ht="54.75" customHeight="1" thickBot="1">
      <c r="A40" s="198" t="s">
        <v>335</v>
      </c>
      <c r="B40" s="198"/>
      <c r="C40" s="100"/>
      <c r="D40" s="26">
        <f>+NOTES!H549</f>
        <v>3.291808369066982</v>
      </c>
      <c r="E40" s="16"/>
      <c r="F40" s="26">
        <f>+NOTES!J549</f>
        <v>2.7850963429020843</v>
      </c>
      <c r="G40" s="16"/>
      <c r="H40" s="26">
        <f>+NOTES!L549</f>
        <v>10.1545172260831</v>
      </c>
      <c r="I40" s="24"/>
      <c r="J40" s="26">
        <f>+NOTES!N549</f>
        <v>6.4692292567833265</v>
      </c>
    </row>
    <row r="41" spans="1:10" ht="54.75" customHeight="1" thickBot="1">
      <c r="A41" s="197" t="s">
        <v>352</v>
      </c>
      <c r="B41" s="197"/>
      <c r="C41" s="98"/>
      <c r="D41" s="26">
        <f>+NOTES!H573</f>
        <v>2.787865506230042</v>
      </c>
      <c r="E41" s="16"/>
      <c r="F41" s="26">
        <f>+NOTES!J573</f>
        <v>2.7850963429020843</v>
      </c>
      <c r="G41" s="16"/>
      <c r="H41" s="26">
        <f>+NOTES!L573</f>
        <v>8.599962431907834</v>
      </c>
      <c r="I41" s="25"/>
      <c r="J41" s="26">
        <f>+NOTES!N573</f>
        <v>6.4692292567833265</v>
      </c>
    </row>
    <row r="42" spans="2:10" ht="15" customHeight="1">
      <c r="B42" s="27"/>
      <c r="C42" s="27"/>
      <c r="D42" s="24"/>
      <c r="E42" s="17"/>
      <c r="F42" s="11"/>
      <c r="G42" s="17"/>
      <c r="H42" s="10"/>
      <c r="I42" s="17"/>
      <c r="J42" s="11"/>
    </row>
    <row r="43" spans="1:10" ht="12.75">
      <c r="A43" s="196" t="s">
        <v>330</v>
      </c>
      <c r="B43" s="196"/>
      <c r="C43" s="196"/>
      <c r="D43" s="196"/>
      <c r="E43" s="196"/>
      <c r="F43" s="196"/>
      <c r="G43" s="196"/>
      <c r="H43" s="196"/>
      <c r="I43" s="196"/>
      <c r="J43" s="196"/>
    </row>
    <row r="44" spans="1:10" ht="12.75">
      <c r="A44" s="196"/>
      <c r="B44" s="196"/>
      <c r="C44" s="196"/>
      <c r="D44" s="196"/>
      <c r="E44" s="196"/>
      <c r="F44" s="196"/>
      <c r="G44" s="196"/>
      <c r="H44" s="196"/>
      <c r="I44" s="196"/>
      <c r="J44" s="196"/>
    </row>
    <row r="45" spans="1:10" ht="12.75">
      <c r="A45" s="196"/>
      <c r="B45" s="196"/>
      <c r="C45" s="196"/>
      <c r="D45" s="196"/>
      <c r="E45" s="196"/>
      <c r="F45" s="196"/>
      <c r="G45" s="196"/>
      <c r="H45" s="196"/>
      <c r="I45" s="196"/>
      <c r="J45" s="196"/>
    </row>
    <row r="53" spans="9:12" ht="12.75">
      <c r="I53" s="27"/>
      <c r="J53" s="27"/>
      <c r="K53" s="27"/>
      <c r="L53" s="27"/>
    </row>
    <row r="55" spans="9:12" ht="12.75">
      <c r="I55" s="27"/>
      <c r="J55" s="27"/>
      <c r="K55" s="27"/>
      <c r="L55" s="27"/>
    </row>
    <row r="57" spans="9:12" ht="12.75">
      <c r="I57" s="27"/>
      <c r="J57" s="27"/>
      <c r="K57" s="27"/>
      <c r="L57" s="27"/>
    </row>
    <row r="59" spans="9:12" ht="12.75">
      <c r="I59" s="27"/>
      <c r="J59" s="27"/>
      <c r="K59" s="27"/>
      <c r="L59" s="27"/>
    </row>
    <row r="61" spans="9:12" ht="12.75">
      <c r="I61" s="27"/>
      <c r="J61" s="27"/>
      <c r="K61" s="27"/>
      <c r="L61" s="27"/>
    </row>
    <row r="63" spans="9:12" ht="12.75">
      <c r="I63" s="27"/>
      <c r="J63" s="27"/>
      <c r="K63" s="27"/>
      <c r="L63" s="27"/>
    </row>
    <row r="65" spans="9:12" ht="12.75">
      <c r="I65" s="27"/>
      <c r="J65" s="27"/>
      <c r="K65" s="27"/>
      <c r="L65" s="27"/>
    </row>
  </sheetData>
  <sheetProtection/>
  <mergeCells count="7">
    <mergeCell ref="A7:J8"/>
    <mergeCell ref="A43:J45"/>
    <mergeCell ref="A41:B41"/>
    <mergeCell ref="A40:B40"/>
    <mergeCell ref="D13:F13"/>
    <mergeCell ref="H13:J13"/>
    <mergeCell ref="A32:B32"/>
  </mergeCells>
  <printOptions/>
  <pageMargins left="0.75" right="0.25" top="0.46" bottom="0.36" header="0.17" footer="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36"/>
  <sheetViews>
    <sheetView zoomScalePageLayoutView="0" workbookViewId="0" topLeftCell="A1">
      <pane xSplit="1" ySplit="9" topLeftCell="B51" activePane="bottomRight" state="frozen"/>
      <selection pane="topLeft" activeCell="D15" sqref="D15"/>
      <selection pane="topRight" activeCell="D15" sqref="D15"/>
      <selection pane="bottomLeft" activeCell="D15" sqref="D15"/>
      <selection pane="bottomRight" activeCell="D65" sqref="D65"/>
    </sheetView>
  </sheetViews>
  <sheetFormatPr defaultColWidth="7.8515625" defaultRowHeight="12.75" customHeight="1"/>
  <cols>
    <col min="1" max="1" width="36.140625" style="30" customWidth="1"/>
    <col min="2" max="2" width="21.28125" style="67" customWidth="1"/>
    <col min="3" max="3" width="1.7109375" style="30" customWidth="1"/>
    <col min="4" max="4" width="20.421875" style="30" customWidth="1"/>
    <col min="5" max="7" width="7.8515625" style="30" customWidth="1"/>
    <col min="8" max="8" width="9.8515625" style="30" customWidth="1"/>
    <col min="9" max="16384" width="7.8515625" style="30" customWidth="1"/>
  </cols>
  <sheetData>
    <row r="1" spans="1:2" s="3" customFormat="1" ht="16.5" customHeight="1">
      <c r="A1" s="1" t="s">
        <v>192</v>
      </c>
      <c r="B1" s="23"/>
    </row>
    <row r="2" spans="1:2" s="3" customFormat="1" ht="12.75" customHeight="1">
      <c r="A2" s="2" t="s">
        <v>9</v>
      </c>
      <c r="B2" s="23"/>
    </row>
    <row r="3" s="3" customFormat="1" ht="6.75" customHeight="1">
      <c r="B3" s="23"/>
    </row>
    <row r="4" spans="1:3" s="3" customFormat="1" ht="12.75" customHeight="1">
      <c r="A4" s="2" t="s">
        <v>300</v>
      </c>
      <c r="B4" s="23"/>
      <c r="C4" s="29"/>
    </row>
    <row r="5" spans="1:3" s="3" customFormat="1" ht="12.75" customHeight="1">
      <c r="A5" s="2" t="s">
        <v>338</v>
      </c>
      <c r="B5" s="23"/>
      <c r="C5" s="29"/>
    </row>
    <row r="6" spans="2:4" ht="12.75" customHeight="1">
      <c r="B6" s="120" t="s">
        <v>27</v>
      </c>
      <c r="C6" s="33"/>
      <c r="D6" s="32" t="s">
        <v>28</v>
      </c>
    </row>
    <row r="7" spans="2:4" ht="24" customHeight="1">
      <c r="B7" s="147" t="s">
        <v>52</v>
      </c>
      <c r="C7" s="35"/>
      <c r="D7" s="34" t="s">
        <v>15</v>
      </c>
    </row>
    <row r="8" spans="2:4" s="3" customFormat="1" ht="12.75" customHeight="1">
      <c r="B8" s="144" t="s">
        <v>334</v>
      </c>
      <c r="C8" s="36"/>
      <c r="D8" s="7" t="s">
        <v>260</v>
      </c>
    </row>
    <row r="9" spans="2:4" s="3" customFormat="1" ht="12.75" customHeight="1">
      <c r="B9" s="145" t="s">
        <v>4</v>
      </c>
      <c r="C9" s="37"/>
      <c r="D9" s="4" t="s">
        <v>4</v>
      </c>
    </row>
    <row r="10" spans="1:4" s="3" customFormat="1" ht="12.75" customHeight="1">
      <c r="A10" s="2" t="s">
        <v>109</v>
      </c>
      <c r="B10" s="145"/>
      <c r="C10" s="37"/>
      <c r="D10" s="4"/>
    </row>
    <row r="11" ht="5.25" customHeight="1">
      <c r="C11" s="31"/>
    </row>
    <row r="12" spans="1:4" s="3" customFormat="1" ht="12.75" customHeight="1">
      <c r="A12" s="2" t="s">
        <v>110</v>
      </c>
      <c r="B12" s="145"/>
      <c r="C12" s="37"/>
      <c r="D12" s="4"/>
    </row>
    <row r="13" spans="1:6" s="3" customFormat="1" ht="14.25" customHeight="1">
      <c r="A13" s="38" t="s">
        <v>54</v>
      </c>
      <c r="B13" s="16">
        <v>38119</v>
      </c>
      <c r="C13" s="10"/>
      <c r="D13" s="17">
        <v>31684</v>
      </c>
      <c r="F13" s="15"/>
    </row>
    <row r="14" spans="1:6" s="3" customFormat="1" ht="14.25" customHeight="1">
      <c r="A14" s="38" t="s">
        <v>183</v>
      </c>
      <c r="B14" s="16">
        <v>863</v>
      </c>
      <c r="C14" s="10"/>
      <c r="D14" s="17">
        <v>1109</v>
      </c>
      <c r="F14" s="15"/>
    </row>
    <row r="15" spans="1:6" s="3" customFormat="1" ht="14.25" customHeight="1" hidden="1">
      <c r="A15" s="38" t="s">
        <v>210</v>
      </c>
      <c r="B15" s="16">
        <v>0</v>
      </c>
      <c r="C15" s="10"/>
      <c r="D15" s="17">
        <v>0</v>
      </c>
      <c r="F15" s="15"/>
    </row>
    <row r="16" spans="1:6" s="3" customFormat="1" ht="14.25" customHeight="1">
      <c r="A16" s="38" t="s">
        <v>211</v>
      </c>
      <c r="B16" s="16">
        <v>4360</v>
      </c>
      <c r="C16" s="10"/>
      <c r="D16" s="17">
        <v>4531</v>
      </c>
      <c r="F16" s="15"/>
    </row>
    <row r="17" spans="1:6" s="3" customFormat="1" ht="14.25" customHeight="1">
      <c r="A17" s="38" t="s">
        <v>263</v>
      </c>
      <c r="B17" s="16">
        <v>3943</v>
      </c>
      <c r="C17" s="10"/>
      <c r="D17" s="17">
        <v>3481</v>
      </c>
      <c r="F17" s="15"/>
    </row>
    <row r="18" spans="1:6" s="3" customFormat="1" ht="14.25" customHeight="1">
      <c r="A18" s="38" t="s">
        <v>264</v>
      </c>
      <c r="B18" s="16">
        <v>4177</v>
      </c>
      <c r="C18" s="10"/>
      <c r="D18" s="17">
        <v>17260</v>
      </c>
      <c r="F18" s="15"/>
    </row>
    <row r="19" spans="1:6" s="3" customFormat="1" ht="14.25" customHeight="1">
      <c r="A19" s="38" t="s">
        <v>265</v>
      </c>
      <c r="B19" s="16">
        <f>33658-B20</f>
        <v>25656</v>
      </c>
      <c r="C19" s="10"/>
      <c r="D19" s="17">
        <v>19294</v>
      </c>
      <c r="F19" s="15"/>
    </row>
    <row r="20" spans="1:6" s="3" customFormat="1" ht="14.25" customHeight="1">
      <c r="A20" s="38" t="s">
        <v>305</v>
      </c>
      <c r="B20" s="16">
        <f>6500+1502</f>
        <v>8002</v>
      </c>
      <c r="C20" s="10"/>
      <c r="D20" s="17">
        <v>0</v>
      </c>
      <c r="F20" s="15"/>
    </row>
    <row r="21" spans="1:6" s="3" customFormat="1" ht="14.25" customHeight="1" hidden="1">
      <c r="A21" s="38" t="s">
        <v>212</v>
      </c>
      <c r="B21" s="16">
        <v>0</v>
      </c>
      <c r="C21" s="10"/>
      <c r="D21" s="17">
        <v>0</v>
      </c>
      <c r="F21" s="15"/>
    </row>
    <row r="22" spans="1:6" s="3" customFormat="1" ht="14.25" customHeight="1" hidden="1">
      <c r="A22" s="38" t="s">
        <v>184</v>
      </c>
      <c r="B22" s="16"/>
      <c r="C22" s="10"/>
      <c r="D22" s="17"/>
      <c r="F22" s="15"/>
    </row>
    <row r="23" spans="2:6" s="3" customFormat="1" ht="14.25" customHeight="1" thickBot="1">
      <c r="B23" s="21">
        <f>SUM(B13:B22)</f>
        <v>85120</v>
      </c>
      <c r="C23" s="10"/>
      <c r="D23" s="22">
        <f>SUM(D13:D22)</f>
        <v>77359</v>
      </c>
      <c r="F23" s="15"/>
    </row>
    <row r="24" spans="2:4" s="3" customFormat="1" ht="4.5" customHeight="1">
      <c r="B24" s="16"/>
      <c r="C24" s="10"/>
      <c r="D24" s="17"/>
    </row>
    <row r="25" spans="1:4" s="3" customFormat="1" ht="12.75" customHeight="1">
      <c r="A25" s="2" t="s">
        <v>10</v>
      </c>
      <c r="B25" s="16"/>
      <c r="C25" s="10"/>
      <c r="D25" s="17"/>
    </row>
    <row r="26" spans="1:6" s="3" customFormat="1" ht="14.25" customHeight="1">
      <c r="A26" s="38" t="s">
        <v>266</v>
      </c>
      <c r="B26" s="16">
        <v>54182</v>
      </c>
      <c r="C26" s="10"/>
      <c r="D26" s="17">
        <v>54628</v>
      </c>
      <c r="F26" s="15"/>
    </row>
    <row r="27" spans="1:6" s="3" customFormat="1" ht="14.25" customHeight="1">
      <c r="A27" s="38" t="s">
        <v>114</v>
      </c>
      <c r="B27" s="16">
        <v>14016</v>
      </c>
      <c r="C27" s="10"/>
      <c r="D27" s="17">
        <v>11592</v>
      </c>
      <c r="F27" s="15"/>
    </row>
    <row r="28" spans="1:4" s="3" customFormat="1" ht="14.25" customHeight="1">
      <c r="A28" s="38" t="s">
        <v>264</v>
      </c>
      <c r="B28" s="16">
        <f>72441-18277+27670</f>
        <v>81834</v>
      </c>
      <c r="C28" s="10"/>
      <c r="D28" s="17">
        <v>70802</v>
      </c>
    </row>
    <row r="29" spans="1:4" s="3" customFormat="1" ht="14.25" customHeight="1">
      <c r="A29" s="38" t="s">
        <v>267</v>
      </c>
      <c r="B29" s="16">
        <v>29899</v>
      </c>
      <c r="C29" s="10"/>
      <c r="D29" s="17">
        <v>10533</v>
      </c>
    </row>
    <row r="30" spans="1:4" s="3" customFormat="1" ht="14.25" customHeight="1">
      <c r="A30" s="38" t="s">
        <v>135</v>
      </c>
      <c r="B30" s="16">
        <v>591</v>
      </c>
      <c r="C30" s="10"/>
      <c r="D30" s="17">
        <v>699</v>
      </c>
    </row>
    <row r="31" spans="1:4" s="3" customFormat="1" ht="14.25" customHeight="1">
      <c r="A31" s="38" t="s">
        <v>265</v>
      </c>
      <c r="B31" s="16">
        <v>1</v>
      </c>
      <c r="C31" s="10"/>
      <c r="D31" s="17">
        <v>1</v>
      </c>
    </row>
    <row r="32" spans="1:7" s="3" customFormat="1" ht="14.25" customHeight="1" hidden="1">
      <c r="A32" s="38" t="s">
        <v>136</v>
      </c>
      <c r="B32" s="16">
        <v>0</v>
      </c>
      <c r="C32" s="10"/>
      <c r="D32" s="17">
        <v>0</v>
      </c>
      <c r="F32" s="15"/>
      <c r="G32" s="15"/>
    </row>
    <row r="33" spans="1:4" s="3" customFormat="1" ht="14.25" customHeight="1">
      <c r="A33" s="38" t="s">
        <v>268</v>
      </c>
      <c r="B33" s="16">
        <f>270+8446</f>
        <v>8716</v>
      </c>
      <c r="C33" s="10"/>
      <c r="D33" s="17">
        <v>14005</v>
      </c>
    </row>
    <row r="34" spans="2:5" s="3" customFormat="1" ht="14.25" customHeight="1" thickBot="1">
      <c r="B34" s="21">
        <f>SUM(B26:B33)</f>
        <v>189239</v>
      </c>
      <c r="C34" s="10"/>
      <c r="D34" s="22">
        <f>SUM(D26:D33)</f>
        <v>162260</v>
      </c>
      <c r="E34" s="15"/>
    </row>
    <row r="35" spans="2:4" s="3" customFormat="1" ht="6.75" customHeight="1">
      <c r="B35" s="16"/>
      <c r="C35" s="10"/>
      <c r="D35" s="17"/>
    </row>
    <row r="36" spans="1:4" s="3" customFormat="1" ht="12.75" customHeight="1" thickBot="1">
      <c r="A36" s="2" t="s">
        <v>137</v>
      </c>
      <c r="B36" s="148">
        <f>+B34+B23</f>
        <v>274359</v>
      </c>
      <c r="C36" s="10"/>
      <c r="D36" s="39">
        <f>+D34+D23</f>
        <v>239619</v>
      </c>
    </row>
    <row r="37" spans="2:4" s="3" customFormat="1" ht="8.25" customHeight="1">
      <c r="B37" s="16"/>
      <c r="C37" s="10"/>
      <c r="D37" s="17"/>
    </row>
    <row r="38" spans="1:4" s="3" customFormat="1" ht="12.75" customHeight="1">
      <c r="A38" s="2" t="s">
        <v>138</v>
      </c>
      <c r="B38" s="24"/>
      <c r="C38" s="10"/>
      <c r="D38" s="10"/>
    </row>
    <row r="39" ht="5.25" customHeight="1">
      <c r="C39" s="31"/>
    </row>
    <row r="40" spans="1:4" s="3" customFormat="1" ht="12.75" customHeight="1">
      <c r="A40" s="2" t="s">
        <v>11</v>
      </c>
      <c r="B40" s="24"/>
      <c r="C40" s="10"/>
      <c r="D40" s="10"/>
    </row>
    <row r="41" spans="1:7" s="3" customFormat="1" ht="14.25" customHeight="1">
      <c r="A41" s="38" t="s">
        <v>269</v>
      </c>
      <c r="B41" s="16">
        <f>+NOTES!L485</f>
        <v>32924</v>
      </c>
      <c r="C41" s="10"/>
      <c r="D41" s="17">
        <v>14327</v>
      </c>
      <c r="E41" s="15"/>
      <c r="F41" s="15"/>
      <c r="G41" s="15"/>
    </row>
    <row r="42" spans="1:8" s="3" customFormat="1" ht="14.25" customHeight="1">
      <c r="A42" s="38" t="s">
        <v>270</v>
      </c>
      <c r="B42" s="16">
        <f>4392+39467</f>
        <v>43859</v>
      </c>
      <c r="C42" s="10"/>
      <c r="D42" s="17">
        <v>59647</v>
      </c>
      <c r="E42" s="15"/>
      <c r="F42" s="15"/>
      <c r="H42" s="15"/>
    </row>
    <row r="43" spans="1:4" s="3" customFormat="1" ht="14.25" customHeight="1">
      <c r="A43" s="38" t="s">
        <v>271</v>
      </c>
      <c r="B43" s="16">
        <v>23725</v>
      </c>
      <c r="C43" s="10"/>
      <c r="D43" s="17">
        <v>25583</v>
      </c>
    </row>
    <row r="44" spans="1:6" s="3" customFormat="1" ht="14.25" customHeight="1" hidden="1">
      <c r="A44" s="38" t="s">
        <v>145</v>
      </c>
      <c r="B44" s="16"/>
      <c r="C44" s="10"/>
      <c r="D44" s="17"/>
      <c r="F44" s="15"/>
    </row>
    <row r="45" spans="1:4" s="3" customFormat="1" ht="14.25" customHeight="1">
      <c r="A45" s="38" t="s">
        <v>272</v>
      </c>
      <c r="B45" s="16">
        <v>2001</v>
      </c>
      <c r="C45" s="10"/>
      <c r="D45" s="17">
        <v>2686</v>
      </c>
    </row>
    <row r="46" spans="1:4" s="3" customFormat="1" ht="15" customHeight="1" hidden="1">
      <c r="A46" s="41" t="s">
        <v>193</v>
      </c>
      <c r="B46" s="16">
        <v>0</v>
      </c>
      <c r="C46" s="10"/>
      <c r="D46" s="17">
        <v>0</v>
      </c>
    </row>
    <row r="47" spans="2:4" s="3" customFormat="1" ht="14.25" customHeight="1">
      <c r="B47" s="121">
        <f>SUM(B41:B46)</f>
        <v>102509</v>
      </c>
      <c r="C47" s="10"/>
      <c r="D47" s="42">
        <f>SUM(D41:D46)</f>
        <v>102243</v>
      </c>
    </row>
    <row r="48" spans="2:4" s="3" customFormat="1" ht="6.75" customHeight="1">
      <c r="B48" s="16"/>
      <c r="C48" s="10"/>
      <c r="D48" s="17"/>
    </row>
    <row r="49" spans="1:4" s="3" customFormat="1" ht="14.25" customHeight="1" thickBot="1">
      <c r="A49" s="2" t="s">
        <v>273</v>
      </c>
      <c r="B49" s="148">
        <f>+B34-B47</f>
        <v>86730</v>
      </c>
      <c r="C49" s="10"/>
      <c r="D49" s="39">
        <f>+D34-D47</f>
        <v>60017</v>
      </c>
    </row>
    <row r="50" spans="2:4" s="3" customFormat="1" ht="6.75" customHeight="1">
      <c r="B50" s="16"/>
      <c r="C50" s="10"/>
      <c r="D50" s="17"/>
    </row>
    <row r="51" spans="1:5" s="3" customFormat="1" ht="14.25" customHeight="1">
      <c r="A51" s="2" t="s">
        <v>144</v>
      </c>
      <c r="B51" s="16"/>
      <c r="C51" s="10"/>
      <c r="D51" s="17"/>
      <c r="E51" s="15"/>
    </row>
    <row r="52" spans="1:5" s="3" customFormat="1" ht="14.25" customHeight="1">
      <c r="A52" s="38" t="s">
        <v>269</v>
      </c>
      <c r="B52" s="16">
        <f>+NOTES!L496</f>
        <v>11201</v>
      </c>
      <c r="C52" s="10"/>
      <c r="D52" s="17">
        <v>362</v>
      </c>
      <c r="E52" s="15"/>
    </row>
    <row r="53" spans="1:4" s="3" customFormat="1" ht="14.25" customHeight="1" hidden="1">
      <c r="A53" s="38" t="s">
        <v>51</v>
      </c>
      <c r="B53" s="16"/>
      <c r="C53" s="10"/>
      <c r="D53" s="17"/>
    </row>
    <row r="54" spans="1:4" s="3" customFormat="1" ht="14.25" customHeight="1">
      <c r="A54" s="38" t="s">
        <v>213</v>
      </c>
      <c r="B54" s="16">
        <v>348</v>
      </c>
      <c r="C54" s="10"/>
      <c r="D54" s="17">
        <v>301</v>
      </c>
    </row>
    <row r="55" spans="2:4" s="3" customFormat="1" ht="14.25" customHeight="1" thickBot="1">
      <c r="B55" s="21">
        <f>SUM(B52:B54)</f>
        <v>11549</v>
      </c>
      <c r="C55" s="10"/>
      <c r="D55" s="22">
        <f>SUM(D52:D54)</f>
        <v>663</v>
      </c>
    </row>
    <row r="56" spans="2:4" s="3" customFormat="1" ht="6" customHeight="1">
      <c r="B56" s="16"/>
      <c r="C56" s="10"/>
      <c r="D56" s="17"/>
    </row>
    <row r="57" spans="1:4" s="3" customFormat="1" ht="14.25" customHeight="1" thickBot="1">
      <c r="A57" s="2" t="s">
        <v>274</v>
      </c>
      <c r="B57" s="148">
        <f>+B47+B55</f>
        <v>114058</v>
      </c>
      <c r="C57" s="10"/>
      <c r="D57" s="39">
        <f>+D47+D55</f>
        <v>102906</v>
      </c>
    </row>
    <row r="58" spans="2:4" s="3" customFormat="1" ht="6" customHeight="1">
      <c r="B58" s="16"/>
      <c r="C58" s="10"/>
      <c r="D58" s="17"/>
    </row>
    <row r="59" spans="1:4" s="3" customFormat="1" ht="14.25" customHeight="1" thickBot="1">
      <c r="A59" s="2" t="s">
        <v>275</v>
      </c>
      <c r="B59" s="148">
        <f>+B36-B57</f>
        <v>160301</v>
      </c>
      <c r="C59" s="10"/>
      <c r="D59" s="39">
        <f>+D36-D57</f>
        <v>136713</v>
      </c>
    </row>
    <row r="60" spans="2:4" s="3" customFormat="1" ht="6.75" customHeight="1">
      <c r="B60" s="16"/>
      <c r="C60" s="10"/>
      <c r="D60" s="17"/>
    </row>
    <row r="61" spans="1:4" s="3" customFormat="1" ht="12.75" customHeight="1">
      <c r="A61" s="2" t="s">
        <v>309</v>
      </c>
      <c r="B61" s="24"/>
      <c r="C61" s="10"/>
      <c r="D61" s="10"/>
    </row>
    <row r="62" spans="1:4" s="3" customFormat="1" ht="14.25" customHeight="1">
      <c r="A62" s="38" t="s">
        <v>13</v>
      </c>
      <c r="B62" s="16">
        <f>+Equity!D27</f>
        <v>108208</v>
      </c>
      <c r="C62" s="10"/>
      <c r="D62" s="17">
        <v>108204</v>
      </c>
    </row>
    <row r="63" spans="1:4" s="3" customFormat="1" ht="14.25" customHeight="1">
      <c r="A63" s="38" t="s">
        <v>226</v>
      </c>
      <c r="B63" s="16">
        <f>+Equity!F27</f>
        <v>0</v>
      </c>
      <c r="C63" s="10"/>
      <c r="D63" s="17">
        <v>0</v>
      </c>
    </row>
    <row r="64" spans="1:4" s="3" customFormat="1" ht="14.25" customHeight="1">
      <c r="A64" s="38" t="s">
        <v>214</v>
      </c>
      <c r="B64" s="16">
        <f>+Equity!H27</f>
        <v>0</v>
      </c>
      <c r="C64" s="10"/>
      <c r="D64" s="17">
        <v>0</v>
      </c>
    </row>
    <row r="65" spans="1:4" s="3" customFormat="1" ht="14.25" customHeight="1">
      <c r="A65" s="38" t="s">
        <v>189</v>
      </c>
      <c r="B65" s="16">
        <f>+Equity!L27</f>
        <v>5915</v>
      </c>
      <c r="C65" s="10"/>
      <c r="D65" s="17">
        <v>5915</v>
      </c>
    </row>
    <row r="66" spans="1:4" s="3" customFormat="1" ht="14.25" customHeight="1">
      <c r="A66" s="38" t="s">
        <v>139</v>
      </c>
      <c r="B66" s="16">
        <v>533</v>
      </c>
      <c r="C66" s="10"/>
      <c r="D66" s="17">
        <v>533</v>
      </c>
    </row>
    <row r="67" spans="1:4" s="3" customFormat="1" ht="14.25" customHeight="1">
      <c r="A67" s="38" t="s">
        <v>140</v>
      </c>
      <c r="B67" s="16">
        <v>1360</v>
      </c>
      <c r="C67" s="10"/>
      <c r="D67" s="17">
        <v>1360</v>
      </c>
    </row>
    <row r="68" spans="1:5" s="3" customFormat="1" ht="14.25" customHeight="1">
      <c r="A68" s="38" t="s">
        <v>141</v>
      </c>
      <c r="B68" s="24">
        <f>+Equity!P27</f>
        <v>658</v>
      </c>
      <c r="C68" s="10"/>
      <c r="D68" s="10">
        <v>-775</v>
      </c>
      <c r="E68" s="40"/>
    </row>
    <row r="69" spans="1:5" s="3" customFormat="1" ht="14.25" customHeight="1">
      <c r="A69" s="38" t="s">
        <v>142</v>
      </c>
      <c r="B69" s="19">
        <f>+Equity!R27</f>
        <v>42228</v>
      </c>
      <c r="C69" s="10"/>
      <c r="D69" s="20">
        <v>20252</v>
      </c>
      <c r="E69" s="15"/>
    </row>
    <row r="70" spans="2:4" s="3" customFormat="1" ht="14.25" customHeight="1">
      <c r="B70" s="16">
        <f>SUM(B62:B69)</f>
        <v>158902</v>
      </c>
      <c r="C70" s="10"/>
      <c r="D70" s="17">
        <f>SUM(D62:D69)</f>
        <v>135489</v>
      </c>
    </row>
    <row r="71" spans="1:5" s="3" customFormat="1" ht="14.25" customHeight="1">
      <c r="A71" s="2" t="s">
        <v>14</v>
      </c>
      <c r="B71" s="16">
        <f>+Equity!V27</f>
        <v>1399</v>
      </c>
      <c r="C71" s="10"/>
      <c r="D71" s="17">
        <v>1224</v>
      </c>
      <c r="E71" s="15"/>
    </row>
    <row r="72" spans="1:5" s="3" customFormat="1" ht="14.25" customHeight="1" thickBot="1">
      <c r="A72" s="2" t="s">
        <v>143</v>
      </c>
      <c r="B72" s="21">
        <f>SUM(B70:B71)</f>
        <v>160301</v>
      </c>
      <c r="C72" s="10"/>
      <c r="D72" s="22">
        <f>SUM(D70:D71)</f>
        <v>136713</v>
      </c>
      <c r="E72" s="15"/>
    </row>
    <row r="73" spans="2:4" s="3" customFormat="1" ht="6" customHeight="1">
      <c r="B73" s="16"/>
      <c r="C73" s="10"/>
      <c r="D73" s="17"/>
    </row>
    <row r="74" spans="1:4" s="3" customFormat="1" ht="15" customHeight="1" thickBot="1">
      <c r="A74" s="2" t="s">
        <v>146</v>
      </c>
      <c r="B74" s="148">
        <f>+B57+B72</f>
        <v>274359</v>
      </c>
      <c r="C74" s="10"/>
      <c r="D74" s="39">
        <f>+D57+D72</f>
        <v>239619</v>
      </c>
    </row>
    <row r="75" spans="2:4" s="3" customFormat="1" ht="7.5" customHeight="1">
      <c r="B75" s="16"/>
      <c r="C75" s="10"/>
      <c r="D75" s="17"/>
    </row>
    <row r="76" spans="1:5" s="3" customFormat="1" ht="12.75" customHeight="1" thickBot="1">
      <c r="A76" s="3" t="s">
        <v>148</v>
      </c>
      <c r="B76" s="26">
        <f>+B72/(216416)*100</f>
        <v>74.07077110749667</v>
      </c>
      <c r="C76" s="10"/>
      <c r="D76" s="26">
        <f>+D72/(216408)*100</f>
        <v>63.17372740379283</v>
      </c>
      <c r="E76" s="14"/>
    </row>
    <row r="77" spans="2:4" s="3" customFormat="1" ht="7.5" customHeight="1">
      <c r="B77" s="149"/>
      <c r="C77" s="10"/>
      <c r="D77" s="43"/>
    </row>
    <row r="78" spans="1:4" s="3" customFormat="1" ht="12.75" customHeight="1" hidden="1">
      <c r="A78" s="3" t="s">
        <v>180</v>
      </c>
      <c r="B78" s="150"/>
      <c r="C78" s="10"/>
      <c r="D78" s="14"/>
    </row>
    <row r="79" spans="1:4" s="3" customFormat="1" ht="12.75" customHeight="1" hidden="1" thickBot="1">
      <c r="A79" s="38" t="s">
        <v>181</v>
      </c>
      <c r="B79" s="150"/>
      <c r="C79" s="10"/>
      <c r="D79" s="44">
        <f>+D72/124355*100</f>
        <v>109.93767842065057</v>
      </c>
    </row>
    <row r="80" spans="2:4" s="3" customFormat="1" ht="7.5" customHeight="1" hidden="1">
      <c r="B80" s="149"/>
      <c r="C80" s="10"/>
      <c r="D80" s="43"/>
    </row>
    <row r="81" spans="1:4" s="3" customFormat="1" ht="12.75" customHeight="1">
      <c r="A81" s="3" t="s">
        <v>147</v>
      </c>
      <c r="B81" s="16"/>
      <c r="C81" s="10"/>
      <c r="D81" s="17"/>
    </row>
    <row r="82" spans="2:4" s="3" customFormat="1" ht="12.75" customHeight="1">
      <c r="B82" s="16"/>
      <c r="C82" s="10"/>
      <c r="D82" s="17"/>
    </row>
    <row r="83" spans="2:3" s="3" customFormat="1" ht="9.75" customHeight="1">
      <c r="B83" s="23"/>
      <c r="C83" s="29"/>
    </row>
    <row r="84" spans="2:4" s="3" customFormat="1" ht="12.75" customHeight="1">
      <c r="B84" s="16"/>
      <c r="C84" s="10"/>
      <c r="D84" s="17"/>
    </row>
    <row r="85" spans="2:3" s="3" customFormat="1" ht="12.75" customHeight="1">
      <c r="B85" s="23"/>
      <c r="C85" s="29"/>
    </row>
    <row r="86" spans="2:3" s="3" customFormat="1" ht="4.5" customHeight="1">
      <c r="B86" s="23"/>
      <c r="C86" s="29"/>
    </row>
    <row r="87" s="3" customFormat="1" ht="12.75" customHeight="1">
      <c r="B87" s="23"/>
    </row>
    <row r="88" spans="2:3" s="3" customFormat="1" ht="12.75" customHeight="1">
      <c r="B88" s="23"/>
      <c r="C88" s="29"/>
    </row>
    <row r="89" spans="2:4" s="3" customFormat="1" ht="12.75" customHeight="1">
      <c r="B89" s="151">
        <f>+B74-B36</f>
        <v>0</v>
      </c>
      <c r="C89" s="29"/>
      <c r="D89" s="15">
        <f>+D74-D36</f>
        <v>0</v>
      </c>
    </row>
    <row r="90" spans="2:13" s="3" customFormat="1" ht="12.75" customHeight="1">
      <c r="B90" s="23"/>
      <c r="J90" s="27"/>
      <c r="K90" s="27"/>
      <c r="L90" s="27"/>
      <c r="M90" s="27"/>
    </row>
    <row r="91" s="3" customFormat="1" ht="12.75" customHeight="1">
      <c r="B91" s="23"/>
    </row>
    <row r="92" spans="2:13" s="3" customFormat="1" ht="12.75" customHeight="1">
      <c r="B92" s="23"/>
      <c r="J92" s="27"/>
      <c r="K92" s="27"/>
      <c r="L92" s="27"/>
      <c r="M92" s="27"/>
    </row>
    <row r="93" s="3" customFormat="1" ht="12.75" customHeight="1">
      <c r="B93" s="23"/>
    </row>
    <row r="94" spans="2:13" s="3" customFormat="1" ht="12.75" customHeight="1">
      <c r="B94" s="23"/>
      <c r="J94" s="27"/>
      <c r="K94" s="27"/>
      <c r="L94" s="27"/>
      <c r="M94" s="27"/>
    </row>
    <row r="95" s="3" customFormat="1" ht="12.75" customHeight="1">
      <c r="B95" s="23"/>
    </row>
    <row r="96" spans="2:13" s="3" customFormat="1" ht="12.75" customHeight="1">
      <c r="B96" s="23"/>
      <c r="J96" s="27"/>
      <c r="K96" s="27"/>
      <c r="L96" s="27"/>
      <c r="M96" s="27"/>
    </row>
    <row r="97" s="3" customFormat="1" ht="12.75" customHeight="1">
      <c r="B97" s="23"/>
    </row>
    <row r="98" spans="2:13" s="3" customFormat="1" ht="12.75" customHeight="1">
      <c r="B98" s="23"/>
      <c r="J98" s="27"/>
      <c r="K98" s="27"/>
      <c r="L98" s="27"/>
      <c r="M98" s="27"/>
    </row>
    <row r="99" s="3" customFormat="1" ht="12.75" customHeight="1">
      <c r="B99" s="23"/>
    </row>
    <row r="100" spans="2:13" s="3" customFormat="1" ht="12.75" customHeight="1">
      <c r="B100" s="23"/>
      <c r="J100" s="27"/>
      <c r="K100" s="27"/>
      <c r="L100" s="27"/>
      <c r="M100" s="27"/>
    </row>
    <row r="101" s="3" customFormat="1" ht="12.75" customHeight="1">
      <c r="B101" s="23"/>
    </row>
    <row r="102" s="3" customFormat="1" ht="12.75" customHeight="1">
      <c r="B102" s="23"/>
    </row>
    <row r="103" s="3" customFormat="1" ht="12.75" customHeight="1">
      <c r="B103" s="23"/>
    </row>
    <row r="104" s="3" customFormat="1" ht="12.75" customHeight="1">
      <c r="B104" s="23"/>
    </row>
    <row r="105" s="3" customFormat="1" ht="12.75" customHeight="1">
      <c r="B105" s="23"/>
    </row>
    <row r="106" s="3" customFormat="1" ht="12.75" customHeight="1">
      <c r="B106" s="23"/>
    </row>
    <row r="107" s="3" customFormat="1" ht="12.75" customHeight="1">
      <c r="B107" s="23"/>
    </row>
    <row r="108" s="3" customFormat="1" ht="12.75" customHeight="1">
      <c r="B108" s="23"/>
    </row>
    <row r="109" s="3" customFormat="1" ht="12.75" customHeight="1">
      <c r="B109" s="23"/>
    </row>
    <row r="110" s="3" customFormat="1" ht="12.75" customHeight="1">
      <c r="B110" s="23"/>
    </row>
    <row r="111" s="3" customFormat="1" ht="12.75" customHeight="1">
      <c r="B111" s="23"/>
    </row>
    <row r="112" s="3" customFormat="1" ht="12.75" customHeight="1">
      <c r="B112" s="23"/>
    </row>
    <row r="113" s="3" customFormat="1" ht="12.75" customHeight="1">
      <c r="B113" s="23"/>
    </row>
    <row r="114" s="3" customFormat="1" ht="12.75" customHeight="1">
      <c r="B114" s="23"/>
    </row>
    <row r="115" s="3" customFormat="1" ht="12.75" customHeight="1">
      <c r="B115" s="23"/>
    </row>
    <row r="116" s="3" customFormat="1" ht="12.75" customHeight="1">
      <c r="B116" s="23"/>
    </row>
    <row r="117" s="3" customFormat="1" ht="12.75" customHeight="1">
      <c r="B117" s="23"/>
    </row>
    <row r="118" s="3" customFormat="1" ht="12.75" customHeight="1">
      <c r="B118" s="23"/>
    </row>
    <row r="119" s="3" customFormat="1" ht="12.75" customHeight="1">
      <c r="B119" s="23"/>
    </row>
    <row r="120" s="3" customFormat="1" ht="12.75" customHeight="1">
      <c r="B120" s="23"/>
    </row>
    <row r="121" s="3" customFormat="1" ht="12.75" customHeight="1">
      <c r="B121" s="23"/>
    </row>
    <row r="122" s="3" customFormat="1" ht="12.75" customHeight="1">
      <c r="B122" s="23"/>
    </row>
    <row r="123" s="3" customFormat="1" ht="12.75" customHeight="1">
      <c r="B123" s="23"/>
    </row>
    <row r="124" s="3" customFormat="1" ht="12.75" customHeight="1">
      <c r="B124" s="23"/>
    </row>
    <row r="125" s="3" customFormat="1" ht="12.75" customHeight="1">
      <c r="B125" s="23"/>
    </row>
    <row r="126" s="3" customFormat="1" ht="12.75" customHeight="1">
      <c r="B126" s="23"/>
    </row>
    <row r="127" s="3" customFormat="1" ht="12.75" customHeight="1">
      <c r="B127" s="23"/>
    </row>
    <row r="128" s="3" customFormat="1" ht="12.75" customHeight="1">
      <c r="B128" s="23"/>
    </row>
    <row r="129" s="3" customFormat="1" ht="12.75" customHeight="1">
      <c r="B129" s="23"/>
    </row>
    <row r="130" s="3" customFormat="1" ht="12.75" customHeight="1">
      <c r="B130" s="23"/>
    </row>
    <row r="131" s="3" customFormat="1" ht="12.75" customHeight="1">
      <c r="B131" s="23"/>
    </row>
    <row r="132" s="3" customFormat="1" ht="12.75" customHeight="1">
      <c r="B132" s="23"/>
    </row>
    <row r="133" s="3" customFormat="1" ht="12.75" customHeight="1">
      <c r="B133" s="23"/>
    </row>
    <row r="134" s="3" customFormat="1" ht="12.75" customHeight="1">
      <c r="B134" s="23"/>
    </row>
    <row r="135" s="3" customFormat="1" ht="12.75" customHeight="1">
      <c r="B135" s="23"/>
    </row>
    <row r="136" s="3" customFormat="1" ht="12.75" customHeight="1">
      <c r="B136" s="23"/>
    </row>
  </sheetData>
  <sheetProtection/>
  <printOptions/>
  <pageMargins left="0.984251968503937" right="0.5118110236220472" top="0.31496062992125984" bottom="0.2755905511811024" header="0.2362204724409449" footer="0.2362204724409449"/>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68"/>
  <sheetViews>
    <sheetView zoomScalePageLayoutView="0" workbookViewId="0" topLeftCell="A1">
      <pane xSplit="3" ySplit="9" topLeftCell="D10" activePane="bottomRight" state="frozen"/>
      <selection pane="topLeft" activeCell="A1" sqref="A1"/>
      <selection pane="topRight" activeCell="D1" sqref="D1"/>
      <selection pane="bottomLeft" activeCell="A12" sqref="A12"/>
      <selection pane="bottomRight" activeCell="P19" sqref="P19"/>
    </sheetView>
  </sheetViews>
  <sheetFormatPr defaultColWidth="7.8515625" defaultRowHeight="12.75"/>
  <cols>
    <col min="1" max="1" width="5.421875" style="3" customWidth="1"/>
    <col min="2" max="2" width="21.421875" style="3" customWidth="1"/>
    <col min="3" max="3" width="1.57421875" style="3" customWidth="1"/>
    <col min="4" max="4" width="8.8515625" style="3" customWidth="1"/>
    <col min="5" max="5" width="0.71875" style="3" customWidth="1"/>
    <col min="6" max="6" width="8.57421875" style="3" customWidth="1"/>
    <col min="7" max="7" width="0.71875" style="3" customWidth="1"/>
    <col min="8" max="8" width="9.7109375" style="3" customWidth="1"/>
    <col min="9" max="9" width="0.71875" style="3" customWidth="1"/>
    <col min="10" max="10" width="9.00390625" style="3" customWidth="1"/>
    <col min="11" max="11" width="0.71875" style="3" customWidth="1"/>
    <col min="12" max="12" width="9.7109375" style="3" customWidth="1"/>
    <col min="13" max="13" width="0.71875" style="3" customWidth="1"/>
    <col min="14" max="14" width="10.8515625" style="3" customWidth="1"/>
    <col min="15" max="15" width="0.71875" style="3" customWidth="1"/>
    <col min="16" max="16" width="10.7109375" style="3" customWidth="1"/>
    <col min="17" max="17" width="0.71875" style="3" customWidth="1"/>
    <col min="18" max="18" width="13.00390625" style="3" customWidth="1"/>
    <col min="19" max="19" width="0.71875" style="3" customWidth="1"/>
    <col min="20" max="20" width="11.57421875" style="3" customWidth="1"/>
    <col min="21" max="21" width="0.71875" style="3" customWidth="1"/>
    <col min="22" max="22" width="10.00390625" style="3" customWidth="1"/>
    <col min="23" max="23" width="0.71875" style="3" customWidth="1"/>
    <col min="24" max="24" width="11.8515625" style="3" customWidth="1"/>
    <col min="25" max="16384" width="7.8515625" style="3" customWidth="1"/>
  </cols>
  <sheetData>
    <row r="1" s="2" customFormat="1" ht="16.5" customHeight="1">
      <c r="A1" s="1" t="s">
        <v>192</v>
      </c>
    </row>
    <row r="2" s="2" customFormat="1" ht="12.75">
      <c r="A2" s="2" t="s">
        <v>9</v>
      </c>
    </row>
    <row r="4" ht="16.5" customHeight="1">
      <c r="A4" s="2" t="s">
        <v>56</v>
      </c>
    </row>
    <row r="5" ht="16.5" customHeight="1">
      <c r="A5" s="2" t="str">
        <f>+'P &amp; L'!A11</f>
        <v>FOR THE YEAR ENDED 31 DECEMBER 2011 - unaudited</v>
      </c>
    </row>
    <row r="6" ht="16.5" customHeight="1">
      <c r="A6" s="2"/>
    </row>
    <row r="7" spans="1:24" ht="15.75" customHeight="1">
      <c r="A7" s="2"/>
      <c r="D7" s="45" t="s">
        <v>301</v>
      </c>
      <c r="E7" s="45"/>
      <c r="F7" s="45"/>
      <c r="G7" s="46"/>
      <c r="H7" s="45"/>
      <c r="I7" s="46"/>
      <c r="J7" s="46"/>
      <c r="K7" s="46"/>
      <c r="L7" s="45"/>
      <c r="M7" s="46"/>
      <c r="N7" s="46"/>
      <c r="O7" s="46"/>
      <c r="P7" s="46"/>
      <c r="Q7" s="46"/>
      <c r="R7" s="46"/>
      <c r="S7" s="46"/>
      <c r="T7" s="46"/>
      <c r="V7" s="202" t="s">
        <v>150</v>
      </c>
      <c r="W7" s="5"/>
      <c r="X7" s="5" t="s">
        <v>151</v>
      </c>
    </row>
    <row r="8" spans="1:22" ht="15.75" customHeight="1">
      <c r="A8" s="2"/>
      <c r="D8" s="2"/>
      <c r="E8" s="2"/>
      <c r="F8" s="45"/>
      <c r="G8" s="46"/>
      <c r="H8" s="45"/>
      <c r="I8" s="46"/>
      <c r="K8" s="45" t="s">
        <v>346</v>
      </c>
      <c r="M8" s="46"/>
      <c r="N8" s="46"/>
      <c r="O8" s="46"/>
      <c r="P8" s="46"/>
      <c r="V8" s="202"/>
    </row>
    <row r="9" spans="4:24" ht="51">
      <c r="D9" s="5" t="s">
        <v>13</v>
      </c>
      <c r="E9" s="5"/>
      <c r="F9" s="47" t="s">
        <v>226</v>
      </c>
      <c r="G9" s="5"/>
      <c r="H9" s="5" t="s">
        <v>214</v>
      </c>
      <c r="I9" s="5"/>
      <c r="J9" s="5" t="s">
        <v>140</v>
      </c>
      <c r="K9" s="5"/>
      <c r="L9" s="5" t="s">
        <v>189</v>
      </c>
      <c r="M9" s="5"/>
      <c r="N9" s="5" t="s">
        <v>139</v>
      </c>
      <c r="O9" s="5"/>
      <c r="P9" s="5" t="s">
        <v>141</v>
      </c>
      <c r="Q9" s="5"/>
      <c r="R9" s="5" t="s">
        <v>149</v>
      </c>
      <c r="S9" s="5"/>
      <c r="T9" s="5" t="s">
        <v>57</v>
      </c>
      <c r="U9" s="5"/>
      <c r="V9" s="5"/>
      <c r="W9" s="5"/>
      <c r="X9" s="5" t="s">
        <v>57</v>
      </c>
    </row>
    <row r="10" spans="4:24" s="6" customFormat="1" ht="12.75" customHeight="1">
      <c r="D10" s="4" t="s">
        <v>4</v>
      </c>
      <c r="E10" s="4"/>
      <c r="F10" s="4" t="s">
        <v>4</v>
      </c>
      <c r="G10" s="4"/>
      <c r="H10" s="4" t="s">
        <v>4</v>
      </c>
      <c r="I10" s="4"/>
      <c r="J10" s="4" t="s">
        <v>4</v>
      </c>
      <c r="K10" s="4"/>
      <c r="L10" s="4" t="s">
        <v>4</v>
      </c>
      <c r="M10" s="4"/>
      <c r="N10" s="4" t="s">
        <v>4</v>
      </c>
      <c r="O10" s="4"/>
      <c r="P10" s="4" t="s">
        <v>4</v>
      </c>
      <c r="Q10" s="4"/>
      <c r="R10" s="4" t="s">
        <v>4</v>
      </c>
      <c r="S10" s="4"/>
      <c r="T10" s="4" t="s">
        <v>4</v>
      </c>
      <c r="U10" s="4"/>
      <c r="V10" s="4" t="s">
        <v>4</v>
      </c>
      <c r="W10" s="4"/>
      <c r="X10" s="4" t="s">
        <v>4</v>
      </c>
    </row>
    <row r="11" ht="12.75" customHeight="1"/>
    <row r="12" ht="15" customHeight="1">
      <c r="A12" s="154" t="s">
        <v>344</v>
      </c>
    </row>
    <row r="13" spans="1:24" ht="18" customHeight="1">
      <c r="A13" s="3" t="s">
        <v>276</v>
      </c>
      <c r="D13" s="10">
        <v>108204</v>
      </c>
      <c r="E13" s="10"/>
      <c r="F13" s="11">
        <v>0</v>
      </c>
      <c r="G13" s="10"/>
      <c r="H13" s="11">
        <v>0</v>
      </c>
      <c r="I13" s="10"/>
      <c r="J13" s="11">
        <v>1360</v>
      </c>
      <c r="K13" s="10"/>
      <c r="L13" s="11">
        <v>5915</v>
      </c>
      <c r="M13" s="10"/>
      <c r="N13" s="11">
        <v>533</v>
      </c>
      <c r="O13" s="10"/>
      <c r="P13" s="11">
        <v>-776</v>
      </c>
      <c r="Q13" s="10"/>
      <c r="R13" s="10">
        <f>20252</f>
        <v>20252</v>
      </c>
      <c r="S13" s="10"/>
      <c r="T13" s="11">
        <f aca="true" t="shared" si="0" ref="T13:T24">SUM(D13:S13)</f>
        <v>135488</v>
      </c>
      <c r="U13" s="10"/>
      <c r="V13" s="11">
        <v>1224</v>
      </c>
      <c r="W13" s="10"/>
      <c r="X13" s="11">
        <f>SUM(T13:W13)</f>
        <v>136712</v>
      </c>
    </row>
    <row r="14" spans="1:24" ht="18" customHeight="1">
      <c r="A14" s="3" t="s">
        <v>58</v>
      </c>
      <c r="D14" s="10">
        <v>4</v>
      </c>
      <c r="E14" s="10"/>
      <c r="F14" s="11">
        <v>0</v>
      </c>
      <c r="G14" s="10"/>
      <c r="H14" s="11"/>
      <c r="I14" s="10"/>
      <c r="J14" s="11"/>
      <c r="K14" s="10"/>
      <c r="L14" s="11"/>
      <c r="M14" s="10"/>
      <c r="N14" s="11"/>
      <c r="O14" s="10"/>
      <c r="P14" s="11"/>
      <c r="Q14" s="10"/>
      <c r="R14" s="10"/>
      <c r="S14" s="10"/>
      <c r="T14" s="11">
        <f t="shared" si="0"/>
        <v>4</v>
      </c>
      <c r="U14" s="10"/>
      <c r="V14" s="11">
        <v>0</v>
      </c>
      <c r="W14" s="10"/>
      <c r="X14" s="11">
        <f aca="true" t="shared" si="1" ref="X14:X24">SUM(T14:W14)</f>
        <v>4</v>
      </c>
    </row>
    <row r="15" spans="1:24" ht="18" customHeight="1" hidden="1">
      <c r="A15" s="3" t="s">
        <v>79</v>
      </c>
      <c r="D15" s="10">
        <v>0</v>
      </c>
      <c r="E15" s="10"/>
      <c r="F15" s="11">
        <v>0</v>
      </c>
      <c r="G15" s="10"/>
      <c r="H15" s="11"/>
      <c r="I15" s="10"/>
      <c r="J15" s="11"/>
      <c r="K15" s="10"/>
      <c r="L15" s="11"/>
      <c r="M15" s="10"/>
      <c r="N15" s="11"/>
      <c r="O15" s="10"/>
      <c r="P15" s="11"/>
      <c r="Q15" s="10"/>
      <c r="R15" s="10">
        <v>0</v>
      </c>
      <c r="S15" s="10"/>
      <c r="T15" s="11">
        <f t="shared" si="0"/>
        <v>0</v>
      </c>
      <c r="U15" s="10"/>
      <c r="V15" s="11">
        <v>0</v>
      </c>
      <c r="W15" s="10"/>
      <c r="X15" s="11">
        <f t="shared" si="1"/>
        <v>0</v>
      </c>
    </row>
    <row r="16" spans="1:24" ht="18" customHeight="1" hidden="1">
      <c r="A16" s="3" t="s">
        <v>152</v>
      </c>
      <c r="D16" s="10"/>
      <c r="E16" s="10"/>
      <c r="F16" s="11"/>
      <c r="G16" s="10"/>
      <c r="H16" s="11"/>
      <c r="I16" s="10"/>
      <c r="J16" s="11"/>
      <c r="K16" s="10"/>
      <c r="L16" s="11"/>
      <c r="M16" s="10"/>
      <c r="N16" s="11"/>
      <c r="O16" s="10"/>
      <c r="P16" s="11"/>
      <c r="Q16" s="10"/>
      <c r="R16" s="10"/>
      <c r="S16" s="10"/>
      <c r="T16" s="11">
        <f t="shared" si="0"/>
        <v>0</v>
      </c>
      <c r="U16" s="10"/>
      <c r="V16" s="11">
        <v>0</v>
      </c>
      <c r="W16" s="10"/>
      <c r="X16" s="11">
        <f t="shared" si="1"/>
        <v>0</v>
      </c>
    </row>
    <row r="17" spans="1:24" ht="18" customHeight="1">
      <c r="A17" s="3" t="s">
        <v>341</v>
      </c>
      <c r="D17" s="10"/>
      <c r="E17" s="10"/>
      <c r="F17" s="48"/>
      <c r="G17" s="24"/>
      <c r="H17" s="48"/>
      <c r="I17" s="24"/>
      <c r="J17" s="48"/>
      <c r="K17" s="24"/>
      <c r="L17" s="48"/>
      <c r="M17" s="24"/>
      <c r="N17" s="48"/>
      <c r="O17" s="24"/>
      <c r="P17" s="48">
        <v>1434</v>
      </c>
      <c r="Q17" s="24"/>
      <c r="R17" s="24">
        <f>+'P &amp; L'!H35</f>
        <v>21976</v>
      </c>
      <c r="S17" s="10"/>
      <c r="T17" s="11">
        <f t="shared" si="0"/>
        <v>23410</v>
      </c>
      <c r="U17" s="10"/>
      <c r="V17" s="11">
        <f>+'P &amp; L'!H36</f>
        <v>175</v>
      </c>
      <c r="W17" s="10"/>
      <c r="X17" s="11">
        <f t="shared" si="1"/>
        <v>23585</v>
      </c>
    </row>
    <row r="18" spans="1:24" ht="18" customHeight="1" hidden="1">
      <c r="A18" s="3" t="s">
        <v>224</v>
      </c>
      <c r="D18" s="10"/>
      <c r="E18" s="10"/>
      <c r="F18" s="48"/>
      <c r="G18" s="24"/>
      <c r="H18" s="48"/>
      <c r="I18" s="24"/>
      <c r="J18" s="48"/>
      <c r="K18" s="24"/>
      <c r="L18" s="48"/>
      <c r="M18" s="24"/>
      <c r="N18" s="48"/>
      <c r="O18" s="24"/>
      <c r="P18" s="48"/>
      <c r="Q18" s="24"/>
      <c r="S18" s="10"/>
      <c r="T18" s="11">
        <f>SUM(D18:S18)</f>
        <v>0</v>
      </c>
      <c r="U18" s="10"/>
      <c r="W18" s="10"/>
      <c r="X18" s="11">
        <f>SUM(T18:W18)</f>
        <v>0</v>
      </c>
    </row>
    <row r="19" spans="1:24" ht="27.75" customHeight="1">
      <c r="A19" s="198" t="s">
        <v>220</v>
      </c>
      <c r="B19" s="198"/>
      <c r="D19" s="10"/>
      <c r="E19" s="10"/>
      <c r="F19" s="48">
        <v>0</v>
      </c>
      <c r="G19" s="24"/>
      <c r="H19" s="48">
        <v>0</v>
      </c>
      <c r="I19" s="24"/>
      <c r="J19" s="48">
        <v>0</v>
      </c>
      <c r="K19" s="24"/>
      <c r="L19" s="48">
        <v>0</v>
      </c>
      <c r="M19" s="24"/>
      <c r="N19" s="48">
        <v>0</v>
      </c>
      <c r="O19" s="24"/>
      <c r="P19" s="48"/>
      <c r="Q19" s="24"/>
      <c r="R19" s="24"/>
      <c r="S19" s="10"/>
      <c r="T19" s="11">
        <f>SUM(D19:S19)</f>
        <v>0</v>
      </c>
      <c r="U19" s="10"/>
      <c r="V19" s="11">
        <v>0</v>
      </c>
      <c r="W19" s="10"/>
      <c r="X19" s="11">
        <f>SUM(T19:W19)</f>
        <v>0</v>
      </c>
    </row>
    <row r="20" spans="1:24" ht="27.75" customHeight="1" hidden="1">
      <c r="A20" s="198" t="s">
        <v>188</v>
      </c>
      <c r="B20" s="198"/>
      <c r="D20" s="10"/>
      <c r="E20" s="10"/>
      <c r="F20" s="48"/>
      <c r="G20" s="24"/>
      <c r="H20" s="48"/>
      <c r="I20" s="24"/>
      <c r="J20" s="48"/>
      <c r="K20" s="24"/>
      <c r="L20" s="48"/>
      <c r="M20" s="24"/>
      <c r="N20" s="48"/>
      <c r="O20" s="24"/>
      <c r="P20" s="48"/>
      <c r="Q20" s="24"/>
      <c r="R20" s="24"/>
      <c r="S20" s="10"/>
      <c r="T20" s="11">
        <f>SUM(D20:S20)</f>
        <v>0</v>
      </c>
      <c r="U20" s="10"/>
      <c r="V20" s="11">
        <v>0</v>
      </c>
      <c r="W20" s="10"/>
      <c r="X20" s="11">
        <f>SUM(T20:W20)</f>
        <v>0</v>
      </c>
    </row>
    <row r="21" spans="1:24" ht="27.75" customHeight="1" hidden="1">
      <c r="A21" s="198" t="s">
        <v>236</v>
      </c>
      <c r="B21" s="198"/>
      <c r="D21" s="10"/>
      <c r="E21" s="10"/>
      <c r="F21" s="11"/>
      <c r="G21" s="10"/>
      <c r="H21" s="11"/>
      <c r="I21" s="10"/>
      <c r="J21" s="11"/>
      <c r="K21" s="10"/>
      <c r="L21" s="11"/>
      <c r="M21" s="10"/>
      <c r="N21" s="11"/>
      <c r="O21" s="10"/>
      <c r="P21" s="11"/>
      <c r="Q21" s="10"/>
      <c r="R21" s="10"/>
      <c r="S21" s="10"/>
      <c r="T21" s="11">
        <f t="shared" si="0"/>
        <v>0</v>
      </c>
      <c r="U21" s="10"/>
      <c r="V21" s="11">
        <v>0</v>
      </c>
      <c r="W21" s="10"/>
      <c r="X21" s="11">
        <f t="shared" si="1"/>
        <v>0</v>
      </c>
    </row>
    <row r="22" spans="1:24" ht="27.75" customHeight="1" hidden="1">
      <c r="A22" s="198" t="s">
        <v>255</v>
      </c>
      <c r="B22" s="198"/>
      <c r="D22" s="10"/>
      <c r="E22" s="10"/>
      <c r="F22" s="11"/>
      <c r="G22" s="10"/>
      <c r="H22" s="11"/>
      <c r="I22" s="10"/>
      <c r="J22" s="11"/>
      <c r="K22" s="10"/>
      <c r="L22" s="11"/>
      <c r="M22" s="10"/>
      <c r="N22" s="11"/>
      <c r="O22" s="10"/>
      <c r="P22" s="11"/>
      <c r="Q22" s="10"/>
      <c r="R22" s="10"/>
      <c r="S22" s="10"/>
      <c r="T22" s="11">
        <f>SUM(D22:S22)</f>
        <v>0</v>
      </c>
      <c r="U22" s="10"/>
      <c r="V22" s="11">
        <v>0</v>
      </c>
      <c r="W22" s="10"/>
      <c r="X22" s="11">
        <f>SUM(T22:W22)</f>
        <v>0</v>
      </c>
    </row>
    <row r="23" spans="1:24" ht="27.75" customHeight="1" hidden="1">
      <c r="A23" s="198" t="s">
        <v>257</v>
      </c>
      <c r="B23" s="198"/>
      <c r="D23" s="10"/>
      <c r="E23" s="10"/>
      <c r="F23" s="11"/>
      <c r="G23" s="10"/>
      <c r="H23" s="11"/>
      <c r="I23" s="10"/>
      <c r="J23" s="11"/>
      <c r="K23" s="10"/>
      <c r="L23" s="11"/>
      <c r="M23" s="10"/>
      <c r="N23" s="11"/>
      <c r="O23" s="10"/>
      <c r="P23" s="11"/>
      <c r="Q23" s="10"/>
      <c r="R23" s="10"/>
      <c r="S23" s="10"/>
      <c r="T23" s="11">
        <f>SUM(D23:S23)</f>
        <v>0</v>
      </c>
      <c r="U23" s="10"/>
      <c r="V23" s="11">
        <v>0</v>
      </c>
      <c r="W23" s="10"/>
      <c r="X23" s="11">
        <f>SUM(T23:W23)</f>
        <v>0</v>
      </c>
    </row>
    <row r="24" spans="1:24" ht="18" customHeight="1" hidden="1">
      <c r="A24" s="3" t="s">
        <v>85</v>
      </c>
      <c r="D24" s="10"/>
      <c r="E24" s="10"/>
      <c r="F24" s="11"/>
      <c r="G24" s="10"/>
      <c r="H24" s="11"/>
      <c r="I24" s="10"/>
      <c r="J24" s="11"/>
      <c r="K24" s="10"/>
      <c r="L24" s="11"/>
      <c r="M24" s="10"/>
      <c r="N24" s="11"/>
      <c r="O24" s="10"/>
      <c r="P24" s="11"/>
      <c r="Q24" s="10"/>
      <c r="R24" s="10"/>
      <c r="S24" s="10"/>
      <c r="T24" s="11">
        <f t="shared" si="0"/>
        <v>0</v>
      </c>
      <c r="U24" s="10"/>
      <c r="V24" s="11">
        <v>0</v>
      </c>
      <c r="W24" s="10"/>
      <c r="X24" s="11">
        <f t="shared" si="1"/>
        <v>0</v>
      </c>
    </row>
    <row r="25" spans="1:24" ht="18" customHeight="1" hidden="1">
      <c r="A25" s="3" t="s">
        <v>190</v>
      </c>
      <c r="D25" s="10"/>
      <c r="E25" s="10"/>
      <c r="F25" s="11"/>
      <c r="G25" s="10"/>
      <c r="H25" s="11"/>
      <c r="I25" s="10"/>
      <c r="J25" s="11"/>
      <c r="K25" s="10"/>
      <c r="L25" s="11"/>
      <c r="M25" s="10"/>
      <c r="N25" s="11"/>
      <c r="O25" s="10"/>
      <c r="P25" s="11"/>
      <c r="Q25" s="10"/>
      <c r="R25" s="10"/>
      <c r="S25" s="10"/>
      <c r="T25" s="11">
        <f>SUM(D25:S25)</f>
        <v>0</v>
      </c>
      <c r="U25" s="10"/>
      <c r="V25" s="11">
        <v>0</v>
      </c>
      <c r="W25" s="10"/>
      <c r="X25" s="11">
        <f>SUM(T25:W25)</f>
        <v>0</v>
      </c>
    </row>
    <row r="26" spans="4:24" ht="18" customHeight="1">
      <c r="D26" s="11"/>
      <c r="E26" s="10"/>
      <c r="F26" s="11"/>
      <c r="G26" s="10"/>
      <c r="H26" s="11"/>
      <c r="I26" s="10"/>
      <c r="J26" s="11"/>
      <c r="K26" s="10"/>
      <c r="L26" s="11"/>
      <c r="M26" s="10"/>
      <c r="N26" s="11"/>
      <c r="O26" s="10"/>
      <c r="P26" s="11"/>
      <c r="Q26" s="10">
        <v>0</v>
      </c>
      <c r="R26" s="11"/>
      <c r="S26" s="10"/>
      <c r="T26" s="11"/>
      <c r="U26" s="10"/>
      <c r="V26" s="11"/>
      <c r="W26" s="10"/>
      <c r="X26" s="11"/>
    </row>
    <row r="27" spans="1:26" ht="18" customHeight="1" thickBot="1">
      <c r="A27" s="3" t="s">
        <v>345</v>
      </c>
      <c r="B27" s="12"/>
      <c r="C27" s="12"/>
      <c r="D27" s="49">
        <f>SUM(D13:D26)</f>
        <v>108208</v>
      </c>
      <c r="E27" s="10"/>
      <c r="F27" s="49">
        <f>SUM(F13:F26)</f>
        <v>0</v>
      </c>
      <c r="G27" s="10"/>
      <c r="H27" s="49">
        <f>SUM(H13:H26)</f>
        <v>0</v>
      </c>
      <c r="I27" s="10"/>
      <c r="J27" s="49">
        <f>SUM(J13:J26)</f>
        <v>1360</v>
      </c>
      <c r="K27" s="10"/>
      <c r="L27" s="49">
        <f>SUM(L13:L26)</f>
        <v>5915</v>
      </c>
      <c r="M27" s="10"/>
      <c r="N27" s="49">
        <f>SUM(N13:N26)</f>
        <v>533</v>
      </c>
      <c r="O27" s="10"/>
      <c r="P27" s="49">
        <f>SUM(P13:P26)</f>
        <v>658</v>
      </c>
      <c r="Q27" s="10"/>
      <c r="R27" s="49">
        <f>SUM(R13:R26)</f>
        <v>42228</v>
      </c>
      <c r="S27" s="10"/>
      <c r="T27" s="49">
        <f>SUM(T13:T26)</f>
        <v>158902</v>
      </c>
      <c r="U27" s="10"/>
      <c r="V27" s="49">
        <f>SUM(V13:V26)</f>
        <v>1399</v>
      </c>
      <c r="W27" s="10"/>
      <c r="X27" s="49">
        <f>SUM(X13:X26)</f>
        <v>160301</v>
      </c>
      <c r="Z27" s="15"/>
    </row>
    <row r="28" spans="4:26" ht="18" customHeight="1" thickTop="1">
      <c r="D28" s="17"/>
      <c r="E28" s="17"/>
      <c r="F28" s="17"/>
      <c r="G28" s="17"/>
      <c r="H28" s="17"/>
      <c r="I28" s="17"/>
      <c r="J28" s="17"/>
      <c r="K28" s="17"/>
      <c r="L28" s="17"/>
      <c r="M28" s="17"/>
      <c r="N28" s="17"/>
      <c r="O28" s="17"/>
      <c r="P28" s="17"/>
      <c r="Q28" s="17"/>
      <c r="R28" s="17"/>
      <c r="S28" s="17"/>
      <c r="T28" s="17"/>
      <c r="U28" s="17"/>
      <c r="V28" s="17"/>
      <c r="W28" s="17"/>
      <c r="X28" s="17"/>
      <c r="Z28" s="15"/>
    </row>
    <row r="29" ht="14.25" customHeight="1">
      <c r="A29" s="103" t="s">
        <v>339</v>
      </c>
    </row>
    <row r="30" spans="1:24" ht="18" customHeight="1">
      <c r="A30" s="3" t="s">
        <v>219</v>
      </c>
      <c r="D30" s="10">
        <v>65579</v>
      </c>
      <c r="E30" s="10"/>
      <c r="F30" s="11">
        <v>0</v>
      </c>
      <c r="G30" s="10"/>
      <c r="H30" s="11">
        <v>-2277</v>
      </c>
      <c r="I30" s="10"/>
      <c r="J30" s="11">
        <v>1360</v>
      </c>
      <c r="K30" s="10"/>
      <c r="L30" s="11">
        <v>5915</v>
      </c>
      <c r="M30" s="10"/>
      <c r="N30" s="11">
        <v>533</v>
      </c>
      <c r="O30" s="10"/>
      <c r="P30" s="11">
        <v>53</v>
      </c>
      <c r="Q30" s="10"/>
      <c r="R30" s="10">
        <v>43388</v>
      </c>
      <c r="S30" s="10"/>
      <c r="T30" s="11">
        <f>SUM(D30:S30)</f>
        <v>114551</v>
      </c>
      <c r="U30" s="10"/>
      <c r="V30" s="11">
        <v>423</v>
      </c>
      <c r="W30" s="10"/>
      <c r="X30" s="11">
        <f>SUM(T30:W30)</f>
        <v>114974</v>
      </c>
    </row>
    <row r="31" spans="1:24" ht="18" customHeight="1">
      <c r="A31" s="3" t="s">
        <v>294</v>
      </c>
      <c r="D31" s="20">
        <v>0</v>
      </c>
      <c r="E31" s="10"/>
      <c r="F31" s="20">
        <v>0</v>
      </c>
      <c r="G31" s="10"/>
      <c r="H31" s="20">
        <v>0</v>
      </c>
      <c r="I31" s="10"/>
      <c r="J31" s="20">
        <v>0</v>
      </c>
      <c r="K31" s="10"/>
      <c r="L31" s="20">
        <v>0</v>
      </c>
      <c r="M31" s="10"/>
      <c r="N31" s="20">
        <v>0</v>
      </c>
      <c r="O31" s="10"/>
      <c r="P31" s="20">
        <v>0</v>
      </c>
      <c r="Q31" s="10"/>
      <c r="R31" s="20">
        <v>-1133</v>
      </c>
      <c r="S31" s="10"/>
      <c r="T31" s="118">
        <f>SUM(D31:S31)</f>
        <v>-1133</v>
      </c>
      <c r="U31" s="10"/>
      <c r="V31" s="20">
        <v>0</v>
      </c>
      <c r="W31" s="10"/>
      <c r="X31" s="118">
        <f>SUM(T31:W31)</f>
        <v>-1133</v>
      </c>
    </row>
    <row r="32" spans="1:24" ht="18" customHeight="1">
      <c r="A32" s="3" t="s">
        <v>295</v>
      </c>
      <c r="D32" s="10">
        <f>SUM(D30:D31)</f>
        <v>65579</v>
      </c>
      <c r="E32" s="10"/>
      <c r="F32" s="10">
        <f>SUM(F30:F31)</f>
        <v>0</v>
      </c>
      <c r="G32" s="10"/>
      <c r="H32" s="10">
        <f>SUM(H30:H31)</f>
        <v>-2277</v>
      </c>
      <c r="I32" s="10"/>
      <c r="J32" s="10">
        <f>SUM(J30:J31)</f>
        <v>1360</v>
      </c>
      <c r="K32" s="10"/>
      <c r="L32" s="10">
        <f>SUM(L30:L31)</f>
        <v>5915</v>
      </c>
      <c r="M32" s="10"/>
      <c r="N32" s="10">
        <f>SUM(N30:N31)</f>
        <v>533</v>
      </c>
      <c r="O32" s="10"/>
      <c r="P32" s="10">
        <f>SUM(P30:P31)</f>
        <v>53</v>
      </c>
      <c r="Q32" s="10"/>
      <c r="R32" s="10">
        <f>SUM(R30:R31)</f>
        <v>42255</v>
      </c>
      <c r="S32" s="10"/>
      <c r="T32" s="10">
        <f>SUM(T30:T31)</f>
        <v>113418</v>
      </c>
      <c r="U32" s="10"/>
      <c r="V32" s="10">
        <f>SUM(V30:V31)</f>
        <v>423</v>
      </c>
      <c r="W32" s="10"/>
      <c r="X32" s="10">
        <f>SUM(X30:X31)</f>
        <v>113841</v>
      </c>
    </row>
    <row r="33" spans="1:24" ht="18" customHeight="1">
      <c r="A33" s="3" t="s">
        <v>58</v>
      </c>
      <c r="D33" s="10">
        <v>6557</v>
      </c>
      <c r="E33" s="10"/>
      <c r="F33" s="11">
        <f>56+75</f>
        <v>131</v>
      </c>
      <c r="G33" s="10"/>
      <c r="H33" s="11"/>
      <c r="I33" s="10"/>
      <c r="J33" s="11"/>
      <c r="K33" s="10"/>
      <c r="L33" s="11"/>
      <c r="M33" s="10"/>
      <c r="N33" s="11"/>
      <c r="O33" s="10"/>
      <c r="P33" s="11"/>
      <c r="Q33" s="10"/>
      <c r="R33" s="10"/>
      <c r="S33" s="10"/>
      <c r="T33" s="11">
        <f aca="true" t="shared" si="2" ref="T33:T42">SUM(D33:S33)</f>
        <v>6688</v>
      </c>
      <c r="U33" s="10"/>
      <c r="V33" s="11">
        <v>0</v>
      </c>
      <c r="W33" s="10"/>
      <c r="X33" s="11">
        <f aca="true" t="shared" si="3" ref="X33:X42">SUM(T33:W33)</f>
        <v>6688</v>
      </c>
    </row>
    <row r="34" spans="1:24" ht="18" customHeight="1">
      <c r="A34" s="3" t="s">
        <v>79</v>
      </c>
      <c r="D34" s="10">
        <v>36068</v>
      </c>
      <c r="E34" s="10"/>
      <c r="F34" s="11">
        <f>-1022+118</f>
        <v>-904</v>
      </c>
      <c r="G34" s="10"/>
      <c r="H34" s="11"/>
      <c r="I34" s="10"/>
      <c r="J34" s="11"/>
      <c r="K34" s="10"/>
      <c r="L34" s="11"/>
      <c r="M34" s="10"/>
      <c r="N34" s="11"/>
      <c r="O34" s="10"/>
      <c r="P34" s="11"/>
      <c r="Q34" s="10"/>
      <c r="R34" s="10">
        <f>-35046-118</f>
        <v>-35164</v>
      </c>
      <c r="S34" s="10"/>
      <c r="T34" s="11">
        <f t="shared" si="2"/>
        <v>0</v>
      </c>
      <c r="U34" s="10"/>
      <c r="V34" s="11">
        <v>0</v>
      </c>
      <c r="W34" s="10"/>
      <c r="X34" s="11">
        <f t="shared" si="3"/>
        <v>0</v>
      </c>
    </row>
    <row r="35" spans="1:24" ht="18" customHeight="1">
      <c r="A35" s="3" t="s">
        <v>340</v>
      </c>
      <c r="D35" s="10"/>
      <c r="E35" s="10"/>
      <c r="F35" s="11">
        <f>-75-118</f>
        <v>-193</v>
      </c>
      <c r="G35" s="10"/>
      <c r="H35" s="11"/>
      <c r="I35" s="10"/>
      <c r="J35" s="11"/>
      <c r="K35" s="10"/>
      <c r="L35" s="11"/>
      <c r="M35" s="10"/>
      <c r="N35" s="11"/>
      <c r="O35" s="10"/>
      <c r="P35" s="11"/>
      <c r="Q35" s="10"/>
      <c r="R35" s="10"/>
      <c r="S35" s="10"/>
      <c r="T35" s="11">
        <f>SUM(D35:S35)</f>
        <v>-193</v>
      </c>
      <c r="U35" s="10"/>
      <c r="V35" s="11">
        <v>0</v>
      </c>
      <c r="W35" s="10"/>
      <c r="X35" s="11">
        <f>SUM(T35:W35)</f>
        <v>-193</v>
      </c>
    </row>
    <row r="36" spans="1:24" ht="18" customHeight="1" hidden="1">
      <c r="A36" s="3" t="s">
        <v>152</v>
      </c>
      <c r="D36" s="10"/>
      <c r="E36" s="10"/>
      <c r="F36" s="11"/>
      <c r="G36" s="10"/>
      <c r="H36" s="11"/>
      <c r="I36" s="10"/>
      <c r="J36" s="11"/>
      <c r="K36" s="10"/>
      <c r="L36" s="11"/>
      <c r="M36" s="10"/>
      <c r="N36" s="11"/>
      <c r="O36" s="10"/>
      <c r="P36" s="11"/>
      <c r="Q36" s="10"/>
      <c r="R36" s="10"/>
      <c r="S36" s="10"/>
      <c r="T36" s="11">
        <f t="shared" si="2"/>
        <v>0</v>
      </c>
      <c r="U36" s="10"/>
      <c r="V36" s="11">
        <v>0</v>
      </c>
      <c r="W36" s="10"/>
      <c r="X36" s="11">
        <f t="shared" si="3"/>
        <v>0</v>
      </c>
    </row>
    <row r="37" spans="1:24" ht="18" customHeight="1">
      <c r="A37" s="3" t="s">
        <v>341</v>
      </c>
      <c r="D37" s="10"/>
      <c r="E37" s="10"/>
      <c r="F37" s="11"/>
      <c r="G37" s="10"/>
      <c r="H37" s="11"/>
      <c r="I37" s="10"/>
      <c r="J37" s="11"/>
      <c r="K37" s="10"/>
      <c r="L37" s="11"/>
      <c r="M37" s="10"/>
      <c r="N37" s="11"/>
      <c r="O37" s="10"/>
      <c r="P37" s="11">
        <v>-829</v>
      </c>
      <c r="Q37" s="10"/>
      <c r="R37" s="10">
        <f>+'P &amp; L'!J35</f>
        <v>13161</v>
      </c>
      <c r="S37" s="10"/>
      <c r="T37" s="11">
        <f t="shared" si="2"/>
        <v>12332</v>
      </c>
      <c r="U37" s="10"/>
      <c r="V37" s="11">
        <f>+'P &amp; L'!J36</f>
        <v>829</v>
      </c>
      <c r="W37" s="10"/>
      <c r="X37" s="11">
        <f t="shared" si="3"/>
        <v>13161</v>
      </c>
    </row>
    <row r="38" spans="1:24" ht="18" customHeight="1" hidden="1">
      <c r="A38" s="3" t="s">
        <v>225</v>
      </c>
      <c r="D38" s="10"/>
      <c r="E38" s="10"/>
      <c r="F38" s="11"/>
      <c r="G38" s="10"/>
      <c r="H38" s="11"/>
      <c r="I38" s="10"/>
      <c r="J38" s="11"/>
      <c r="K38" s="10"/>
      <c r="L38" s="11"/>
      <c r="M38" s="10"/>
      <c r="N38" s="11"/>
      <c r="O38" s="10"/>
      <c r="P38" s="11"/>
      <c r="Q38" s="10"/>
      <c r="S38" s="10"/>
      <c r="T38" s="11">
        <f t="shared" si="2"/>
        <v>0</v>
      </c>
      <c r="U38" s="10"/>
      <c r="W38" s="10"/>
      <c r="X38" s="11">
        <f t="shared" si="3"/>
        <v>0</v>
      </c>
    </row>
    <row r="39" spans="1:24" ht="18" customHeight="1">
      <c r="A39" s="198" t="s">
        <v>220</v>
      </c>
      <c r="B39" s="198"/>
      <c r="D39" s="10"/>
      <c r="E39" s="10"/>
      <c r="F39" s="11">
        <v>966</v>
      </c>
      <c r="G39" s="10"/>
      <c r="H39" s="11">
        <v>2277</v>
      </c>
      <c r="I39" s="10"/>
      <c r="J39" s="11">
        <v>0</v>
      </c>
      <c r="K39" s="10"/>
      <c r="L39" s="11">
        <v>0</v>
      </c>
      <c r="M39" s="10"/>
      <c r="N39" s="11">
        <v>0</v>
      </c>
      <c r="O39" s="10"/>
      <c r="P39" s="11"/>
      <c r="Q39" s="10"/>
      <c r="R39" s="10"/>
      <c r="S39" s="10"/>
      <c r="T39" s="11">
        <f t="shared" si="2"/>
        <v>3243</v>
      </c>
      <c r="U39" s="10"/>
      <c r="V39" s="11">
        <v>0</v>
      </c>
      <c r="W39" s="10"/>
      <c r="X39" s="11">
        <f t="shared" si="3"/>
        <v>3243</v>
      </c>
    </row>
    <row r="40" spans="1:24" ht="27.75" customHeight="1">
      <c r="A40" s="198" t="s">
        <v>188</v>
      </c>
      <c r="B40" s="198"/>
      <c r="D40" s="10"/>
      <c r="E40" s="10"/>
      <c r="F40" s="11"/>
      <c r="G40" s="10"/>
      <c r="H40" s="11"/>
      <c r="I40" s="10"/>
      <c r="J40" s="11"/>
      <c r="K40" s="10"/>
      <c r="L40" s="11"/>
      <c r="M40" s="10"/>
      <c r="N40" s="11"/>
      <c r="O40" s="10"/>
      <c r="P40" s="11"/>
      <c r="Q40" s="10"/>
      <c r="R40" s="10"/>
      <c r="S40" s="10"/>
      <c r="T40" s="11">
        <f t="shared" si="2"/>
        <v>0</v>
      </c>
      <c r="U40" s="10"/>
      <c r="V40" s="11">
        <v>40</v>
      </c>
      <c r="W40" s="10"/>
      <c r="X40" s="11">
        <f t="shared" si="3"/>
        <v>40</v>
      </c>
    </row>
    <row r="41" spans="1:24" ht="27.75" customHeight="1">
      <c r="A41" s="198" t="s">
        <v>342</v>
      </c>
      <c r="B41" s="198"/>
      <c r="D41" s="10"/>
      <c r="E41" s="10"/>
      <c r="F41" s="11"/>
      <c r="G41" s="10"/>
      <c r="H41" s="11"/>
      <c r="I41" s="10"/>
      <c r="J41" s="11"/>
      <c r="K41" s="10"/>
      <c r="L41" s="11"/>
      <c r="M41" s="10"/>
      <c r="N41" s="11"/>
      <c r="O41" s="10"/>
      <c r="P41" s="11"/>
      <c r="Q41" s="10"/>
      <c r="R41" s="10"/>
      <c r="S41" s="10"/>
      <c r="T41" s="11">
        <f t="shared" si="2"/>
        <v>0</v>
      </c>
      <c r="U41" s="10"/>
      <c r="V41" s="11">
        <v>-68</v>
      </c>
      <c r="W41" s="10"/>
      <c r="X41" s="11">
        <f t="shared" si="3"/>
        <v>-68</v>
      </c>
    </row>
    <row r="42" spans="1:24" ht="27.75" customHeight="1" hidden="1">
      <c r="A42" s="201" t="s">
        <v>311</v>
      </c>
      <c r="B42" s="201"/>
      <c r="D42" s="10"/>
      <c r="E42" s="10"/>
      <c r="F42" s="11"/>
      <c r="G42" s="10"/>
      <c r="H42" s="11">
        <v>0</v>
      </c>
      <c r="I42" s="10"/>
      <c r="J42" s="11"/>
      <c r="K42" s="10"/>
      <c r="L42" s="11"/>
      <c r="M42" s="10"/>
      <c r="N42" s="11"/>
      <c r="O42" s="10"/>
      <c r="P42" s="11"/>
      <c r="Q42" s="10"/>
      <c r="R42" s="10">
        <v>0</v>
      </c>
      <c r="S42" s="10"/>
      <c r="T42" s="11">
        <f t="shared" si="2"/>
        <v>0</v>
      </c>
      <c r="U42" s="10"/>
      <c r="V42" s="11"/>
      <c r="W42" s="10"/>
      <c r="X42" s="11">
        <f t="shared" si="3"/>
        <v>0</v>
      </c>
    </row>
    <row r="43" spans="1:24" ht="10.5" customHeight="1">
      <c r="A43" s="108"/>
      <c r="B43" s="108"/>
      <c r="D43" s="10"/>
      <c r="E43" s="10"/>
      <c r="F43" s="11"/>
      <c r="G43" s="10"/>
      <c r="H43" s="11"/>
      <c r="I43" s="10"/>
      <c r="J43" s="11"/>
      <c r="K43" s="10"/>
      <c r="L43" s="11"/>
      <c r="M43" s="10"/>
      <c r="N43" s="11"/>
      <c r="O43" s="10"/>
      <c r="P43" s="11"/>
      <c r="Q43" s="10"/>
      <c r="R43" s="10"/>
      <c r="S43" s="10"/>
      <c r="T43" s="11"/>
      <c r="U43" s="10"/>
      <c r="V43" s="11"/>
      <c r="W43" s="10"/>
      <c r="X43" s="11"/>
    </row>
    <row r="44" spans="1:26" ht="18" customHeight="1" thickBot="1">
      <c r="A44" s="3" t="s">
        <v>343</v>
      </c>
      <c r="B44" s="12"/>
      <c r="C44" s="12"/>
      <c r="D44" s="49">
        <f>SUM(D32:D43)</f>
        <v>108204</v>
      </c>
      <c r="E44" s="10"/>
      <c r="F44" s="49">
        <f>SUM(F32:F43)</f>
        <v>0</v>
      </c>
      <c r="G44" s="10"/>
      <c r="H44" s="49">
        <f>SUM(H32:H43)</f>
        <v>0</v>
      </c>
      <c r="I44" s="10"/>
      <c r="J44" s="49">
        <f>SUM(J32:J43)</f>
        <v>1360</v>
      </c>
      <c r="K44" s="10"/>
      <c r="L44" s="49">
        <f>SUM(L32:L43)</f>
        <v>5915</v>
      </c>
      <c r="M44" s="10"/>
      <c r="N44" s="49">
        <f>SUM(N32:N43)</f>
        <v>533</v>
      </c>
      <c r="O44" s="10"/>
      <c r="P44" s="49">
        <f>SUM(P32:P43)</f>
        <v>-776</v>
      </c>
      <c r="Q44" s="10"/>
      <c r="R44" s="49">
        <f>SUM(R32:R43)</f>
        <v>20252</v>
      </c>
      <c r="S44" s="10"/>
      <c r="T44" s="49">
        <f>SUM(T32:T43)</f>
        <v>135488</v>
      </c>
      <c r="U44" s="10"/>
      <c r="V44" s="49">
        <f>SUM(V32:V43)</f>
        <v>1224</v>
      </c>
      <c r="W44" s="10"/>
      <c r="X44" s="49">
        <f>SUM(X32:X43)</f>
        <v>136712</v>
      </c>
      <c r="Z44" s="15"/>
    </row>
    <row r="45" spans="2:24" ht="15" customHeight="1" thickTop="1">
      <c r="B45" s="27"/>
      <c r="C45" s="27"/>
      <c r="D45" s="10"/>
      <c r="E45" s="17"/>
      <c r="F45" s="11"/>
      <c r="G45" s="17"/>
      <c r="H45" s="11"/>
      <c r="I45" s="17"/>
      <c r="J45" s="11"/>
      <c r="K45" s="17"/>
      <c r="L45" s="11"/>
      <c r="M45" s="17"/>
      <c r="N45" s="11"/>
      <c r="O45" s="17"/>
      <c r="P45" s="11"/>
      <c r="Q45" s="17"/>
      <c r="R45" s="10"/>
      <c r="S45" s="17"/>
      <c r="T45" s="11"/>
      <c r="U45" s="17"/>
      <c r="V45" s="11"/>
      <c r="W45" s="17"/>
      <c r="X45" s="11"/>
    </row>
    <row r="46" ht="12.75">
      <c r="A46" s="119" t="s">
        <v>296</v>
      </c>
    </row>
    <row r="47" ht="12.75">
      <c r="A47" s="28"/>
    </row>
    <row r="56" spans="19:24" ht="12.75">
      <c r="S56" s="27"/>
      <c r="T56" s="27"/>
      <c r="U56" s="27"/>
      <c r="V56" s="27"/>
      <c r="W56" s="27"/>
      <c r="X56" s="27"/>
    </row>
    <row r="58" spans="19:24" ht="12.75">
      <c r="S58" s="27"/>
      <c r="T58" s="27"/>
      <c r="U58" s="27"/>
      <c r="V58" s="27"/>
      <c r="W58" s="27"/>
      <c r="X58" s="27"/>
    </row>
    <row r="60" spans="19:24" ht="12.75">
      <c r="S60" s="27"/>
      <c r="T60" s="27"/>
      <c r="U60" s="27"/>
      <c r="V60" s="27"/>
      <c r="W60" s="27"/>
      <c r="X60" s="27"/>
    </row>
    <row r="62" spans="19:24" ht="12.75">
      <c r="S62" s="27"/>
      <c r="T62" s="27"/>
      <c r="U62" s="27"/>
      <c r="V62" s="27"/>
      <c r="W62" s="27"/>
      <c r="X62" s="27"/>
    </row>
    <row r="64" spans="19:24" ht="12.75">
      <c r="S64" s="27"/>
      <c r="T64" s="27"/>
      <c r="U64" s="27"/>
      <c r="V64" s="27"/>
      <c r="W64" s="27"/>
      <c r="X64" s="27"/>
    </row>
    <row r="66" spans="19:24" ht="12.75">
      <c r="S66" s="27"/>
      <c r="T66" s="27"/>
      <c r="U66" s="27"/>
      <c r="V66" s="27"/>
      <c r="W66" s="27"/>
      <c r="X66" s="27"/>
    </row>
    <row r="68" spans="19:24" ht="12.75">
      <c r="S68" s="27"/>
      <c r="T68" s="27"/>
      <c r="U68" s="27"/>
      <c r="V68" s="27"/>
      <c r="W68" s="27"/>
      <c r="X68" s="27"/>
    </row>
  </sheetData>
  <sheetProtection/>
  <mergeCells count="10">
    <mergeCell ref="A42:B42"/>
    <mergeCell ref="A41:B41"/>
    <mergeCell ref="V7:V8"/>
    <mergeCell ref="A21:B21"/>
    <mergeCell ref="A19:B19"/>
    <mergeCell ref="A20:B20"/>
    <mergeCell ref="A39:B39"/>
    <mergeCell ref="A40:B40"/>
    <mergeCell ref="A22:B22"/>
    <mergeCell ref="A23:B23"/>
  </mergeCells>
  <printOptions horizontalCentered="1"/>
  <pageMargins left="0.6692913385826772" right="0.5118110236220472" top="0.7086614173228347" bottom="0.3937007874015748" header="0.5118110236220472" footer="0.2362204724409449"/>
  <pageSetup fitToHeight="1" fitToWidth="1" horizontalDpi="300" verticalDpi="300" orientation="landscape" paperSize="9" scale="74" r:id="rId2"/>
  <drawing r:id="rId1"/>
</worksheet>
</file>

<file path=xl/worksheets/sheet4.xml><?xml version="1.0" encoding="utf-8"?>
<worksheet xmlns="http://schemas.openxmlformats.org/spreadsheetml/2006/main" xmlns:r="http://schemas.openxmlformats.org/officeDocument/2006/relationships">
  <dimension ref="A1:K111"/>
  <sheetViews>
    <sheetView zoomScalePageLayoutView="0" workbookViewId="0" topLeftCell="A1">
      <selection activeCell="C49" sqref="C49"/>
    </sheetView>
  </sheetViews>
  <sheetFormatPr defaultColWidth="7.8515625" defaultRowHeight="12.75"/>
  <cols>
    <col min="1" max="1" width="3.28125" style="30" customWidth="1"/>
    <col min="2" max="2" width="44.28125" style="30" customWidth="1"/>
    <col min="3" max="3" width="15.140625" style="67" customWidth="1"/>
    <col min="4" max="4" width="1.8515625" style="30" customWidth="1"/>
    <col min="5" max="5" width="15.28125" style="30" customWidth="1"/>
    <col min="6" max="16384" width="7.8515625" style="30" customWidth="1"/>
  </cols>
  <sheetData>
    <row r="1" spans="1:3" s="2" customFormat="1" ht="16.5" customHeight="1">
      <c r="A1" s="1" t="s">
        <v>209</v>
      </c>
      <c r="C1" s="143"/>
    </row>
    <row r="2" spans="1:3" s="3" customFormat="1" ht="12.75" customHeight="1">
      <c r="A2" s="2" t="s">
        <v>9</v>
      </c>
      <c r="B2" s="2"/>
      <c r="C2" s="23"/>
    </row>
    <row r="3" s="3" customFormat="1" ht="12.75" customHeight="1">
      <c r="C3" s="23"/>
    </row>
    <row r="4" spans="1:4" s="3" customFormat="1" ht="12.75" customHeight="1">
      <c r="A4" s="2" t="s">
        <v>304</v>
      </c>
      <c r="B4" s="2"/>
      <c r="C4" s="23"/>
      <c r="D4" s="29"/>
    </row>
    <row r="5" spans="1:4" s="3" customFormat="1" ht="12.75" customHeight="1">
      <c r="A5" s="2" t="str">
        <f>+'P &amp; L'!A11</f>
        <v>FOR THE YEAR ENDED 31 DECEMBER 2011 - unaudited</v>
      </c>
      <c r="B5" s="2"/>
      <c r="C5" s="23"/>
      <c r="D5" s="29"/>
    </row>
    <row r="6" ht="6.75" customHeight="1">
      <c r="D6" s="31"/>
    </row>
    <row r="7" spans="3:5" ht="12.75" customHeight="1">
      <c r="C7" s="120" t="s">
        <v>27</v>
      </c>
      <c r="D7" s="33"/>
      <c r="E7" s="192" t="s">
        <v>28</v>
      </c>
    </row>
    <row r="8" spans="3:5" ht="12.75">
      <c r="C8" s="147" t="s">
        <v>348</v>
      </c>
      <c r="D8" s="35"/>
      <c r="E8" s="34" t="s">
        <v>348</v>
      </c>
    </row>
    <row r="9" spans="3:5" s="3" customFormat="1" ht="12.75" customHeight="1">
      <c r="C9" s="144" t="s">
        <v>334</v>
      </c>
      <c r="D9" s="36"/>
      <c r="E9" s="7" t="s">
        <v>260</v>
      </c>
    </row>
    <row r="10" spans="3:5" s="3" customFormat="1" ht="12.75" customHeight="1">
      <c r="C10" s="145" t="s">
        <v>4</v>
      </c>
      <c r="D10" s="37"/>
      <c r="E10" s="4" t="s">
        <v>4</v>
      </c>
    </row>
    <row r="11" spans="1:5" s="3" customFormat="1" ht="14.25" customHeight="1">
      <c r="A11" s="3" t="s">
        <v>59</v>
      </c>
      <c r="C11" s="16">
        <f>+'P &amp; L'!H28</f>
        <v>29725</v>
      </c>
      <c r="D11" s="10"/>
      <c r="E11" s="17">
        <f>+'P &amp; L'!J28</f>
        <v>18930</v>
      </c>
    </row>
    <row r="12" spans="1:5" s="3" customFormat="1" ht="14.25" customHeight="1">
      <c r="A12" s="3" t="s">
        <v>60</v>
      </c>
      <c r="C12" s="16"/>
      <c r="D12" s="10"/>
      <c r="E12" s="17"/>
    </row>
    <row r="13" spans="2:5" s="3" customFormat="1" ht="14.25" customHeight="1">
      <c r="B13" s="3" t="s">
        <v>61</v>
      </c>
      <c r="C13" s="16">
        <v>1675</v>
      </c>
      <c r="D13" s="10"/>
      <c r="E13" s="17">
        <v>4918</v>
      </c>
    </row>
    <row r="14" spans="2:5" s="3" customFormat="1" ht="14.25" customHeight="1" hidden="1">
      <c r="B14" s="3" t="s">
        <v>80</v>
      </c>
      <c r="C14" s="16">
        <v>0</v>
      </c>
      <c r="D14" s="10"/>
      <c r="E14" s="17">
        <v>0</v>
      </c>
    </row>
    <row r="15" spans="2:5" s="3" customFormat="1" ht="14.25" customHeight="1">
      <c r="B15" s="3" t="s">
        <v>62</v>
      </c>
      <c r="C15" s="16">
        <v>-61</v>
      </c>
      <c r="D15" s="10"/>
      <c r="E15" s="17">
        <v>993</v>
      </c>
    </row>
    <row r="16" spans="1:5" s="3" customFormat="1" ht="12.75" customHeight="1">
      <c r="A16" s="3" t="s">
        <v>63</v>
      </c>
      <c r="C16" s="18">
        <f>SUM(C11:C15)</f>
        <v>31339</v>
      </c>
      <c r="D16" s="10"/>
      <c r="E16" s="13">
        <f>SUM(E11:E15)</f>
        <v>24841</v>
      </c>
    </row>
    <row r="17" spans="3:5" s="3" customFormat="1" ht="14.25" customHeight="1">
      <c r="C17" s="16"/>
      <c r="D17" s="10"/>
      <c r="E17" s="17"/>
    </row>
    <row r="18" spans="1:5" s="3" customFormat="1" ht="14.25" customHeight="1">
      <c r="A18" s="3" t="s">
        <v>64</v>
      </c>
      <c r="C18" s="16"/>
      <c r="D18" s="10"/>
      <c r="E18" s="17"/>
    </row>
    <row r="19" spans="2:5" s="3" customFormat="1" ht="14.25" customHeight="1">
      <c r="B19" s="3" t="s">
        <v>114</v>
      </c>
      <c r="C19" s="16">
        <v>-2425</v>
      </c>
      <c r="D19" s="10"/>
      <c r="E19" s="17">
        <v>-3602</v>
      </c>
    </row>
    <row r="20" spans="2:5" s="3" customFormat="1" ht="14.25" customHeight="1">
      <c r="B20" s="3" t="s">
        <v>327</v>
      </c>
      <c r="C20" s="16">
        <f>-1742+897+1149</f>
        <v>304</v>
      </c>
      <c r="D20" s="10"/>
      <c r="E20" s="17">
        <f>-19518-916</f>
        <v>-20434</v>
      </c>
    </row>
    <row r="21" spans="2:5" s="3" customFormat="1" ht="14.25" customHeight="1">
      <c r="B21" s="3" t="s">
        <v>328</v>
      </c>
      <c r="C21" s="16">
        <f>18108-14366</f>
        <v>3742</v>
      </c>
      <c r="D21" s="10"/>
      <c r="E21" s="17">
        <v>7713</v>
      </c>
    </row>
    <row r="22" spans="2:5" s="3" customFormat="1" ht="14.25" customHeight="1">
      <c r="B22" s="3" t="s">
        <v>329</v>
      </c>
      <c r="C22" s="16">
        <v>446</v>
      </c>
      <c r="D22" s="10"/>
      <c r="E22" s="17">
        <v>-20814</v>
      </c>
    </row>
    <row r="23" spans="2:5" s="3" customFormat="1" ht="14.25" customHeight="1">
      <c r="B23" s="3" t="s">
        <v>267</v>
      </c>
      <c r="C23" s="16">
        <v>-17137</v>
      </c>
      <c r="D23" s="10"/>
      <c r="E23" s="17">
        <v>5539</v>
      </c>
    </row>
    <row r="24" spans="2:5" s="3" customFormat="1" ht="14.25" customHeight="1">
      <c r="B24" s="3" t="s">
        <v>271</v>
      </c>
      <c r="C24" s="16">
        <v>-21191</v>
      </c>
      <c r="D24" s="10"/>
      <c r="E24" s="17">
        <v>19121</v>
      </c>
    </row>
    <row r="25" spans="1:5" s="3" customFormat="1" ht="14.25" customHeight="1">
      <c r="A25" s="3" t="s">
        <v>65</v>
      </c>
      <c r="C25" s="18">
        <f>SUM(C16:C24)</f>
        <v>-4922</v>
      </c>
      <c r="D25" s="10"/>
      <c r="E25" s="13">
        <f>SUM(E16:E24)</f>
        <v>12364</v>
      </c>
    </row>
    <row r="26" spans="2:5" s="3" customFormat="1" ht="14.25" customHeight="1">
      <c r="B26" s="3" t="s">
        <v>94</v>
      </c>
      <c r="C26" s="16">
        <v>-8104</v>
      </c>
      <c r="D26" s="10"/>
      <c r="E26" s="17">
        <v>-388</v>
      </c>
    </row>
    <row r="27" spans="2:5" s="3" customFormat="1" ht="14.25" customHeight="1">
      <c r="B27" s="3" t="s">
        <v>66</v>
      </c>
      <c r="C27" s="16">
        <v>-1475</v>
      </c>
      <c r="D27" s="10"/>
      <c r="E27" s="17">
        <v>-607</v>
      </c>
    </row>
    <row r="28" spans="1:5" s="3" customFormat="1" ht="14.25" customHeight="1">
      <c r="A28" s="3" t="s">
        <v>67</v>
      </c>
      <c r="C28" s="121">
        <f>SUM(C25:C27)</f>
        <v>-14501</v>
      </c>
      <c r="D28" s="10"/>
      <c r="E28" s="42">
        <f>SUM(E25:E27)</f>
        <v>11369</v>
      </c>
    </row>
    <row r="29" spans="3:5" s="3" customFormat="1" ht="12.75" customHeight="1">
      <c r="C29" s="16"/>
      <c r="D29" s="10"/>
      <c r="E29" s="17"/>
    </row>
    <row r="30" spans="1:5" s="3" customFormat="1" ht="12.75" customHeight="1">
      <c r="A30" s="3" t="s">
        <v>68</v>
      </c>
      <c r="C30" s="19"/>
      <c r="D30" s="10"/>
      <c r="E30" s="20"/>
    </row>
    <row r="31" spans="2:5" s="3" customFormat="1" ht="12.75" customHeight="1">
      <c r="B31" s="3" t="s">
        <v>261</v>
      </c>
      <c r="C31" s="155">
        <v>547</v>
      </c>
      <c r="D31" s="10"/>
      <c r="E31" s="50">
        <v>508</v>
      </c>
    </row>
    <row r="32" spans="2:5" s="3" customFormat="1" ht="12.75" customHeight="1">
      <c r="B32" s="3" t="s">
        <v>69</v>
      </c>
      <c r="C32" s="156">
        <v>45</v>
      </c>
      <c r="D32" s="10"/>
      <c r="E32" s="51">
        <v>50</v>
      </c>
    </row>
    <row r="33" spans="2:5" s="3" customFormat="1" ht="14.25" customHeight="1">
      <c r="B33" s="3" t="s">
        <v>307</v>
      </c>
      <c r="C33" s="156">
        <v>-6500</v>
      </c>
      <c r="D33" s="10"/>
      <c r="E33" s="51">
        <v>0</v>
      </c>
    </row>
    <row r="34" spans="2:5" s="3" customFormat="1" ht="12.75" customHeight="1" hidden="1">
      <c r="B34" s="3" t="s">
        <v>191</v>
      </c>
      <c r="C34" s="156">
        <v>0</v>
      </c>
      <c r="D34" s="10"/>
      <c r="E34" s="51">
        <v>0</v>
      </c>
    </row>
    <row r="35" spans="2:5" s="3" customFormat="1" ht="12.75" customHeight="1">
      <c r="B35" s="3" t="s">
        <v>78</v>
      </c>
      <c r="C35" s="156">
        <v>218</v>
      </c>
      <c r="D35" s="10"/>
      <c r="E35" s="51">
        <v>213</v>
      </c>
    </row>
    <row r="36" spans="2:5" s="3" customFormat="1" ht="12.75" customHeight="1" hidden="1">
      <c r="B36" s="3" t="s">
        <v>76</v>
      </c>
      <c r="C36" s="156">
        <v>0</v>
      </c>
      <c r="D36" s="10"/>
      <c r="E36" s="51">
        <v>0</v>
      </c>
    </row>
    <row r="37" spans="2:5" s="3" customFormat="1" ht="12.75" customHeight="1">
      <c r="B37" s="3" t="s">
        <v>256</v>
      </c>
      <c r="C37" s="156">
        <v>0</v>
      </c>
      <c r="D37" s="10"/>
      <c r="E37" s="51">
        <v>378</v>
      </c>
    </row>
    <row r="38" spans="2:5" s="3" customFormat="1" ht="12.75" customHeight="1">
      <c r="B38" s="3" t="s">
        <v>187</v>
      </c>
      <c r="C38" s="156">
        <v>0</v>
      </c>
      <c r="D38" s="10"/>
      <c r="E38" s="51">
        <v>40</v>
      </c>
    </row>
    <row r="39" spans="2:5" s="3" customFormat="1" ht="12.75" customHeight="1">
      <c r="B39" s="3" t="s">
        <v>86</v>
      </c>
      <c r="C39" s="156">
        <v>-8051</v>
      </c>
      <c r="D39" s="10"/>
      <c r="E39" s="51">
        <v>-21787</v>
      </c>
    </row>
    <row r="40" spans="2:5" s="3" customFormat="1" ht="12.75" customHeight="1" hidden="1">
      <c r="B40" s="3" t="s">
        <v>93</v>
      </c>
      <c r="C40" s="156">
        <v>0</v>
      </c>
      <c r="D40" s="10"/>
      <c r="E40" s="51">
        <v>0</v>
      </c>
    </row>
    <row r="41" spans="2:5" s="3" customFormat="1" ht="14.25" customHeight="1">
      <c r="B41" s="3" t="s">
        <v>70</v>
      </c>
      <c r="C41" s="157">
        <v>-6362</v>
      </c>
      <c r="D41" s="10"/>
      <c r="E41" s="52">
        <v>0</v>
      </c>
    </row>
    <row r="42" spans="3:5" s="3" customFormat="1" ht="14.25" customHeight="1">
      <c r="C42" s="121">
        <f>SUM(C30:C41)</f>
        <v>-20103</v>
      </c>
      <c r="D42" s="10"/>
      <c r="E42" s="42">
        <f>SUM(E30:E41)</f>
        <v>-20598</v>
      </c>
    </row>
    <row r="43" spans="1:5" s="3" customFormat="1" ht="14.25" customHeight="1">
      <c r="A43" s="28"/>
      <c r="B43" s="28"/>
      <c r="C43" s="16"/>
      <c r="D43" s="10"/>
      <c r="E43" s="17"/>
    </row>
    <row r="44" spans="1:5" s="3" customFormat="1" ht="14.25" customHeight="1">
      <c r="A44" s="3" t="s">
        <v>71</v>
      </c>
      <c r="C44" s="19"/>
      <c r="D44" s="10"/>
      <c r="E44" s="20"/>
    </row>
    <row r="45" spans="2:5" s="3" customFormat="1" ht="14.25" customHeight="1">
      <c r="B45" s="3" t="s">
        <v>221</v>
      </c>
      <c r="C45" s="155">
        <v>0</v>
      </c>
      <c r="D45" s="10"/>
      <c r="E45" s="50">
        <v>3243</v>
      </c>
    </row>
    <row r="46" spans="2:5" s="3" customFormat="1" ht="14.25" customHeight="1">
      <c r="B46" s="3" t="s">
        <v>229</v>
      </c>
      <c r="C46" s="156">
        <v>4</v>
      </c>
      <c r="D46" s="10"/>
      <c r="E46" s="51">
        <v>6495</v>
      </c>
    </row>
    <row r="47" spans="2:5" s="3" customFormat="1" ht="14.25" customHeight="1">
      <c r="B47" s="3" t="s">
        <v>75</v>
      </c>
      <c r="C47" s="156">
        <v>-392</v>
      </c>
      <c r="D47" s="10"/>
      <c r="E47" s="51">
        <v>-434</v>
      </c>
    </row>
    <row r="48" spans="2:5" s="3" customFormat="1" ht="14.25" customHeight="1">
      <c r="B48" s="3" t="s">
        <v>314</v>
      </c>
      <c r="C48" s="156">
        <f>11000+11300+6293</f>
        <v>28593</v>
      </c>
      <c r="D48" s="10"/>
      <c r="E48" s="51">
        <v>0</v>
      </c>
    </row>
    <row r="49" spans="2:5" s="3" customFormat="1" ht="14.25" customHeight="1">
      <c r="B49" s="3" t="s">
        <v>315</v>
      </c>
      <c r="C49" s="157">
        <v>-35</v>
      </c>
      <c r="D49" s="10"/>
      <c r="E49" s="52">
        <v>-283</v>
      </c>
    </row>
    <row r="50" spans="2:5" s="3" customFormat="1" ht="14.25" customHeight="1">
      <c r="B50" s="15"/>
      <c r="C50" s="121">
        <f>SUM(C44:C49)</f>
        <v>28170</v>
      </c>
      <c r="D50" s="10"/>
      <c r="E50" s="42">
        <f>SUM(E44:E49)</f>
        <v>9021</v>
      </c>
    </row>
    <row r="51" spans="3:5" s="3" customFormat="1" ht="12.75" customHeight="1">
      <c r="C51" s="16"/>
      <c r="D51" s="10"/>
      <c r="E51" s="17"/>
    </row>
    <row r="52" spans="1:5" s="3" customFormat="1" ht="14.25" customHeight="1">
      <c r="A52" s="3" t="s">
        <v>72</v>
      </c>
      <c r="C52" s="16">
        <f>+C50+C42+C28</f>
        <v>-6434</v>
      </c>
      <c r="D52" s="10"/>
      <c r="E52" s="17">
        <f>+E50+E42+E28</f>
        <v>-208</v>
      </c>
    </row>
    <row r="53" spans="3:5" s="3" customFormat="1" ht="14.25" customHeight="1">
      <c r="C53" s="16"/>
      <c r="D53" s="10"/>
      <c r="E53" s="17"/>
    </row>
    <row r="54" spans="1:5" s="3" customFormat="1" ht="14.25" customHeight="1">
      <c r="A54" s="3" t="s">
        <v>73</v>
      </c>
      <c r="C54" s="16">
        <v>12126</v>
      </c>
      <c r="D54" s="10"/>
      <c r="E54" s="17">
        <v>12334</v>
      </c>
    </row>
    <row r="55" spans="3:5" s="3" customFormat="1" ht="14.25" customHeight="1">
      <c r="C55" s="16"/>
      <c r="D55" s="10"/>
      <c r="E55" s="17"/>
    </row>
    <row r="56" spans="1:5" s="3" customFormat="1" ht="15" customHeight="1" thickBot="1">
      <c r="A56" s="3" t="s">
        <v>74</v>
      </c>
      <c r="C56" s="21">
        <f>+C54+C52</f>
        <v>5692</v>
      </c>
      <c r="D56" s="10"/>
      <c r="E56" s="22">
        <f>+E54+E52</f>
        <v>12126</v>
      </c>
    </row>
    <row r="57" spans="2:5" s="3" customFormat="1" ht="12.75" customHeight="1">
      <c r="B57" s="15"/>
      <c r="C57" s="16"/>
      <c r="D57" s="10"/>
      <c r="E57" s="17"/>
    </row>
    <row r="58" spans="3:5" s="3" customFormat="1" ht="12.75" customHeight="1">
      <c r="C58" s="16"/>
      <c r="D58" s="10"/>
      <c r="E58" s="17"/>
    </row>
    <row r="59" spans="3:4" s="3" customFormat="1" ht="12.75" customHeight="1">
      <c r="C59" s="23"/>
      <c r="D59" s="29"/>
    </row>
    <row r="60" spans="3:4" s="3" customFormat="1" ht="12.75" customHeight="1">
      <c r="C60" s="23"/>
      <c r="D60" s="29"/>
    </row>
    <row r="61" spans="3:4" s="3" customFormat="1" ht="12.75" customHeight="1">
      <c r="C61" s="151"/>
      <c r="D61" s="29"/>
    </row>
    <row r="62" spans="3:4" s="3" customFormat="1" ht="12.75" customHeight="1">
      <c r="C62" s="23"/>
      <c r="D62" s="29"/>
    </row>
    <row r="63" spans="3:11" s="3" customFormat="1" ht="12.75" customHeight="1">
      <c r="C63" s="23"/>
      <c r="D63" s="29"/>
      <c r="H63" s="27"/>
      <c r="I63" s="27"/>
      <c r="J63" s="27"/>
      <c r="K63" s="27"/>
    </row>
    <row r="64" spans="3:4" s="3" customFormat="1" ht="12.75" customHeight="1">
      <c r="C64" s="23"/>
      <c r="D64" s="29"/>
    </row>
    <row r="65" spans="3:11" s="3" customFormat="1" ht="12.75" customHeight="1">
      <c r="C65" s="23"/>
      <c r="H65" s="27"/>
      <c r="I65" s="27"/>
      <c r="J65" s="27"/>
      <c r="K65" s="27"/>
    </row>
    <row r="66" s="3" customFormat="1" ht="12.75" customHeight="1">
      <c r="C66" s="23"/>
    </row>
    <row r="67" spans="3:11" s="3" customFormat="1" ht="12.75" customHeight="1">
      <c r="C67" s="23"/>
      <c r="H67" s="27"/>
      <c r="I67" s="27"/>
      <c r="J67" s="27"/>
      <c r="K67" s="27"/>
    </row>
    <row r="68" s="3" customFormat="1" ht="12.75" customHeight="1">
      <c r="C68" s="23"/>
    </row>
    <row r="69" spans="3:11" s="3" customFormat="1" ht="12.75" customHeight="1">
      <c r="C69" s="23"/>
      <c r="H69" s="27"/>
      <c r="I69" s="27"/>
      <c r="J69" s="27"/>
      <c r="K69" s="27"/>
    </row>
    <row r="70" s="3" customFormat="1" ht="12.75" customHeight="1">
      <c r="C70" s="23"/>
    </row>
    <row r="71" spans="3:11" s="3" customFormat="1" ht="12.75" customHeight="1">
      <c r="C71" s="23"/>
      <c r="H71" s="27"/>
      <c r="I71" s="27"/>
      <c r="J71" s="27"/>
      <c r="K71" s="27"/>
    </row>
    <row r="72" s="3" customFormat="1" ht="12.75" customHeight="1">
      <c r="C72" s="23"/>
    </row>
    <row r="73" spans="3:11" s="3" customFormat="1" ht="12.75" customHeight="1">
      <c r="C73" s="23"/>
      <c r="H73" s="27"/>
      <c r="I73" s="27"/>
      <c r="J73" s="27"/>
      <c r="K73" s="27"/>
    </row>
    <row r="74" s="3" customFormat="1" ht="12.75" customHeight="1">
      <c r="C74" s="23"/>
    </row>
    <row r="75" spans="3:11" s="3" customFormat="1" ht="12.75" customHeight="1">
      <c r="C75" s="23"/>
      <c r="H75" s="27"/>
      <c r="I75" s="27"/>
      <c r="J75" s="27"/>
      <c r="K75" s="27"/>
    </row>
    <row r="76" s="3" customFormat="1" ht="12.75" customHeight="1">
      <c r="C76" s="23"/>
    </row>
    <row r="77" s="3" customFormat="1" ht="12.75" customHeight="1">
      <c r="C77" s="23"/>
    </row>
    <row r="78" s="3" customFormat="1" ht="12.75" customHeight="1">
      <c r="C78" s="23"/>
    </row>
    <row r="79" s="3" customFormat="1" ht="12.75" customHeight="1">
      <c r="C79" s="23"/>
    </row>
    <row r="80" s="3" customFormat="1" ht="12.75" customHeight="1">
      <c r="C80" s="23"/>
    </row>
    <row r="81" s="3" customFormat="1" ht="12.75" customHeight="1">
      <c r="C81" s="23"/>
    </row>
    <row r="82" s="3" customFormat="1" ht="12.75" customHeight="1">
      <c r="C82" s="23"/>
    </row>
    <row r="83" s="3" customFormat="1" ht="12.75" customHeight="1">
      <c r="C83" s="23"/>
    </row>
    <row r="84" s="3" customFormat="1" ht="12.75" customHeight="1">
      <c r="C84" s="23"/>
    </row>
    <row r="85" s="3" customFormat="1" ht="12.75" customHeight="1">
      <c r="C85" s="23"/>
    </row>
    <row r="86" s="3" customFormat="1" ht="12.75" customHeight="1">
      <c r="C86" s="23"/>
    </row>
    <row r="87" s="3" customFormat="1" ht="12.75" customHeight="1">
      <c r="C87" s="23"/>
    </row>
    <row r="88" s="3" customFormat="1" ht="12.75" customHeight="1">
      <c r="C88" s="23"/>
    </row>
    <row r="89" s="3" customFormat="1" ht="12.75" customHeight="1">
      <c r="C89" s="23"/>
    </row>
    <row r="90" s="3" customFormat="1" ht="12.75" customHeight="1">
      <c r="C90" s="23"/>
    </row>
    <row r="91" s="3" customFormat="1" ht="12.75" customHeight="1">
      <c r="C91" s="23"/>
    </row>
    <row r="92" s="3" customFormat="1" ht="12.75" customHeight="1">
      <c r="C92" s="23"/>
    </row>
    <row r="93" s="3" customFormat="1" ht="12.75" customHeight="1">
      <c r="C93" s="23"/>
    </row>
    <row r="94" s="3" customFormat="1" ht="12.75" customHeight="1">
      <c r="C94" s="23"/>
    </row>
    <row r="95" s="3" customFormat="1" ht="12.75" customHeight="1">
      <c r="C95" s="23"/>
    </row>
    <row r="96" s="3" customFormat="1" ht="12.75" customHeight="1">
      <c r="C96" s="23"/>
    </row>
    <row r="97" s="3" customFormat="1" ht="12.75" customHeight="1">
      <c r="C97" s="23"/>
    </row>
    <row r="98" s="3" customFormat="1" ht="12.75" customHeight="1">
      <c r="C98" s="23"/>
    </row>
    <row r="99" s="3" customFormat="1" ht="12.75" customHeight="1">
      <c r="C99" s="23"/>
    </row>
    <row r="100" s="3" customFormat="1" ht="12.75" customHeight="1">
      <c r="C100" s="23"/>
    </row>
    <row r="101" s="3" customFormat="1" ht="12.75" customHeight="1">
      <c r="C101" s="23"/>
    </row>
    <row r="102" s="3" customFormat="1" ht="12.75" customHeight="1">
      <c r="C102" s="23"/>
    </row>
    <row r="103" s="3" customFormat="1" ht="12.75" customHeight="1">
      <c r="C103" s="23"/>
    </row>
    <row r="104" s="3" customFormat="1" ht="12.75" customHeight="1">
      <c r="C104" s="23"/>
    </row>
    <row r="105" s="3" customFormat="1" ht="12.75" customHeight="1">
      <c r="C105" s="23"/>
    </row>
    <row r="106" s="3" customFormat="1" ht="12.75" customHeight="1">
      <c r="C106" s="23"/>
    </row>
    <row r="107" s="3" customFormat="1" ht="12.75" customHeight="1">
      <c r="C107" s="23"/>
    </row>
    <row r="108" s="3" customFormat="1" ht="12.75" customHeight="1">
      <c r="C108" s="23"/>
    </row>
    <row r="109" s="3" customFormat="1" ht="12.75" customHeight="1">
      <c r="C109" s="23"/>
    </row>
    <row r="110" s="3" customFormat="1" ht="12.75" customHeight="1">
      <c r="C110" s="23"/>
    </row>
    <row r="111" s="3" customFormat="1" ht="12.75" customHeight="1">
      <c r="C111" s="23"/>
    </row>
  </sheetData>
  <sheetProtection/>
  <printOptions/>
  <pageMargins left="0.7480314960629921" right="0.7480314960629921" top="0.69"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598"/>
  <sheetViews>
    <sheetView view="pageBreakPreview" zoomScale="125" zoomScaleSheetLayoutView="125" workbookViewId="0" topLeftCell="A271">
      <selection activeCell="Q334" sqref="Q334"/>
    </sheetView>
  </sheetViews>
  <sheetFormatPr defaultColWidth="7.8515625" defaultRowHeight="12.75" customHeight="1"/>
  <cols>
    <col min="1" max="1" width="3.28125" style="30" customWidth="1"/>
    <col min="2" max="2" width="2.8515625" style="30" customWidth="1"/>
    <col min="3" max="3" width="3.28125" style="30" customWidth="1"/>
    <col min="4" max="4" width="6.140625" style="30" customWidth="1"/>
    <col min="5" max="5" width="13.00390625" style="30" customWidth="1"/>
    <col min="6" max="6" width="11.7109375" style="30" customWidth="1"/>
    <col min="7" max="7" width="1.28515625" style="30" customWidth="1"/>
    <col min="8" max="8" width="10.8515625" style="30" customWidth="1"/>
    <col min="9" max="9" width="2.28125" style="30" customWidth="1"/>
    <col min="10" max="10" width="11.28125" style="30" customWidth="1"/>
    <col min="11" max="11" width="1.28515625" style="30" customWidth="1"/>
    <col min="12" max="12" width="11.00390625" style="30" customWidth="1"/>
    <col min="13" max="13" width="1.28515625" style="30" customWidth="1"/>
    <col min="14" max="14" width="13.7109375" style="30" customWidth="1"/>
    <col min="15" max="15" width="7.8515625" style="30" customWidth="1"/>
    <col min="16" max="16" width="7.140625" style="30" customWidth="1"/>
    <col min="17" max="16384" width="7.8515625" style="30" customWidth="1"/>
  </cols>
  <sheetData>
    <row r="1" s="2" customFormat="1" ht="16.5" customHeight="1">
      <c r="A1" s="1" t="s">
        <v>192</v>
      </c>
    </row>
    <row r="2" ht="12.75" customHeight="1">
      <c r="A2" s="53" t="s">
        <v>9</v>
      </c>
    </row>
    <row r="3" ht="12" customHeight="1"/>
    <row r="4" spans="1:3" ht="12.75" customHeight="1">
      <c r="A4" s="54" t="s">
        <v>113</v>
      </c>
      <c r="B4" s="55"/>
      <c r="C4" s="55"/>
    </row>
    <row r="5" spans="1:3" ht="12.75" customHeight="1">
      <c r="A5" s="54" t="str">
        <f>+'P &amp; L'!A11</f>
        <v>FOR THE YEAR ENDED 31 DECEMBER 2011 - unaudited</v>
      </c>
      <c r="B5" s="55"/>
      <c r="C5" s="55"/>
    </row>
    <row r="6" ht="8.25" customHeight="1"/>
    <row r="7" spans="1:3" ht="12.75" customHeight="1">
      <c r="A7" s="56" t="s">
        <v>29</v>
      </c>
      <c r="B7" s="55" t="s">
        <v>111</v>
      </c>
      <c r="C7" s="55"/>
    </row>
    <row r="8" ht="5.25" customHeight="1"/>
    <row r="20" ht="12" customHeight="1"/>
    <row r="21" spans="1:2" ht="12.75" customHeight="1">
      <c r="A21" s="56" t="s">
        <v>30</v>
      </c>
      <c r="B21" s="55" t="s">
        <v>112</v>
      </c>
    </row>
    <row r="22" ht="5.25" customHeight="1"/>
    <row r="25" ht="9.75" customHeight="1"/>
    <row r="26" spans="2:5" ht="12.75" customHeight="1" hidden="1">
      <c r="B26" s="30" t="s">
        <v>194</v>
      </c>
      <c r="E26" s="30" t="s">
        <v>195</v>
      </c>
    </row>
    <row r="27" spans="2:5" ht="12.75" customHeight="1" hidden="1">
      <c r="B27" s="30" t="s">
        <v>196</v>
      </c>
      <c r="E27" s="30" t="s">
        <v>197</v>
      </c>
    </row>
    <row r="28" spans="2:5" ht="12.75" customHeight="1" hidden="1">
      <c r="B28" s="30" t="s">
        <v>198</v>
      </c>
      <c r="E28" s="30" t="s">
        <v>199</v>
      </c>
    </row>
    <row r="29" spans="2:5" ht="12.75" customHeight="1" hidden="1">
      <c r="B29" s="30" t="s">
        <v>200</v>
      </c>
      <c r="E29" s="30" t="s">
        <v>50</v>
      </c>
    </row>
    <row r="30" spans="2:5" ht="12.75" customHeight="1" hidden="1">
      <c r="B30" s="30" t="s">
        <v>201</v>
      </c>
      <c r="E30" s="30" t="s">
        <v>202</v>
      </c>
    </row>
    <row r="31" spans="2:5" ht="12.75" customHeight="1" hidden="1">
      <c r="B31" s="30" t="s">
        <v>203</v>
      </c>
      <c r="E31" s="30" t="s">
        <v>204</v>
      </c>
    </row>
    <row r="32" spans="2:5" ht="12.75" customHeight="1" hidden="1">
      <c r="B32" s="30" t="s">
        <v>205</v>
      </c>
      <c r="E32" s="30" t="s">
        <v>206</v>
      </c>
    </row>
    <row r="33" ht="12.75" customHeight="1" hidden="1"/>
    <row r="34" ht="8.25" customHeight="1" hidden="1"/>
    <row r="35" ht="12.75" customHeight="1" hidden="1"/>
    <row r="36" ht="12.75" customHeight="1" hidden="1"/>
    <row r="37" ht="12.75" customHeight="1" hidden="1"/>
    <row r="38" ht="9.75" customHeight="1" hidden="1"/>
    <row r="39" spans="2:3" ht="9.75" customHeight="1" hidden="1">
      <c r="B39" s="30" t="s">
        <v>0</v>
      </c>
      <c r="C39" s="55" t="s">
        <v>115</v>
      </c>
    </row>
    <row r="40" ht="9.75" customHeight="1" hidden="1"/>
    <row r="41" ht="9.75" customHeight="1" hidden="1"/>
    <row r="42" ht="9.75" customHeight="1" hidden="1"/>
    <row r="43" ht="9.75" customHeight="1" hidden="1"/>
    <row r="44" ht="9.75" customHeight="1" hidden="1"/>
    <row r="45" ht="9.75" customHeight="1" hidden="1"/>
    <row r="46" ht="9.75" customHeight="1" hidden="1"/>
    <row r="47" ht="9.75" customHeight="1" hidden="1"/>
    <row r="48" ht="9.75" customHeight="1" hidden="1"/>
    <row r="49" ht="9.75" customHeight="1" hidden="1"/>
    <row r="50" ht="9.75" customHeight="1" hidden="1"/>
    <row r="51" ht="9.75" customHeight="1" hidden="1"/>
    <row r="52" ht="9.75" customHeight="1" hidden="1"/>
    <row r="53" ht="9.75" customHeight="1" hidden="1"/>
    <row r="54" ht="6" customHeight="1"/>
    <row r="55" spans="1:3" ht="12.75" customHeight="1" hidden="1">
      <c r="A55" s="56" t="s">
        <v>31</v>
      </c>
      <c r="B55" s="55" t="s">
        <v>116</v>
      </c>
      <c r="C55" s="55"/>
    </row>
    <row r="56" ht="12.75" customHeight="1" hidden="1">
      <c r="B56" s="30" t="s">
        <v>117</v>
      </c>
    </row>
    <row r="57" ht="7.5" customHeight="1" hidden="1"/>
    <row r="58" spans="10:15" ht="12.75" customHeight="1" hidden="1">
      <c r="J58" s="32"/>
      <c r="K58" s="32"/>
      <c r="L58" s="32" t="s">
        <v>123</v>
      </c>
      <c r="N58" s="32"/>
      <c r="O58" s="32"/>
    </row>
    <row r="59" spans="10:15" ht="12.75" customHeight="1" hidden="1">
      <c r="J59" s="32" t="s">
        <v>126</v>
      </c>
      <c r="K59" s="32"/>
      <c r="L59" s="32" t="s">
        <v>124</v>
      </c>
      <c r="N59" s="32"/>
      <c r="O59" s="32"/>
    </row>
    <row r="60" spans="10:15" ht="12.75" customHeight="1" hidden="1">
      <c r="J60" s="32" t="s">
        <v>125</v>
      </c>
      <c r="K60" s="32"/>
      <c r="L60" s="32" t="s">
        <v>185</v>
      </c>
      <c r="N60" s="32" t="s">
        <v>127</v>
      </c>
      <c r="O60" s="32"/>
    </row>
    <row r="61" spans="10:15" ht="12.75" customHeight="1" hidden="1">
      <c r="J61" s="32" t="s">
        <v>4</v>
      </c>
      <c r="K61" s="32"/>
      <c r="L61" s="32" t="s">
        <v>4</v>
      </c>
      <c r="N61" s="32" t="s">
        <v>4</v>
      </c>
      <c r="O61" s="32"/>
    </row>
    <row r="62" ht="12.75" customHeight="1" hidden="1">
      <c r="B62" s="55" t="s">
        <v>186</v>
      </c>
    </row>
    <row r="63" spans="2:15" ht="18.75" customHeight="1" hidden="1">
      <c r="B63" s="30" t="s">
        <v>54</v>
      </c>
      <c r="J63" s="57">
        <v>7996</v>
      </c>
      <c r="K63" s="57"/>
      <c r="L63" s="57">
        <v>-656</v>
      </c>
      <c r="N63" s="57">
        <f>SUM(J63:M63)</f>
        <v>7340</v>
      </c>
      <c r="O63" s="57"/>
    </row>
    <row r="64" spans="2:15" ht="12.75" customHeight="1" hidden="1">
      <c r="B64" s="30" t="s">
        <v>128</v>
      </c>
      <c r="J64" s="57">
        <v>0</v>
      </c>
      <c r="K64" s="57"/>
      <c r="L64" s="57">
        <v>656</v>
      </c>
      <c r="N64" s="57">
        <f>SUM(J64:M64)</f>
        <v>656</v>
      </c>
      <c r="O64" s="57"/>
    </row>
    <row r="65" spans="8:15" ht="3" customHeight="1" hidden="1" thickBot="1">
      <c r="H65" s="58"/>
      <c r="I65" s="59"/>
      <c r="J65" s="59"/>
      <c r="K65" s="59"/>
      <c r="L65" s="59"/>
      <c r="N65" s="59"/>
      <c r="O65" s="58"/>
    </row>
    <row r="66" spans="8:15" ht="3" customHeight="1" hidden="1">
      <c r="H66" s="58"/>
      <c r="I66" s="58"/>
      <c r="J66" s="58"/>
      <c r="K66" s="58"/>
      <c r="L66" s="58"/>
      <c r="N66" s="58"/>
      <c r="O66" s="58"/>
    </row>
    <row r="67" ht="12.75" customHeight="1" hidden="1"/>
    <row r="68" spans="1:3" ht="12.75" customHeight="1">
      <c r="A68" s="56" t="s">
        <v>31</v>
      </c>
      <c r="B68" s="55" t="s">
        <v>118</v>
      </c>
      <c r="C68" s="55"/>
    </row>
    <row r="69" ht="5.25" customHeight="1"/>
    <row r="72" ht="15" customHeight="1"/>
    <row r="73" ht="6" customHeight="1"/>
    <row r="74" spans="1:14" s="117" customFormat="1" ht="12.75" customHeight="1">
      <c r="A74" s="70" t="s">
        <v>32</v>
      </c>
      <c r="B74" s="71" t="s">
        <v>119</v>
      </c>
      <c r="C74" s="131"/>
      <c r="D74" s="67"/>
      <c r="E74" s="67"/>
      <c r="F74" s="67"/>
      <c r="G74" s="67"/>
      <c r="H74" s="67"/>
      <c r="I74" s="67"/>
      <c r="J74" s="67"/>
      <c r="K74" s="67"/>
      <c r="L74" s="67"/>
      <c r="M74" s="67"/>
      <c r="N74" s="67"/>
    </row>
    <row r="75" spans="1:14" s="117" customFormat="1" ht="3.75" customHeight="1">
      <c r="A75" s="67"/>
      <c r="B75" s="67"/>
      <c r="C75" s="67"/>
      <c r="D75" s="67"/>
      <c r="E75" s="67"/>
      <c r="F75" s="67"/>
      <c r="G75" s="67"/>
      <c r="H75" s="67"/>
      <c r="I75" s="67"/>
      <c r="J75" s="67"/>
      <c r="K75" s="67"/>
      <c r="L75" s="67"/>
      <c r="M75" s="67"/>
      <c r="N75" s="67"/>
    </row>
    <row r="76" spans="1:14" s="117" customFormat="1" ht="12.75" customHeight="1">
      <c r="A76" s="67"/>
      <c r="B76" s="67" t="s">
        <v>217</v>
      </c>
      <c r="C76" s="67"/>
      <c r="D76" s="67"/>
      <c r="E76" s="67"/>
      <c r="F76" s="67"/>
      <c r="G76" s="67"/>
      <c r="H76" s="67"/>
      <c r="I76" s="67"/>
      <c r="J76" s="67"/>
      <c r="K76" s="67"/>
      <c r="L76" s="67"/>
      <c r="M76" s="67"/>
      <c r="N76" s="67"/>
    </row>
    <row r="77" spans="1:14" s="117" customFormat="1" ht="3.75" customHeight="1">
      <c r="A77" s="67"/>
      <c r="B77" s="67"/>
      <c r="C77" s="67"/>
      <c r="D77" s="67"/>
      <c r="E77" s="67"/>
      <c r="F77" s="67"/>
      <c r="G77" s="67"/>
      <c r="H77" s="67"/>
      <c r="I77" s="67"/>
      <c r="J77" s="67"/>
      <c r="K77" s="67"/>
      <c r="L77" s="67"/>
      <c r="M77" s="67"/>
      <c r="N77" s="67"/>
    </row>
    <row r="78" spans="1:15" s="122" customFormat="1" ht="12.75" customHeight="1">
      <c r="A78" s="70"/>
      <c r="B78" s="71"/>
      <c r="C78" s="71"/>
      <c r="D78" s="71"/>
      <c r="E78" s="71"/>
      <c r="F78" s="71"/>
      <c r="G78" s="71"/>
      <c r="H78" s="199" t="s">
        <v>354</v>
      </c>
      <c r="I78" s="199"/>
      <c r="J78" s="199"/>
      <c r="K78" s="71"/>
      <c r="L78" s="203" t="s">
        <v>45</v>
      </c>
      <c r="M78" s="203"/>
      <c r="N78" s="203"/>
      <c r="O78" s="116"/>
    </row>
    <row r="79" spans="1:15" s="117" customFormat="1" ht="12.75" customHeight="1">
      <c r="A79" s="70"/>
      <c r="B79" s="71"/>
      <c r="C79" s="71"/>
      <c r="D79" s="67"/>
      <c r="E79" s="67"/>
      <c r="F79" s="67"/>
      <c r="G79" s="67"/>
      <c r="H79" s="132" t="s">
        <v>336</v>
      </c>
      <c r="I79" s="67"/>
      <c r="J79" s="132" t="s">
        <v>259</v>
      </c>
      <c r="K79" s="67"/>
      <c r="L79" s="133" t="str">
        <f>+H79</f>
        <v>31/12/2011</v>
      </c>
      <c r="M79" s="67"/>
      <c r="N79" s="132" t="str">
        <f>+J79</f>
        <v>31/12/2010</v>
      </c>
      <c r="O79" s="123"/>
    </row>
    <row r="80" spans="1:15" s="117" customFormat="1" ht="12.75" customHeight="1">
      <c r="A80" s="67"/>
      <c r="B80" s="67"/>
      <c r="C80" s="67"/>
      <c r="D80" s="67"/>
      <c r="E80" s="67"/>
      <c r="F80" s="67"/>
      <c r="G80" s="67"/>
      <c r="H80" s="129" t="s">
        <v>4</v>
      </c>
      <c r="I80" s="129"/>
      <c r="J80" s="129" t="s">
        <v>4</v>
      </c>
      <c r="K80" s="129"/>
      <c r="L80" s="129" t="s">
        <v>4</v>
      </c>
      <c r="M80" s="129"/>
      <c r="N80" s="129" t="s">
        <v>4</v>
      </c>
      <c r="O80" s="124"/>
    </row>
    <row r="81" spans="1:15" s="117" customFormat="1" ht="12.75" customHeight="1">
      <c r="A81" s="67"/>
      <c r="B81" s="67"/>
      <c r="C81" s="71" t="s">
        <v>153</v>
      </c>
      <c r="D81" s="67"/>
      <c r="E81" s="67"/>
      <c r="F81" s="67"/>
      <c r="G81" s="67"/>
      <c r="H81" s="129"/>
      <c r="I81" s="129"/>
      <c r="J81" s="129"/>
      <c r="K81" s="129"/>
      <c r="L81" s="129"/>
      <c r="M81" s="129"/>
      <c r="N81" s="129"/>
      <c r="O81" s="124"/>
    </row>
    <row r="82" spans="1:15" s="117" customFormat="1" ht="15" customHeight="1">
      <c r="A82" s="67"/>
      <c r="B82" s="67"/>
      <c r="C82" s="67" t="s">
        <v>279</v>
      </c>
      <c r="D82" s="67"/>
      <c r="E82" s="67"/>
      <c r="F82" s="67"/>
      <c r="G82" s="67"/>
      <c r="H82" s="134">
        <v>37566</v>
      </c>
      <c r="I82" s="67"/>
      <c r="J82" s="134">
        <v>26328</v>
      </c>
      <c r="K82" s="67"/>
      <c r="L82" s="134">
        <f>27207+32429+32747+37566</f>
        <v>129949</v>
      </c>
      <c r="M82" s="135"/>
      <c r="N82" s="134">
        <f>20377+24711+24689+26328-4</f>
        <v>96101</v>
      </c>
      <c r="O82" s="125"/>
    </row>
    <row r="83" spans="1:15" s="117" customFormat="1" ht="15" customHeight="1">
      <c r="A83" s="67"/>
      <c r="B83" s="67"/>
      <c r="C83" s="67" t="s">
        <v>280</v>
      </c>
      <c r="D83" s="67"/>
      <c r="E83" s="67"/>
      <c r="F83" s="67"/>
      <c r="G83" s="67"/>
      <c r="H83" s="136">
        <v>34062</v>
      </c>
      <c r="I83" s="67"/>
      <c r="J83" s="136">
        <v>66011</v>
      </c>
      <c r="K83" s="67"/>
      <c r="L83" s="136">
        <f>45066+48208+51980+34062</f>
        <v>179316</v>
      </c>
      <c r="M83" s="135"/>
      <c r="N83" s="136">
        <f>26542+23675+40519+66011-55</f>
        <v>156692</v>
      </c>
      <c r="O83" s="125"/>
    </row>
    <row r="84" spans="1:15" s="117" customFormat="1" ht="15" customHeight="1">
      <c r="A84" s="67"/>
      <c r="B84" s="67"/>
      <c r="C84" s="67" t="s">
        <v>281</v>
      </c>
      <c r="D84" s="67"/>
      <c r="E84" s="67"/>
      <c r="F84" s="67"/>
      <c r="G84" s="67"/>
      <c r="H84" s="136">
        <v>54969</v>
      </c>
      <c r="I84" s="67"/>
      <c r="J84" s="136">
        <v>29885</v>
      </c>
      <c r="K84" s="67"/>
      <c r="L84" s="136">
        <f>59391+60465+61911+54969</f>
        <v>236736</v>
      </c>
      <c r="M84" s="135"/>
      <c r="N84" s="136">
        <v>29885</v>
      </c>
      <c r="O84" s="125"/>
    </row>
    <row r="85" spans="1:15" s="117" customFormat="1" ht="15" customHeight="1">
      <c r="A85" s="67"/>
      <c r="B85" s="67"/>
      <c r="C85" s="67" t="s">
        <v>316</v>
      </c>
      <c r="D85" s="67"/>
      <c r="E85" s="67"/>
      <c r="F85" s="67"/>
      <c r="G85" s="67"/>
      <c r="H85" s="137">
        <v>3</v>
      </c>
      <c r="I85" s="67"/>
      <c r="J85" s="137">
        <v>-37</v>
      </c>
      <c r="K85" s="67"/>
      <c r="L85" s="137">
        <f>35+19+15+3</f>
        <v>72</v>
      </c>
      <c r="M85" s="135"/>
      <c r="N85" s="137">
        <f>146+173+15-37+5+55</f>
        <v>357</v>
      </c>
      <c r="O85" s="125"/>
    </row>
    <row r="86" spans="1:15" s="117" customFormat="1" ht="16.5" customHeight="1">
      <c r="A86" s="67"/>
      <c r="B86" s="67"/>
      <c r="C86" s="138" t="s">
        <v>154</v>
      </c>
      <c r="D86" s="138"/>
      <c r="E86" s="138"/>
      <c r="F86" s="67"/>
      <c r="G86" s="67"/>
      <c r="H86" s="139">
        <f>SUM(H82:H85)</f>
        <v>126600</v>
      </c>
      <c r="I86" s="67"/>
      <c r="J86" s="139">
        <f>SUM(J82:J85)</f>
        <v>122187</v>
      </c>
      <c r="K86" s="67"/>
      <c r="L86" s="139">
        <f>SUM(L82:L85)</f>
        <v>546073</v>
      </c>
      <c r="M86" s="67"/>
      <c r="N86" s="139">
        <f>SUM(N82:N85)</f>
        <v>283035</v>
      </c>
      <c r="O86" s="126"/>
    </row>
    <row r="87" spans="1:15" s="117" customFormat="1" ht="15" customHeight="1">
      <c r="A87" s="67"/>
      <c r="B87" s="67"/>
      <c r="C87" s="140" t="s">
        <v>155</v>
      </c>
      <c r="D87" s="140"/>
      <c r="E87" s="140"/>
      <c r="F87" s="67"/>
      <c r="G87" s="67"/>
      <c r="H87" s="139">
        <v>-18729</v>
      </c>
      <c r="I87" s="67"/>
      <c r="J87" s="139">
        <v>-48315</v>
      </c>
      <c r="K87" s="67"/>
      <c r="L87" s="139">
        <f>-28952-22781-1640-27378-18729</f>
        <v>-99480</v>
      </c>
      <c r="M87" s="67"/>
      <c r="N87" s="139">
        <f>-12035-13596-19332-48315-1</f>
        <v>-93279</v>
      </c>
      <c r="O87" s="126"/>
    </row>
    <row r="88" spans="1:15" s="117" customFormat="1" ht="3.75" customHeight="1">
      <c r="A88" s="67"/>
      <c r="B88" s="67"/>
      <c r="C88" s="67"/>
      <c r="D88" s="67"/>
      <c r="E88" s="67"/>
      <c r="F88" s="67"/>
      <c r="G88" s="67"/>
      <c r="H88" s="139"/>
      <c r="I88" s="67"/>
      <c r="J88" s="139"/>
      <c r="K88" s="67"/>
      <c r="L88" s="139"/>
      <c r="M88" s="67"/>
      <c r="N88" s="139"/>
      <c r="O88" s="126"/>
    </row>
    <row r="89" spans="1:15" s="117" customFormat="1" ht="15" customHeight="1" thickBot="1">
      <c r="A89" s="67"/>
      <c r="B89" s="67"/>
      <c r="C89" s="67" t="s">
        <v>57</v>
      </c>
      <c r="D89" s="67"/>
      <c r="E89" s="67"/>
      <c r="F89" s="67"/>
      <c r="G89" s="67"/>
      <c r="H89" s="141">
        <f>SUM(H86:H88)</f>
        <v>107871</v>
      </c>
      <c r="I89" s="67"/>
      <c r="J89" s="141">
        <f>SUM(J86:J88)</f>
        <v>73872</v>
      </c>
      <c r="K89" s="67"/>
      <c r="L89" s="141">
        <f>SUM(L86:L88)</f>
        <v>446593</v>
      </c>
      <c r="M89" s="67"/>
      <c r="N89" s="141">
        <f>SUM(N86:N88)</f>
        <v>189756</v>
      </c>
      <c r="O89" s="125"/>
    </row>
    <row r="90" spans="1:14" s="117" customFormat="1" ht="7.5" customHeight="1">
      <c r="A90" s="67"/>
      <c r="B90" s="67"/>
      <c r="C90" s="67"/>
      <c r="D90" s="67"/>
      <c r="E90" s="67"/>
      <c r="F90" s="130"/>
      <c r="G90" s="67"/>
      <c r="H90" s="130"/>
      <c r="I90" s="67"/>
      <c r="J90" s="130"/>
      <c r="K90" s="67"/>
      <c r="L90" s="130"/>
      <c r="M90" s="142"/>
      <c r="N90" s="130"/>
    </row>
    <row r="91" spans="1:15" s="117" customFormat="1" ht="12.75" customHeight="1">
      <c r="A91" s="67"/>
      <c r="B91" s="67"/>
      <c r="C91" s="71" t="s">
        <v>156</v>
      </c>
      <c r="D91" s="67"/>
      <c r="E91" s="67"/>
      <c r="F91" s="67"/>
      <c r="G91" s="67"/>
      <c r="H91" s="129"/>
      <c r="I91" s="129"/>
      <c r="J91" s="129"/>
      <c r="K91" s="129"/>
      <c r="L91" s="129"/>
      <c r="M91" s="129"/>
      <c r="N91" s="129"/>
      <c r="O91" s="124"/>
    </row>
    <row r="92" spans="1:15" s="117" customFormat="1" ht="15" customHeight="1">
      <c r="A92" s="67"/>
      <c r="B92" s="67"/>
      <c r="C92" s="67" t="s">
        <v>279</v>
      </c>
      <c r="D92" s="67"/>
      <c r="E92" s="67"/>
      <c r="F92" s="67"/>
      <c r="G92" s="67"/>
      <c r="H92" s="134">
        <v>3058</v>
      </c>
      <c r="I92" s="67"/>
      <c r="J92" s="134">
        <v>2935</v>
      </c>
      <c r="K92" s="67"/>
      <c r="L92" s="134">
        <f>2888+2595+11+2381+3058</f>
        <v>10933</v>
      </c>
      <c r="M92" s="135"/>
      <c r="N92" s="134">
        <f>351+1819-23+1562+2935</f>
        <v>6644</v>
      </c>
      <c r="O92" s="125"/>
    </row>
    <row r="93" spans="1:15" s="117" customFormat="1" ht="15" customHeight="1">
      <c r="A93" s="67"/>
      <c r="B93" s="67"/>
      <c r="C93" s="67" t="s">
        <v>280</v>
      </c>
      <c r="D93" s="67"/>
      <c r="E93" s="67"/>
      <c r="F93" s="67"/>
      <c r="G93" s="67"/>
      <c r="H93" s="136">
        <v>3193</v>
      </c>
      <c r="I93" s="67"/>
      <c r="J93" s="136">
        <v>6492</v>
      </c>
      <c r="K93" s="67"/>
      <c r="L93" s="136">
        <f>3977+5027+1+3912+3193</f>
        <v>16110</v>
      </c>
      <c r="M93" s="135"/>
      <c r="N93" s="136">
        <f>1662+781-26+2777+6492</f>
        <v>11686</v>
      </c>
      <c r="O93" s="125"/>
    </row>
    <row r="94" spans="1:15" s="117" customFormat="1" ht="15" customHeight="1">
      <c r="A94" s="67"/>
      <c r="B94" s="67"/>
      <c r="C94" s="67" t="s">
        <v>281</v>
      </c>
      <c r="D94" s="67"/>
      <c r="E94" s="67"/>
      <c r="F94" s="67"/>
      <c r="G94" s="67"/>
      <c r="H94" s="136">
        <v>-356</v>
      </c>
      <c r="I94" s="67"/>
      <c r="J94" s="136">
        <v>-475</v>
      </c>
      <c r="K94" s="67"/>
      <c r="L94" s="136">
        <f>1767+301+659-356</f>
        <v>2371</v>
      </c>
      <c r="M94" s="135"/>
      <c r="N94" s="136">
        <f>-433-551-24-445-475</f>
        <v>-1928</v>
      </c>
      <c r="O94" s="125"/>
    </row>
    <row r="95" spans="1:15" s="117" customFormat="1" ht="15" customHeight="1">
      <c r="A95" s="67"/>
      <c r="B95" s="67"/>
      <c r="C95" s="67" t="s">
        <v>316</v>
      </c>
      <c r="D95" s="67"/>
      <c r="E95" s="67"/>
      <c r="F95" s="67"/>
      <c r="G95" s="67"/>
      <c r="H95" s="137">
        <v>-314</v>
      </c>
      <c r="I95" s="67"/>
      <c r="J95" s="137">
        <v>1163</v>
      </c>
      <c r="K95" s="67"/>
      <c r="L95" s="137">
        <f>-52-5-11-1-173-314</f>
        <v>-556</v>
      </c>
      <c r="M95" s="135"/>
      <c r="N95" s="137">
        <f>1788+927+23+26+24-70+1163</f>
        <v>3881</v>
      </c>
      <c r="O95" s="125"/>
    </row>
    <row r="96" spans="1:15" s="117" customFormat="1" ht="16.5" customHeight="1">
      <c r="A96" s="67"/>
      <c r="B96" s="67"/>
      <c r="C96" s="138" t="s">
        <v>283</v>
      </c>
      <c r="D96" s="138"/>
      <c r="E96" s="138"/>
      <c r="F96" s="67"/>
      <c r="G96" s="67"/>
      <c r="H96" s="139">
        <f>SUM(H92:H95)</f>
        <v>5581</v>
      </c>
      <c r="I96" s="67"/>
      <c r="J96" s="139">
        <f>SUM(J92:J95)</f>
        <v>10115</v>
      </c>
      <c r="K96" s="67"/>
      <c r="L96" s="139">
        <f>SUM(L92:L95)</f>
        <v>28858</v>
      </c>
      <c r="M96" s="67"/>
      <c r="N96" s="139">
        <f>SUM(N92:N95)</f>
        <v>20283</v>
      </c>
      <c r="O96" s="126"/>
    </row>
    <row r="97" spans="1:15" s="117" customFormat="1" ht="24.75" customHeight="1">
      <c r="A97" s="67"/>
      <c r="B97" s="67"/>
      <c r="C97" s="205" t="s">
        <v>282</v>
      </c>
      <c r="D97" s="205"/>
      <c r="E97" s="205"/>
      <c r="F97" s="205"/>
      <c r="G97" s="67"/>
      <c r="H97" s="139">
        <v>1606</v>
      </c>
      <c r="I97" s="67"/>
      <c r="J97" s="139">
        <v>-1353</v>
      </c>
      <c r="K97" s="67"/>
      <c r="L97" s="139">
        <f>-321-765-1155+1606</f>
        <v>-635</v>
      </c>
      <c r="M97" s="67"/>
      <c r="N97" s="139">
        <v>-1353</v>
      </c>
      <c r="O97" s="126"/>
    </row>
    <row r="98" spans="1:15" s="117" customFormat="1" ht="16.5" customHeight="1">
      <c r="A98" s="67"/>
      <c r="B98" s="67"/>
      <c r="C98" s="3" t="s">
        <v>306</v>
      </c>
      <c r="D98" s="138"/>
      <c r="E98" s="138"/>
      <c r="F98" s="67"/>
      <c r="G98" s="67"/>
      <c r="H98" s="139">
        <v>1064</v>
      </c>
      <c r="I98" s="67"/>
      <c r="J98" s="139">
        <v>0</v>
      </c>
      <c r="K98" s="67"/>
      <c r="L98" s="139">
        <f>438+1064</f>
        <v>1502</v>
      </c>
      <c r="M98" s="67"/>
      <c r="N98" s="139">
        <v>0</v>
      </c>
      <c r="O98" s="126"/>
    </row>
    <row r="99" spans="1:15" s="117" customFormat="1" ht="3.75" customHeight="1">
      <c r="A99" s="67"/>
      <c r="B99" s="67"/>
      <c r="C99" s="67"/>
      <c r="D99" s="67"/>
      <c r="E99" s="67"/>
      <c r="F99" s="67"/>
      <c r="G99" s="67"/>
      <c r="H99" s="139"/>
      <c r="I99" s="67"/>
      <c r="J99" s="139"/>
      <c r="K99" s="67"/>
      <c r="L99" s="139"/>
      <c r="M99" s="67"/>
      <c r="N99" s="139"/>
      <c r="O99" s="126"/>
    </row>
    <row r="100" spans="1:15" s="117" customFormat="1" ht="15" customHeight="1" thickBot="1">
      <c r="A100" s="67"/>
      <c r="B100" s="67"/>
      <c r="C100" s="67" t="s">
        <v>57</v>
      </c>
      <c r="D100" s="67"/>
      <c r="E100" s="67"/>
      <c r="F100" s="67"/>
      <c r="G100" s="67"/>
      <c r="H100" s="141">
        <f>SUM(H96:H99)</f>
        <v>8251</v>
      </c>
      <c r="I100" s="67"/>
      <c r="J100" s="141">
        <f>SUM(J96:J99)</f>
        <v>8762</v>
      </c>
      <c r="K100" s="67"/>
      <c r="L100" s="141">
        <f>SUM(L96:L99)</f>
        <v>29725</v>
      </c>
      <c r="M100" s="67"/>
      <c r="N100" s="141">
        <f>SUM(N96:N99)</f>
        <v>18930</v>
      </c>
      <c r="O100" s="125"/>
    </row>
    <row r="101" spans="1:15" ht="15" customHeight="1">
      <c r="A101" s="67"/>
      <c r="B101" s="67"/>
      <c r="C101" s="67"/>
      <c r="D101" s="67"/>
      <c r="E101" s="67"/>
      <c r="F101" s="67"/>
      <c r="G101" s="67"/>
      <c r="H101" s="130"/>
      <c r="I101" s="67"/>
      <c r="J101" s="130"/>
      <c r="K101" s="67"/>
      <c r="L101" s="130"/>
      <c r="M101" s="67"/>
      <c r="N101" s="130"/>
      <c r="O101" s="58"/>
    </row>
    <row r="102" spans="1:3" ht="12.75" customHeight="1">
      <c r="A102" s="56" t="s">
        <v>33</v>
      </c>
      <c r="B102" s="55" t="s">
        <v>90</v>
      </c>
      <c r="C102" s="55"/>
    </row>
    <row r="103" ht="7.5" customHeight="1"/>
    <row r="107" spans="1:3" ht="12.75" customHeight="1">
      <c r="A107" s="56" t="s">
        <v>34</v>
      </c>
      <c r="B107" s="55" t="s">
        <v>87</v>
      </c>
      <c r="C107" s="55"/>
    </row>
    <row r="108" ht="7.5" customHeight="1"/>
    <row r="109" spans="1:2" ht="12.75" customHeight="1">
      <c r="A109" s="56"/>
      <c r="B109" s="30" t="s">
        <v>101</v>
      </c>
    </row>
    <row r="111" spans="1:3" ht="12.75" customHeight="1">
      <c r="A111" s="56" t="s">
        <v>35</v>
      </c>
      <c r="B111" s="55" t="s">
        <v>120</v>
      </c>
      <c r="C111" s="55"/>
    </row>
    <row r="112" ht="7.5" customHeight="1"/>
    <row r="115" spans="1:3" ht="12.75" customHeight="1">
      <c r="A115" s="70" t="s">
        <v>36</v>
      </c>
      <c r="B115" s="55" t="s">
        <v>121</v>
      </c>
      <c r="C115" s="55"/>
    </row>
    <row r="116" ht="7.5" customHeight="1"/>
    <row r="117" ht="12.75" customHeight="1">
      <c r="B117" s="30" t="s">
        <v>223</v>
      </c>
    </row>
    <row r="119" spans="1:3" ht="12.75" customHeight="1">
      <c r="A119" s="56" t="s">
        <v>37</v>
      </c>
      <c r="B119" s="55" t="s">
        <v>122</v>
      </c>
      <c r="C119" s="55"/>
    </row>
    <row r="120" ht="7.5" customHeight="1"/>
    <row r="124" spans="1:2" ht="12.75" customHeight="1">
      <c r="A124" s="70" t="s">
        <v>38</v>
      </c>
      <c r="B124" s="55" t="s">
        <v>129</v>
      </c>
    </row>
    <row r="125" ht="8.25" customHeight="1"/>
    <row r="129" ht="12.75" customHeight="1">
      <c r="B129" s="30" t="s">
        <v>2</v>
      </c>
    </row>
    <row r="133" ht="12.75" customHeight="1">
      <c r="B133" s="30" t="s">
        <v>3</v>
      </c>
    </row>
    <row r="137" spans="1:4" ht="16.5" customHeight="1">
      <c r="A137" s="70" t="s">
        <v>39</v>
      </c>
      <c r="B137" s="71" t="s">
        <v>130</v>
      </c>
      <c r="C137" s="71"/>
      <c r="D137" s="67"/>
    </row>
    <row r="138" spans="1:4" ht="7.5" customHeight="1">
      <c r="A138" s="70"/>
      <c r="B138" s="71"/>
      <c r="C138" s="71"/>
      <c r="D138" s="67"/>
    </row>
    <row r="139" spans="1:4" ht="12.75" customHeight="1" hidden="1">
      <c r="A139" s="70"/>
      <c r="B139" s="67" t="s">
        <v>277</v>
      </c>
      <c r="C139" s="67"/>
      <c r="D139" s="67"/>
    </row>
    <row r="140" spans="1:4" ht="12.75" customHeight="1">
      <c r="A140" s="70"/>
      <c r="B140" s="67" t="s">
        <v>323</v>
      </c>
      <c r="C140" s="67"/>
      <c r="D140" s="67"/>
    </row>
    <row r="141" ht="8.25" customHeight="1">
      <c r="A141" s="56"/>
    </row>
    <row r="142" spans="1:2" ht="12.75" customHeight="1">
      <c r="A142" s="56"/>
      <c r="B142" s="55" t="s">
        <v>324</v>
      </c>
    </row>
    <row r="143" spans="1:2" ht="12.75" customHeight="1">
      <c r="A143" s="56"/>
      <c r="B143" s="55"/>
    </row>
    <row r="144" spans="1:2" ht="12.75" customHeight="1">
      <c r="A144" s="56"/>
      <c r="B144" s="55" t="s">
        <v>351</v>
      </c>
    </row>
    <row r="145" spans="1:2" ht="12.75" customHeight="1">
      <c r="A145" s="56"/>
      <c r="B145" s="55"/>
    </row>
    <row r="146" spans="1:2" ht="12.75" customHeight="1">
      <c r="A146" s="56"/>
      <c r="B146" s="55"/>
    </row>
    <row r="147" spans="1:2" ht="12.75" customHeight="1">
      <c r="A147" s="56"/>
      <c r="B147" s="55"/>
    </row>
    <row r="148" spans="1:2" ht="12.75" customHeight="1">
      <c r="A148" s="56"/>
      <c r="B148" s="55"/>
    </row>
    <row r="149" spans="1:2" ht="12.75" customHeight="1">
      <c r="A149" s="56"/>
      <c r="B149" s="55"/>
    </row>
    <row r="150" spans="1:2" ht="12.75" customHeight="1">
      <c r="A150" s="56"/>
      <c r="B150" s="55"/>
    </row>
    <row r="151" spans="1:2" ht="12.75" customHeight="1">
      <c r="A151" s="56"/>
      <c r="B151" s="55" t="s">
        <v>3</v>
      </c>
    </row>
    <row r="152" spans="1:2" ht="12.75" customHeight="1">
      <c r="A152" s="56"/>
      <c r="B152" s="55"/>
    </row>
    <row r="153" spans="1:2" ht="12.75" customHeight="1">
      <c r="A153" s="56"/>
      <c r="B153" s="55"/>
    </row>
    <row r="154" spans="1:2" ht="12.75" customHeight="1">
      <c r="A154" s="56"/>
      <c r="B154" s="55"/>
    </row>
    <row r="155" spans="1:2" ht="12.75" customHeight="1">
      <c r="A155" s="56"/>
      <c r="B155" s="55"/>
    </row>
    <row r="156" spans="1:2" ht="12.75" customHeight="1">
      <c r="A156" s="56"/>
      <c r="B156" s="55"/>
    </row>
    <row r="157" spans="1:2" ht="12.75" customHeight="1" hidden="1">
      <c r="A157" s="56"/>
      <c r="B157" s="55"/>
    </row>
    <row r="158" spans="1:2" ht="12.75" customHeight="1" hidden="1">
      <c r="A158" s="56"/>
      <c r="B158" s="55" t="s">
        <v>250</v>
      </c>
    </row>
    <row r="159" spans="1:2" ht="12.75" customHeight="1" hidden="1">
      <c r="A159" s="56"/>
      <c r="B159" s="55"/>
    </row>
    <row r="160" spans="1:2" ht="12.75" customHeight="1" hidden="1">
      <c r="A160" s="56"/>
      <c r="B160" s="55"/>
    </row>
    <row r="161" spans="1:2" ht="12.75" customHeight="1" hidden="1">
      <c r="A161" s="56"/>
      <c r="B161" s="55"/>
    </row>
    <row r="162" spans="1:2" ht="12.75" customHeight="1" hidden="1">
      <c r="A162" s="56"/>
      <c r="B162" s="55"/>
    </row>
    <row r="163" spans="1:2" ht="12.75" customHeight="1" hidden="1">
      <c r="A163" s="56"/>
      <c r="B163" s="55"/>
    </row>
    <row r="164" spans="1:2" ht="12.75" customHeight="1" hidden="1">
      <c r="A164" s="56"/>
      <c r="B164" s="55"/>
    </row>
    <row r="165" spans="1:2" ht="12.75" customHeight="1" hidden="1">
      <c r="A165" s="56"/>
      <c r="B165" s="55"/>
    </row>
    <row r="166" spans="1:2" ht="12.75" customHeight="1" hidden="1">
      <c r="A166" s="56"/>
      <c r="B166" s="84" t="s">
        <v>258</v>
      </c>
    </row>
    <row r="167" spans="1:2" ht="12.75" customHeight="1" hidden="1">
      <c r="A167" s="56"/>
      <c r="B167" s="55"/>
    </row>
    <row r="168" spans="1:2" ht="12.75" customHeight="1" hidden="1">
      <c r="A168" s="56"/>
      <c r="B168" s="55"/>
    </row>
    <row r="169" spans="1:2" ht="12.75" customHeight="1" hidden="1">
      <c r="A169" s="56"/>
      <c r="B169" s="55"/>
    </row>
    <row r="170" spans="1:2" ht="12.75" customHeight="1" hidden="1">
      <c r="A170" s="56"/>
      <c r="B170" s="55"/>
    </row>
    <row r="171" spans="1:2" ht="12.75" customHeight="1" hidden="1">
      <c r="A171" s="56"/>
      <c r="B171" s="55"/>
    </row>
    <row r="172" spans="1:2" ht="12.75" customHeight="1" hidden="1">
      <c r="A172" s="56"/>
      <c r="B172" s="55"/>
    </row>
    <row r="173" spans="1:2" ht="12.75" customHeight="1" hidden="1">
      <c r="A173" s="56"/>
      <c r="B173" s="84" t="s">
        <v>262</v>
      </c>
    </row>
    <row r="174" spans="1:2" ht="12.75" customHeight="1" hidden="1">
      <c r="A174" s="56"/>
      <c r="B174" s="55"/>
    </row>
    <row r="175" spans="1:2" ht="12.75" customHeight="1" hidden="1">
      <c r="A175" s="56"/>
      <c r="B175" s="55"/>
    </row>
    <row r="176" spans="1:2" ht="12.75" customHeight="1" hidden="1">
      <c r="A176" s="56"/>
      <c r="B176" s="55"/>
    </row>
    <row r="177" spans="1:2" ht="12.75" customHeight="1" hidden="1">
      <c r="A177" s="56"/>
      <c r="B177" s="55"/>
    </row>
    <row r="178" spans="1:2" ht="12.75" customHeight="1" hidden="1">
      <c r="A178" s="56"/>
      <c r="B178" s="55"/>
    </row>
    <row r="179" spans="1:2" ht="12.75" customHeight="1" hidden="1">
      <c r="A179" s="56"/>
      <c r="B179" s="55"/>
    </row>
    <row r="180" spans="1:2" ht="12.75" customHeight="1" hidden="1">
      <c r="A180" s="56"/>
      <c r="B180" s="55"/>
    </row>
    <row r="181" spans="1:2" ht="12.75" customHeight="1" hidden="1">
      <c r="A181" s="56"/>
      <c r="B181" s="55"/>
    </row>
    <row r="182" spans="1:2" ht="12.75" customHeight="1" hidden="1">
      <c r="A182" s="56"/>
      <c r="B182" s="55"/>
    </row>
    <row r="183" spans="1:3" ht="16.5" customHeight="1" hidden="1">
      <c r="A183" s="70" t="s">
        <v>39</v>
      </c>
      <c r="B183" s="55" t="s">
        <v>251</v>
      </c>
      <c r="C183" s="55"/>
    </row>
    <row r="184" spans="1:3" ht="7.5" customHeight="1" hidden="1">
      <c r="A184" s="56"/>
      <c r="B184" s="55"/>
      <c r="C184" s="55"/>
    </row>
    <row r="185" spans="1:2" ht="12.75" customHeight="1" hidden="1">
      <c r="A185" s="97"/>
      <c r="B185" s="55" t="s">
        <v>235</v>
      </c>
    </row>
    <row r="186" spans="1:2" ht="12.75" customHeight="1" hidden="1">
      <c r="A186" s="56"/>
      <c r="B186" s="55"/>
    </row>
    <row r="187" spans="1:2" ht="12.75" customHeight="1" hidden="1">
      <c r="A187" s="56"/>
      <c r="B187" s="55"/>
    </row>
    <row r="188" spans="1:2" ht="12.75" customHeight="1" hidden="1">
      <c r="A188" s="56"/>
      <c r="B188" s="55"/>
    </row>
    <row r="189" spans="1:2" ht="12.75" customHeight="1" hidden="1">
      <c r="A189" s="56"/>
      <c r="B189" s="55"/>
    </row>
    <row r="190" spans="1:2" ht="12.75" customHeight="1" hidden="1">
      <c r="A190" s="56"/>
      <c r="B190" s="55"/>
    </row>
    <row r="191" spans="1:2" ht="12.75" customHeight="1" hidden="1">
      <c r="A191" s="56"/>
      <c r="B191" s="55"/>
    </row>
    <row r="192" spans="1:2" ht="12.75" customHeight="1" hidden="1">
      <c r="A192" s="56"/>
      <c r="B192" s="55"/>
    </row>
    <row r="193" spans="1:2" ht="12.75" customHeight="1" hidden="1">
      <c r="A193" s="56"/>
      <c r="B193" s="55"/>
    </row>
    <row r="194" spans="1:2" ht="12.75" customHeight="1" hidden="1">
      <c r="A194" s="70"/>
      <c r="B194" s="55" t="s">
        <v>230</v>
      </c>
    </row>
    <row r="195" spans="1:2" ht="12.75" customHeight="1" hidden="1">
      <c r="A195" s="56"/>
      <c r="B195" s="55"/>
    </row>
    <row r="196" spans="1:2" ht="12.75" customHeight="1" hidden="1">
      <c r="A196" s="56"/>
      <c r="B196" s="55"/>
    </row>
    <row r="197" spans="1:2" ht="12.75" customHeight="1" hidden="1">
      <c r="A197" s="56"/>
      <c r="B197" s="55"/>
    </row>
    <row r="198" spans="1:2" ht="12.75" customHeight="1" hidden="1">
      <c r="A198" s="56"/>
      <c r="B198" s="55"/>
    </row>
    <row r="199" spans="1:2" ht="12.75" customHeight="1" hidden="1">
      <c r="A199" s="56"/>
      <c r="B199" s="55"/>
    </row>
    <row r="200" spans="1:2" ht="12.75" customHeight="1" hidden="1">
      <c r="A200" s="56"/>
      <c r="B200" s="55"/>
    </row>
    <row r="201" spans="1:2" ht="12.75" customHeight="1" hidden="1">
      <c r="A201" s="56"/>
      <c r="B201" s="55"/>
    </row>
    <row r="202" spans="1:2" ht="8.25" customHeight="1" hidden="1">
      <c r="A202" s="56"/>
      <c r="B202" s="55"/>
    </row>
    <row r="203" spans="1:2" ht="12.75" customHeight="1" hidden="1">
      <c r="A203" s="56"/>
      <c r="B203" s="55"/>
    </row>
    <row r="204" spans="1:3" ht="16.5" customHeight="1" hidden="1">
      <c r="A204" s="70" t="s">
        <v>39</v>
      </c>
      <c r="B204" s="55" t="s">
        <v>251</v>
      </c>
      <c r="C204" s="55"/>
    </row>
    <row r="205" spans="1:3" ht="7.5" customHeight="1" hidden="1">
      <c r="A205" s="56"/>
      <c r="B205" s="55"/>
      <c r="C205" s="55"/>
    </row>
    <row r="206" spans="1:2" ht="12.75" customHeight="1" hidden="1">
      <c r="A206" s="70"/>
      <c r="B206" s="55" t="s">
        <v>246</v>
      </c>
    </row>
    <row r="207" spans="1:2" ht="12.75" customHeight="1" hidden="1">
      <c r="A207" s="56"/>
      <c r="B207" s="55"/>
    </row>
    <row r="208" spans="1:2" ht="12.75" customHeight="1" hidden="1">
      <c r="A208" s="56"/>
      <c r="B208" s="55"/>
    </row>
    <row r="209" spans="1:2" ht="12.75" customHeight="1" hidden="1">
      <c r="A209" s="56"/>
      <c r="B209" s="55"/>
    </row>
    <row r="210" spans="1:2" ht="12.75" customHeight="1" hidden="1">
      <c r="A210" s="56"/>
      <c r="B210" s="55"/>
    </row>
    <row r="211" spans="1:2" ht="12.75" customHeight="1" hidden="1">
      <c r="A211" s="56"/>
      <c r="B211" s="55"/>
    </row>
    <row r="212" spans="1:2" ht="12.75" customHeight="1" hidden="1">
      <c r="A212" s="56"/>
      <c r="B212" s="55"/>
    </row>
    <row r="213" spans="1:2" ht="12.75" customHeight="1" hidden="1">
      <c r="A213" s="56"/>
      <c r="B213" s="55"/>
    </row>
    <row r="214" spans="1:2" ht="12.75" customHeight="1" hidden="1">
      <c r="A214" s="56"/>
      <c r="B214" s="55"/>
    </row>
    <row r="215" spans="1:3" ht="12.75" customHeight="1" hidden="1">
      <c r="A215" s="56"/>
      <c r="B215" s="55"/>
      <c r="C215" s="30" t="s">
        <v>247</v>
      </c>
    </row>
    <row r="216" spans="1:14" ht="12.75" customHeight="1" hidden="1">
      <c r="A216" s="56"/>
      <c r="B216" s="55"/>
      <c r="N216" s="63" t="s">
        <v>4</v>
      </c>
    </row>
    <row r="217" spans="1:14" ht="12.75" customHeight="1" hidden="1">
      <c r="A217" s="56"/>
      <c r="B217" s="55"/>
      <c r="C217" s="30" t="s">
        <v>248</v>
      </c>
      <c r="N217" s="57">
        <v>0</v>
      </c>
    </row>
    <row r="218" spans="1:14" ht="12.75" customHeight="1" hidden="1">
      <c r="A218" s="56"/>
      <c r="B218" s="55"/>
      <c r="C218" s="30" t="s">
        <v>10</v>
      </c>
      <c r="N218" s="57">
        <v>225</v>
      </c>
    </row>
    <row r="219" spans="1:14" ht="12.75" customHeight="1" hidden="1">
      <c r="A219" s="56"/>
      <c r="B219" s="55"/>
      <c r="C219" s="30" t="s">
        <v>11</v>
      </c>
      <c r="N219" s="57">
        <v>-200</v>
      </c>
    </row>
    <row r="220" spans="1:14" ht="12.75" customHeight="1" hidden="1">
      <c r="A220" s="56"/>
      <c r="B220" s="55"/>
      <c r="C220" s="30" t="s">
        <v>249</v>
      </c>
      <c r="H220" s="63"/>
      <c r="N220" s="57">
        <v>0</v>
      </c>
    </row>
    <row r="221" spans="1:14" ht="12.75" customHeight="1" hidden="1" thickBot="1">
      <c r="A221" s="56"/>
      <c r="B221" s="55"/>
      <c r="N221" s="107">
        <f>SUM(N217:N220)</f>
        <v>25</v>
      </c>
    </row>
    <row r="222" spans="1:2" ht="12.75" customHeight="1" hidden="1">
      <c r="A222" s="56"/>
      <c r="B222" s="55"/>
    </row>
    <row r="223" spans="1:2" ht="12.75" customHeight="1" hidden="1">
      <c r="A223" s="56"/>
      <c r="B223" s="55"/>
    </row>
    <row r="224" spans="1:3" ht="12.75" customHeight="1" hidden="1">
      <c r="A224" s="56"/>
      <c r="B224" s="104" t="s">
        <v>244</v>
      </c>
      <c r="C224" s="105"/>
    </row>
    <row r="225" spans="1:14" ht="12.75" customHeight="1" hidden="1">
      <c r="A225" s="56"/>
      <c r="B225" s="104"/>
      <c r="C225" s="105"/>
      <c r="L225" s="34" t="s">
        <v>242</v>
      </c>
      <c r="M225" s="102"/>
      <c r="N225" s="34" t="s">
        <v>45</v>
      </c>
    </row>
    <row r="226" spans="1:14" ht="12.75" customHeight="1" hidden="1">
      <c r="A226" s="56"/>
      <c r="B226" s="104"/>
      <c r="C226" s="105"/>
      <c r="L226" s="79" t="s">
        <v>243</v>
      </c>
      <c r="M226" s="102"/>
      <c r="N226" s="106" t="str">
        <f>+L226</f>
        <v>30/09/2009</v>
      </c>
    </row>
    <row r="227" spans="1:14" ht="12.75" customHeight="1" hidden="1">
      <c r="A227" s="56"/>
      <c r="B227" s="104"/>
      <c r="C227" s="104"/>
      <c r="L227" s="63" t="s">
        <v>4</v>
      </c>
      <c r="N227" s="63" t="s">
        <v>4</v>
      </c>
    </row>
    <row r="228" spans="1:14" ht="12.75" customHeight="1" hidden="1">
      <c r="A228" s="56"/>
      <c r="B228" s="105"/>
      <c r="C228" s="105"/>
      <c r="D228" s="30" t="s">
        <v>50</v>
      </c>
      <c r="L228" s="57">
        <v>0</v>
      </c>
      <c r="N228" s="57">
        <v>0</v>
      </c>
    </row>
    <row r="229" spans="1:14" ht="12.75" customHeight="1" hidden="1" thickBot="1">
      <c r="A229" s="56"/>
      <c r="B229" s="104"/>
      <c r="C229" s="104"/>
      <c r="D229" s="30" t="s">
        <v>245</v>
      </c>
      <c r="L229" s="59">
        <v>0</v>
      </c>
      <c r="N229" s="59">
        <v>0</v>
      </c>
    </row>
    <row r="230" spans="1:2" ht="12.75" customHeight="1" hidden="1">
      <c r="A230" s="56"/>
      <c r="B230" s="55"/>
    </row>
    <row r="231" spans="1:2" ht="12.75" customHeight="1">
      <c r="A231" s="56"/>
      <c r="B231" s="55"/>
    </row>
    <row r="232" spans="1:6" ht="12.75" customHeight="1">
      <c r="A232" s="70" t="s">
        <v>40</v>
      </c>
      <c r="B232" s="71" t="s">
        <v>88</v>
      </c>
      <c r="C232" s="71"/>
      <c r="D232" s="67"/>
      <c r="E232" s="67"/>
      <c r="F232" s="67"/>
    </row>
    <row r="233" spans="1:6" ht="3.75" customHeight="1">
      <c r="A233" s="67"/>
      <c r="B233" s="67"/>
      <c r="C233" s="67"/>
      <c r="D233" s="67"/>
      <c r="E233" s="67"/>
      <c r="F233" s="67"/>
    </row>
    <row r="234" spans="1:6" ht="12.75" customHeight="1">
      <c r="A234" s="67"/>
      <c r="B234" s="67"/>
      <c r="C234" s="67"/>
      <c r="D234" s="67"/>
      <c r="E234" s="67"/>
      <c r="F234" s="67"/>
    </row>
    <row r="235" spans="1:6" ht="12.75" customHeight="1">
      <c r="A235" s="67"/>
      <c r="B235" s="67"/>
      <c r="C235" s="67"/>
      <c r="D235" s="67"/>
      <c r="E235" s="67"/>
      <c r="F235" s="67"/>
    </row>
    <row r="236" spans="1:6" ht="9" customHeight="1">
      <c r="A236" s="67"/>
      <c r="B236" s="67"/>
      <c r="C236" s="67"/>
      <c r="D236" s="67"/>
      <c r="E236" s="67"/>
      <c r="F236" s="67"/>
    </row>
    <row r="237" spans="1:15" ht="12.75" customHeight="1">
      <c r="A237" s="67"/>
      <c r="B237" s="67"/>
      <c r="C237" s="67"/>
      <c r="D237" s="67"/>
      <c r="E237" s="67"/>
      <c r="F237" s="67"/>
      <c r="N237" s="63" t="s">
        <v>4</v>
      </c>
      <c r="O237" s="63"/>
    </row>
    <row r="238" spans="1:15" ht="12.75" customHeight="1" thickBot="1">
      <c r="A238" s="67"/>
      <c r="B238" s="67"/>
      <c r="C238" s="67" t="s">
        <v>92</v>
      </c>
      <c r="D238" s="67"/>
      <c r="E238" s="67"/>
      <c r="F238" s="67"/>
      <c r="N238" s="59">
        <v>4059</v>
      </c>
      <c r="O238" s="58"/>
    </row>
    <row r="239" spans="1:6" ht="10.5" customHeight="1">
      <c r="A239" s="67"/>
      <c r="B239" s="67"/>
      <c r="C239" s="67"/>
      <c r="D239" s="67"/>
      <c r="E239" s="67"/>
      <c r="F239" s="67"/>
    </row>
    <row r="240" spans="1:6" ht="12.75" customHeight="1">
      <c r="A240" s="70" t="s">
        <v>41</v>
      </c>
      <c r="B240" s="71" t="s">
        <v>132</v>
      </c>
      <c r="C240" s="71"/>
      <c r="D240" s="67"/>
      <c r="E240" s="67"/>
      <c r="F240" s="67"/>
    </row>
    <row r="241" spans="1:6" ht="6" customHeight="1">
      <c r="A241" s="67"/>
      <c r="B241" s="67"/>
      <c r="C241" s="67"/>
      <c r="D241" s="67"/>
      <c r="E241" s="67"/>
      <c r="F241" s="67"/>
    </row>
    <row r="242" spans="1:6" ht="12.75" customHeight="1">
      <c r="A242" s="67"/>
      <c r="B242" s="67" t="s">
        <v>21</v>
      </c>
      <c r="C242" s="67"/>
      <c r="D242" s="67"/>
      <c r="E242" s="67"/>
      <c r="F242" s="67"/>
    </row>
    <row r="243" spans="1:6" ht="4.5" customHeight="1">
      <c r="A243" s="67"/>
      <c r="B243" s="67"/>
      <c r="C243" s="67"/>
      <c r="D243" s="67"/>
      <c r="E243" s="67"/>
      <c r="F243" s="67"/>
    </row>
    <row r="244" spans="1:15" ht="12.75" customHeight="1">
      <c r="A244" s="67"/>
      <c r="B244" s="67"/>
      <c r="C244" s="67"/>
      <c r="D244" s="67"/>
      <c r="N244" s="63" t="s">
        <v>4</v>
      </c>
      <c r="O244" s="63"/>
    </row>
    <row r="245" spans="1:16" ht="15" customHeight="1">
      <c r="A245" s="67"/>
      <c r="B245" s="67"/>
      <c r="C245" s="67" t="s">
        <v>89</v>
      </c>
      <c r="D245" s="67"/>
      <c r="N245" s="57">
        <v>60066</v>
      </c>
      <c r="O245" s="57"/>
      <c r="P245" s="72"/>
    </row>
    <row r="246" spans="3:16" ht="15" customHeight="1">
      <c r="C246" s="30" t="s">
        <v>22</v>
      </c>
      <c r="N246" s="57">
        <f>151410-134000</f>
        <v>17410</v>
      </c>
      <c r="O246" s="57"/>
      <c r="P246" s="72"/>
    </row>
    <row r="247" spans="3:16" ht="15" customHeight="1">
      <c r="C247" s="30" t="s">
        <v>227</v>
      </c>
      <c r="N247" s="57">
        <v>134000</v>
      </c>
      <c r="O247" s="57"/>
      <c r="P247" s="72"/>
    </row>
    <row r="248" spans="14:16" ht="15" customHeight="1" thickBot="1">
      <c r="N248" s="68">
        <f>+N245+N247</f>
        <v>194066</v>
      </c>
      <c r="O248" s="58"/>
      <c r="P248" s="72"/>
    </row>
    <row r="249" ht="8.25" customHeight="1"/>
    <row r="254" ht="10.5" customHeight="1"/>
    <row r="256" spans="1:2" s="55" customFormat="1" ht="19.5" customHeight="1" hidden="1">
      <c r="A256" s="56" t="s">
        <v>133</v>
      </c>
      <c r="B256" s="55" t="s">
        <v>55</v>
      </c>
    </row>
    <row r="257" s="55" customFormat="1" ht="6.75" customHeight="1" hidden="1">
      <c r="A257" s="56"/>
    </row>
    <row r="258" spans="1:2" s="55" customFormat="1" ht="12.75" customHeight="1" hidden="1">
      <c r="A258" s="56"/>
      <c r="B258" s="30" t="s">
        <v>0</v>
      </c>
    </row>
    <row r="259" s="55" customFormat="1" ht="24" customHeight="1" hidden="1">
      <c r="A259" s="56"/>
    </row>
    <row r="260" s="55" customFormat="1" ht="10.5" customHeight="1" hidden="1">
      <c r="A260" s="56"/>
    </row>
    <row r="261" s="55" customFormat="1" ht="12.75" customHeight="1" hidden="1">
      <c r="A261" s="56"/>
    </row>
    <row r="262" spans="1:2" s="55" customFormat="1" ht="12" customHeight="1" hidden="1">
      <c r="A262" s="56"/>
      <c r="B262" s="30" t="s">
        <v>1</v>
      </c>
    </row>
    <row r="263" spans="1:2" s="55" customFormat="1" ht="12.75" customHeight="1" hidden="1">
      <c r="A263" s="56"/>
      <c r="B263" s="30"/>
    </row>
    <row r="264" spans="1:2" s="55" customFormat="1" ht="12.75" customHeight="1" hidden="1">
      <c r="A264" s="56"/>
      <c r="B264" s="30"/>
    </row>
    <row r="265" spans="1:2" s="55" customFormat="1" ht="12.75" customHeight="1" hidden="1">
      <c r="A265" s="56"/>
      <c r="B265" s="30"/>
    </row>
    <row r="266" spans="1:2" s="55" customFormat="1" ht="12.75" customHeight="1" hidden="1">
      <c r="A266" s="56"/>
      <c r="B266" s="30"/>
    </row>
    <row r="267" spans="1:2" s="55" customFormat="1" ht="12.75" customHeight="1" hidden="1">
      <c r="A267" s="56"/>
      <c r="B267" s="30"/>
    </row>
    <row r="268" s="55" customFormat="1" ht="21.75" customHeight="1" hidden="1">
      <c r="A268" s="56"/>
    </row>
    <row r="269" s="55" customFormat="1" ht="33" customHeight="1" hidden="1">
      <c r="A269" s="56"/>
    </row>
    <row r="270" s="55" customFormat="1" ht="11.25" customHeight="1" hidden="1">
      <c r="A270" s="56"/>
    </row>
    <row r="271" spans="1:16" s="73" customFormat="1" ht="24" customHeight="1">
      <c r="A271" s="54" t="s">
        <v>91</v>
      </c>
      <c r="D271" s="74"/>
      <c r="E271" s="74"/>
      <c r="F271" s="74"/>
      <c r="G271" s="74"/>
      <c r="H271" s="74"/>
      <c r="J271" s="75"/>
      <c r="L271" s="76"/>
      <c r="M271" s="76"/>
      <c r="N271" s="76"/>
      <c r="O271" s="76"/>
      <c r="P271" s="76"/>
    </row>
    <row r="272" spans="1:16" s="73" customFormat="1" ht="12" customHeight="1">
      <c r="A272" s="54" t="s">
        <v>134</v>
      </c>
      <c r="D272" s="74"/>
      <c r="E272" s="74"/>
      <c r="F272" s="74"/>
      <c r="G272" s="74"/>
      <c r="H272" s="74"/>
      <c r="J272" s="75"/>
      <c r="L272" s="76"/>
      <c r="M272" s="76"/>
      <c r="N272" s="76"/>
      <c r="O272" s="76"/>
      <c r="P272" s="76"/>
    </row>
    <row r="273" spans="4:16" s="73" customFormat="1" ht="6.75" customHeight="1">
      <c r="D273" s="74"/>
      <c r="E273" s="74"/>
      <c r="F273" s="74"/>
      <c r="G273" s="74"/>
      <c r="H273" s="74"/>
      <c r="J273" s="75"/>
      <c r="L273" s="76"/>
      <c r="M273" s="76"/>
      <c r="N273" s="76"/>
      <c r="O273" s="76"/>
      <c r="P273" s="76"/>
    </row>
    <row r="274" spans="1:4" ht="12.75" customHeight="1">
      <c r="A274" s="70" t="s">
        <v>29</v>
      </c>
      <c r="B274" s="71" t="s">
        <v>157</v>
      </c>
      <c r="C274" s="71"/>
      <c r="D274" s="191"/>
    </row>
    <row r="275" spans="1:17" ht="6" customHeight="1">
      <c r="A275" s="67"/>
      <c r="B275" s="67"/>
      <c r="C275" s="67"/>
      <c r="D275" s="67"/>
      <c r="N275" s="30" t="s">
        <v>12</v>
      </c>
      <c r="Q275" s="67"/>
    </row>
    <row r="276" spans="2:17" ht="12.75" customHeight="1">
      <c r="B276" s="77"/>
      <c r="C276" s="77"/>
      <c r="D276" s="77"/>
      <c r="Q276" s="67"/>
    </row>
    <row r="277" spans="2:17" ht="12.75" customHeight="1">
      <c r="B277" s="77"/>
      <c r="C277" s="77"/>
      <c r="D277" s="77"/>
      <c r="Q277" s="67"/>
    </row>
    <row r="278" spans="2:17" ht="12.75" customHeight="1">
      <c r="B278" s="77"/>
      <c r="C278" s="77"/>
      <c r="D278" s="77"/>
      <c r="Q278" s="67"/>
    </row>
    <row r="279" spans="2:17" ht="12.75" customHeight="1">
      <c r="B279" s="77"/>
      <c r="C279" s="77"/>
      <c r="D279" s="77"/>
      <c r="Q279" s="67"/>
    </row>
    <row r="280" spans="2:17" ht="12.75" customHeight="1">
      <c r="B280" s="77"/>
      <c r="C280" s="77"/>
      <c r="D280" s="77"/>
      <c r="Q280" s="67"/>
    </row>
    <row r="281" spans="2:17" ht="12.75" customHeight="1">
      <c r="B281" s="77"/>
      <c r="C281" s="77"/>
      <c r="D281" s="77"/>
      <c r="Q281" s="67"/>
    </row>
    <row r="282" spans="2:17" ht="12.75" customHeight="1">
      <c r="B282" s="77"/>
      <c r="C282" s="77"/>
      <c r="D282" s="77"/>
      <c r="Q282" s="67"/>
    </row>
    <row r="283" spans="2:17" ht="12.75" customHeight="1">
      <c r="B283" s="77"/>
      <c r="C283" s="77"/>
      <c r="D283" s="77"/>
      <c r="Q283" s="67"/>
    </row>
    <row r="284" spans="2:17" ht="12.75" customHeight="1">
      <c r="B284" s="77"/>
      <c r="C284" s="77"/>
      <c r="D284" s="77"/>
      <c r="Q284" s="67"/>
    </row>
    <row r="285" spans="2:17" ht="12.75" customHeight="1">
      <c r="B285" s="77"/>
      <c r="C285" s="77"/>
      <c r="D285" s="77"/>
      <c r="Q285" s="67"/>
    </row>
    <row r="286" spans="2:17" ht="12.75" customHeight="1">
      <c r="B286" s="77"/>
      <c r="C286" s="77"/>
      <c r="D286" s="77"/>
      <c r="E286" s="206" t="s">
        <v>354</v>
      </c>
      <c r="F286" s="207"/>
      <c r="G286" s="207"/>
      <c r="H286" s="208"/>
      <c r="I286" s="179"/>
      <c r="J286" s="207" t="s">
        <v>45</v>
      </c>
      <c r="K286" s="207"/>
      <c r="L286" s="207"/>
      <c r="M286" s="207"/>
      <c r="N286" s="208"/>
      <c r="Q286" s="67"/>
    </row>
    <row r="287" spans="2:17" ht="25.5" customHeight="1">
      <c r="B287" s="77"/>
      <c r="C287" s="77"/>
      <c r="D287" s="77"/>
      <c r="E287" s="186" t="s">
        <v>336</v>
      </c>
      <c r="F287" s="186" t="s">
        <v>259</v>
      </c>
      <c r="G287" s="187"/>
      <c r="H287" s="188" t="s">
        <v>318</v>
      </c>
      <c r="I287" s="179"/>
      <c r="J287" s="189" t="str">
        <f>+E287</f>
        <v>31/12/2011</v>
      </c>
      <c r="K287" s="190"/>
      <c r="L287" s="186" t="str">
        <f>+F287</f>
        <v>31/12/2010</v>
      </c>
      <c r="M287" s="187"/>
      <c r="N287" s="188" t="s">
        <v>318</v>
      </c>
      <c r="Q287" s="67"/>
    </row>
    <row r="288" spans="2:17" ht="12.75" customHeight="1">
      <c r="B288" s="77"/>
      <c r="D288" s="77"/>
      <c r="E288" s="175" t="s">
        <v>4</v>
      </c>
      <c r="F288" s="175" t="s">
        <v>4</v>
      </c>
      <c r="G288" s="180"/>
      <c r="H288" s="177" t="s">
        <v>317</v>
      </c>
      <c r="I288" s="178"/>
      <c r="J288" s="176" t="s">
        <v>4</v>
      </c>
      <c r="K288" s="176"/>
      <c r="L288" s="175" t="s">
        <v>4</v>
      </c>
      <c r="M288" s="180"/>
      <c r="N288" s="177" t="s">
        <v>317</v>
      </c>
      <c r="Q288" s="67"/>
    </row>
    <row r="289" spans="2:17" ht="12.75" customHeight="1">
      <c r="B289" s="77"/>
      <c r="C289" s="71" t="s">
        <v>319</v>
      </c>
      <c r="D289" s="77"/>
      <c r="Q289" s="67"/>
    </row>
    <row r="290" spans="2:17" ht="12.75" customHeight="1">
      <c r="B290" s="77"/>
      <c r="C290" s="181" t="s">
        <v>50</v>
      </c>
      <c r="D290" s="182"/>
      <c r="E290" s="170">
        <v>29380</v>
      </c>
      <c r="F290" s="183">
        <v>17395</v>
      </c>
      <c r="G290" s="183"/>
      <c r="H290" s="171">
        <f>(+E290-F290)/F290</f>
        <v>0.6889910893935038</v>
      </c>
      <c r="I290" s="183"/>
      <c r="J290" s="183">
        <v>96050</v>
      </c>
      <c r="K290" s="183"/>
      <c r="L290" s="184">
        <v>61763</v>
      </c>
      <c r="M290" s="185"/>
      <c r="N290" s="171">
        <f>(+J290-L290)/L290</f>
        <v>0.555138189530949</v>
      </c>
      <c r="Q290" s="67"/>
    </row>
    <row r="291" spans="2:17" ht="25.5" customHeight="1">
      <c r="B291" s="77"/>
      <c r="C291" s="209" t="s">
        <v>107</v>
      </c>
      <c r="D291" s="210"/>
      <c r="E291" s="65">
        <v>3023</v>
      </c>
      <c r="F291" s="113">
        <v>2934</v>
      </c>
      <c r="G291" s="113"/>
      <c r="H291" s="172">
        <f>(+E291-F291)/F291</f>
        <v>0.030334014996591684</v>
      </c>
      <c r="I291" s="113"/>
      <c r="J291" s="113">
        <v>10386</v>
      </c>
      <c r="K291" s="113"/>
      <c r="L291" s="173">
        <v>6643</v>
      </c>
      <c r="M291" s="174"/>
      <c r="N291" s="172">
        <f>(+J291-L291)/L291</f>
        <v>0.5634502483817553</v>
      </c>
      <c r="Q291" s="67"/>
    </row>
    <row r="292" spans="2:17" ht="12.75" customHeight="1">
      <c r="B292" s="77"/>
      <c r="C292" s="167"/>
      <c r="D292" s="167"/>
      <c r="E292" s="57"/>
      <c r="F292" s="57"/>
      <c r="G292" s="57"/>
      <c r="H292" s="169"/>
      <c r="I292" s="57"/>
      <c r="J292" s="57"/>
      <c r="K292" s="57"/>
      <c r="L292" s="57"/>
      <c r="M292" s="57"/>
      <c r="N292" s="169"/>
      <c r="Q292" s="67"/>
    </row>
    <row r="293" spans="2:17" ht="12.75" customHeight="1">
      <c r="B293" s="168"/>
      <c r="C293" s="77"/>
      <c r="D293" s="77"/>
      <c r="Q293" s="67"/>
    </row>
    <row r="294" spans="2:17" ht="12.75" customHeight="1">
      <c r="B294" s="168"/>
      <c r="C294" s="77"/>
      <c r="D294" s="77"/>
      <c r="O294" s="194"/>
      <c r="Q294" s="67"/>
    </row>
    <row r="295" spans="2:17" ht="12.75" customHeight="1">
      <c r="B295" s="168"/>
      <c r="C295" s="77"/>
      <c r="D295" s="77"/>
      <c r="Q295" s="67"/>
    </row>
    <row r="296" spans="2:17" ht="12.75" customHeight="1">
      <c r="B296" s="168"/>
      <c r="C296" s="77"/>
      <c r="D296" s="77"/>
      <c r="Q296" s="67"/>
    </row>
    <row r="297" spans="2:17" ht="12.75" customHeight="1">
      <c r="B297" s="168"/>
      <c r="C297" s="77"/>
      <c r="D297" s="77"/>
      <c r="Q297" s="67"/>
    </row>
    <row r="298" spans="2:17" ht="12.75" customHeight="1">
      <c r="B298" s="168"/>
      <c r="C298" s="77"/>
      <c r="D298" s="77"/>
      <c r="Q298" s="67"/>
    </row>
    <row r="299" spans="2:17" ht="12.75" customHeight="1">
      <c r="B299" s="168"/>
      <c r="C299" s="71" t="s">
        <v>320</v>
      </c>
      <c r="D299" s="77"/>
      <c r="Q299" s="67"/>
    </row>
    <row r="300" spans="2:17" ht="12.75" customHeight="1">
      <c r="B300" s="77"/>
      <c r="C300" s="181" t="s">
        <v>50</v>
      </c>
      <c r="D300" s="182"/>
      <c r="E300" s="170">
        <v>24959</v>
      </c>
      <c r="F300" s="183">
        <v>26626</v>
      </c>
      <c r="G300" s="183"/>
      <c r="H300" s="171">
        <f>(+E300-F300)/F300</f>
        <v>-0.0626079771651769</v>
      </c>
      <c r="I300" s="183"/>
      <c r="J300" s="183">
        <v>115177</v>
      </c>
      <c r="K300" s="183"/>
      <c r="L300" s="184">
        <v>97794</v>
      </c>
      <c r="M300" s="185"/>
      <c r="N300" s="171">
        <f>(+J300-L300)/L300</f>
        <v>0.1777511912796286</v>
      </c>
      <c r="Q300" s="67"/>
    </row>
    <row r="301" spans="2:17" ht="27" customHeight="1">
      <c r="B301" s="77"/>
      <c r="C301" s="209" t="s">
        <v>107</v>
      </c>
      <c r="D301" s="210"/>
      <c r="E301" s="65">
        <v>4476</v>
      </c>
      <c r="F301" s="113">
        <v>5140</v>
      </c>
      <c r="G301" s="113"/>
      <c r="H301" s="172">
        <f>(+E301-F301)/F301</f>
        <v>-0.12918287937743192</v>
      </c>
      <c r="I301" s="113"/>
      <c r="J301" s="113">
        <v>15664</v>
      </c>
      <c r="K301" s="113"/>
      <c r="L301" s="173">
        <v>10334</v>
      </c>
      <c r="M301" s="174"/>
      <c r="N301" s="172">
        <f>(+J301-L301)/L301</f>
        <v>0.515773175924134</v>
      </c>
      <c r="Q301" s="67"/>
    </row>
    <row r="302" spans="2:17" ht="12.75" customHeight="1">
      <c r="B302" s="77"/>
      <c r="C302" s="71"/>
      <c r="D302" s="77"/>
      <c r="E302" s="57"/>
      <c r="F302" s="57"/>
      <c r="G302" s="57"/>
      <c r="H302" s="169"/>
      <c r="I302" s="57"/>
      <c r="J302" s="57"/>
      <c r="K302" s="57"/>
      <c r="L302" s="57"/>
      <c r="M302" s="57"/>
      <c r="N302" s="169"/>
      <c r="Q302" s="67"/>
    </row>
    <row r="303" spans="2:17" ht="12.75" customHeight="1">
      <c r="B303" s="77"/>
      <c r="C303" s="71"/>
      <c r="D303" s="77"/>
      <c r="E303" s="57"/>
      <c r="F303" s="57"/>
      <c r="G303" s="57"/>
      <c r="H303" s="169"/>
      <c r="I303" s="57"/>
      <c r="J303" s="57"/>
      <c r="K303" s="57"/>
      <c r="L303" s="57"/>
      <c r="M303" s="57"/>
      <c r="N303" s="169"/>
      <c r="Q303" s="67"/>
    </row>
    <row r="304" spans="2:17" ht="12.75" customHeight="1">
      <c r="B304" s="77"/>
      <c r="C304" s="71"/>
      <c r="D304" s="77"/>
      <c r="E304" s="57"/>
      <c r="F304" s="57"/>
      <c r="G304" s="57"/>
      <c r="H304" s="169"/>
      <c r="I304" s="57"/>
      <c r="J304" s="57"/>
      <c r="K304" s="57"/>
      <c r="L304" s="57"/>
      <c r="M304" s="57"/>
      <c r="N304" s="169"/>
      <c r="Q304" s="67"/>
    </row>
    <row r="305" spans="2:17" ht="12.75" customHeight="1">
      <c r="B305" s="77"/>
      <c r="C305" s="71"/>
      <c r="D305" s="77"/>
      <c r="E305" s="57"/>
      <c r="F305" s="57"/>
      <c r="G305" s="57"/>
      <c r="H305" s="169"/>
      <c r="I305" s="57"/>
      <c r="J305" s="57"/>
      <c r="K305" s="57"/>
      <c r="L305" s="57"/>
      <c r="M305" s="57"/>
      <c r="N305" s="169"/>
      <c r="Q305" s="67"/>
    </row>
    <row r="306" spans="2:17" ht="12.75" customHeight="1">
      <c r="B306" s="77"/>
      <c r="C306" s="71"/>
      <c r="D306" s="77"/>
      <c r="E306" s="57"/>
      <c r="F306" s="57"/>
      <c r="G306" s="57"/>
      <c r="H306" s="169"/>
      <c r="I306" s="57"/>
      <c r="J306" s="57"/>
      <c r="K306" s="57"/>
      <c r="L306" s="57"/>
      <c r="M306" s="57"/>
      <c r="N306" s="169"/>
      <c r="Q306" s="67"/>
    </row>
    <row r="307" spans="2:17" ht="12.75" customHeight="1">
      <c r="B307" s="77"/>
      <c r="C307" s="71"/>
      <c r="D307" s="77"/>
      <c r="E307" s="57"/>
      <c r="F307" s="57"/>
      <c r="G307" s="57"/>
      <c r="H307" s="169"/>
      <c r="I307" s="57"/>
      <c r="J307" s="57"/>
      <c r="K307" s="57"/>
      <c r="L307" s="57"/>
      <c r="M307" s="57"/>
      <c r="N307" s="169"/>
      <c r="Q307" s="67"/>
    </row>
    <row r="308" spans="2:17" ht="12.75" customHeight="1">
      <c r="B308" s="77"/>
      <c r="C308" s="71"/>
      <c r="D308" s="77"/>
      <c r="E308" s="57"/>
      <c r="F308" s="57"/>
      <c r="G308" s="57"/>
      <c r="H308" s="169"/>
      <c r="I308" s="57"/>
      <c r="J308" s="57"/>
      <c r="K308" s="57"/>
      <c r="L308" s="57"/>
      <c r="M308" s="57"/>
      <c r="N308" s="169"/>
      <c r="Q308" s="67"/>
    </row>
    <row r="309" spans="2:17" ht="12.75" customHeight="1">
      <c r="B309" s="77"/>
      <c r="C309" s="71"/>
      <c r="D309" s="77"/>
      <c r="E309" s="57"/>
      <c r="F309" s="57"/>
      <c r="G309" s="57"/>
      <c r="H309" s="169"/>
      <c r="I309" s="57"/>
      <c r="J309" s="57"/>
      <c r="K309" s="57"/>
      <c r="L309" s="57"/>
      <c r="M309" s="57"/>
      <c r="N309" s="169"/>
      <c r="Q309" s="67"/>
    </row>
    <row r="310" spans="1:4" ht="12.75" customHeight="1">
      <c r="A310" s="70" t="s">
        <v>29</v>
      </c>
      <c r="B310" s="71" t="s">
        <v>356</v>
      </c>
      <c r="C310" s="71"/>
      <c r="D310" s="191"/>
    </row>
    <row r="311" spans="1:17" ht="12.75" customHeight="1">
      <c r="A311" s="67"/>
      <c r="B311" s="67"/>
      <c r="C311" s="67"/>
      <c r="D311" s="67"/>
      <c r="N311" s="30" t="s">
        <v>12</v>
      </c>
      <c r="Q311" s="67"/>
    </row>
    <row r="312" spans="2:17" ht="12.75" customHeight="1">
      <c r="B312" s="168"/>
      <c r="C312" s="71" t="s">
        <v>321</v>
      </c>
      <c r="D312" s="77"/>
      <c r="Q312" s="67"/>
    </row>
    <row r="313" spans="2:17" ht="12.75" customHeight="1">
      <c r="B313" s="77"/>
      <c r="C313" s="181" t="s">
        <v>50</v>
      </c>
      <c r="D313" s="182"/>
      <c r="E313" s="170">
        <v>53529</v>
      </c>
      <c r="F313" s="183">
        <v>29885</v>
      </c>
      <c r="G313" s="183"/>
      <c r="H313" s="171">
        <f>(+E313-F313)/F313</f>
        <v>0.7911661368579554</v>
      </c>
      <c r="I313" s="183"/>
      <c r="J313" s="183">
        <v>235296</v>
      </c>
      <c r="K313" s="183"/>
      <c r="L313" s="184">
        <v>29885</v>
      </c>
      <c r="M313" s="185"/>
      <c r="N313" s="171">
        <f>(+J313-L313)/L313</f>
        <v>6.8733812949640285</v>
      </c>
      <c r="Q313" s="67"/>
    </row>
    <row r="314" spans="2:17" ht="39.75" customHeight="1">
      <c r="B314" s="77"/>
      <c r="C314" s="209" t="s">
        <v>355</v>
      </c>
      <c r="D314" s="210"/>
      <c r="E314" s="65">
        <v>-356</v>
      </c>
      <c r="F314" s="113">
        <v>-475</v>
      </c>
      <c r="G314" s="113"/>
      <c r="H314" s="172">
        <f>-(+E314-F314)/F314</f>
        <v>0.2505263157894737</v>
      </c>
      <c r="I314" s="113"/>
      <c r="J314" s="113">
        <v>2371</v>
      </c>
      <c r="K314" s="113"/>
      <c r="L314" s="173">
        <v>-1928</v>
      </c>
      <c r="M314" s="174"/>
      <c r="N314" s="172">
        <f>-(+J314-L314)/L314</f>
        <v>2.229771784232365</v>
      </c>
      <c r="Q314" s="67"/>
    </row>
    <row r="315" spans="2:17" ht="12.75" customHeight="1">
      <c r="B315" s="77"/>
      <c r="C315" s="71"/>
      <c r="D315" s="77"/>
      <c r="E315" s="57"/>
      <c r="F315" s="57"/>
      <c r="G315" s="57"/>
      <c r="H315" s="169"/>
      <c r="I315" s="57"/>
      <c r="J315" s="57"/>
      <c r="K315" s="57"/>
      <c r="L315" s="57"/>
      <c r="M315" s="57"/>
      <c r="N315" s="169"/>
      <c r="Q315" s="67"/>
    </row>
    <row r="316" spans="2:17" ht="12.75" customHeight="1">
      <c r="B316" s="77"/>
      <c r="C316" s="71"/>
      <c r="D316" s="77"/>
      <c r="E316" s="57"/>
      <c r="F316" s="57"/>
      <c r="G316" s="57"/>
      <c r="H316" s="169"/>
      <c r="I316" s="57"/>
      <c r="J316" s="57"/>
      <c r="K316" s="57"/>
      <c r="L316" s="57"/>
      <c r="M316" s="57"/>
      <c r="N316" s="169"/>
      <c r="Q316" s="67"/>
    </row>
    <row r="317" spans="2:17" ht="12.75" customHeight="1">
      <c r="B317" s="77"/>
      <c r="C317" s="71"/>
      <c r="D317" s="77"/>
      <c r="E317" s="57"/>
      <c r="F317" s="57"/>
      <c r="G317" s="57"/>
      <c r="H317" s="169"/>
      <c r="I317" s="57"/>
      <c r="J317" s="57"/>
      <c r="K317" s="57"/>
      <c r="L317" s="57"/>
      <c r="M317" s="57"/>
      <c r="N317" s="169"/>
      <c r="Q317" s="67"/>
    </row>
    <row r="318" spans="2:17" ht="12.75" customHeight="1">
      <c r="B318" s="77"/>
      <c r="C318" s="71"/>
      <c r="D318" s="77"/>
      <c r="E318" s="57"/>
      <c r="F318" s="57"/>
      <c r="G318" s="57"/>
      <c r="H318" s="169"/>
      <c r="I318" s="57"/>
      <c r="J318" s="57"/>
      <c r="K318" s="57"/>
      <c r="L318" s="57"/>
      <c r="M318" s="57"/>
      <c r="N318" s="169"/>
      <c r="Q318" s="67"/>
    </row>
    <row r="319" spans="2:17" ht="12.75" customHeight="1">
      <c r="B319" s="77"/>
      <c r="C319" s="71"/>
      <c r="D319" s="77"/>
      <c r="E319" s="57"/>
      <c r="F319" s="57"/>
      <c r="G319" s="57"/>
      <c r="H319" s="169"/>
      <c r="I319" s="57"/>
      <c r="J319" s="57"/>
      <c r="K319" s="57"/>
      <c r="L319" s="57"/>
      <c r="M319" s="57"/>
      <c r="N319" s="169"/>
      <c r="Q319" s="67"/>
    </row>
    <row r="320" spans="2:17" ht="12.75" customHeight="1">
      <c r="B320" s="168"/>
      <c r="C320" s="71" t="s">
        <v>322</v>
      </c>
      <c r="D320" s="77"/>
      <c r="Q320" s="67"/>
    </row>
    <row r="321" spans="2:17" ht="12.75" customHeight="1">
      <c r="B321" s="77"/>
      <c r="C321" s="181" t="s">
        <v>50</v>
      </c>
      <c r="D321" s="182"/>
      <c r="E321" s="170">
        <v>3</v>
      </c>
      <c r="F321" s="183">
        <v>-34</v>
      </c>
      <c r="G321" s="183"/>
      <c r="H321" s="171">
        <f>(+E321-F321)/F321</f>
        <v>-1.088235294117647</v>
      </c>
      <c r="I321" s="183"/>
      <c r="J321" s="183">
        <v>70</v>
      </c>
      <c r="K321" s="183"/>
      <c r="L321" s="184">
        <v>314</v>
      </c>
      <c r="M321" s="185"/>
      <c r="N321" s="171">
        <f>(+J321-L321)/L321</f>
        <v>-0.7770700636942676</v>
      </c>
      <c r="Q321" s="67"/>
    </row>
    <row r="322" spans="2:17" ht="27" customHeight="1">
      <c r="B322" s="77"/>
      <c r="C322" s="209" t="s">
        <v>107</v>
      </c>
      <c r="D322" s="210"/>
      <c r="E322" s="65">
        <f>44+1064</f>
        <v>1108</v>
      </c>
      <c r="F322" s="113">
        <v>1163</v>
      </c>
      <c r="G322" s="113"/>
      <c r="H322" s="172">
        <f>-(+E322-F322)/F322</f>
        <v>0.04729148753224419</v>
      </c>
      <c r="I322" s="113"/>
      <c r="J322" s="113">
        <f>-198+1502</f>
        <v>1304</v>
      </c>
      <c r="K322" s="113"/>
      <c r="L322" s="173">
        <v>3881</v>
      </c>
      <c r="M322" s="174"/>
      <c r="N322" s="172">
        <f>(+J322-L322)/L322</f>
        <v>-0.6640041226488018</v>
      </c>
      <c r="Q322" s="67"/>
    </row>
    <row r="323" spans="2:17" ht="12.75" customHeight="1">
      <c r="B323" s="77"/>
      <c r="C323" s="71"/>
      <c r="D323" s="77"/>
      <c r="E323" s="57"/>
      <c r="F323" s="57"/>
      <c r="G323" s="57"/>
      <c r="H323" s="169"/>
      <c r="I323" s="57"/>
      <c r="J323" s="57"/>
      <c r="K323" s="57"/>
      <c r="L323" s="57"/>
      <c r="M323" s="57"/>
      <c r="N323" s="169"/>
      <c r="Q323" s="67"/>
    </row>
    <row r="324" spans="2:17" ht="12.75" customHeight="1">
      <c r="B324" s="77"/>
      <c r="C324" s="71"/>
      <c r="D324" s="77"/>
      <c r="E324" s="57"/>
      <c r="F324" s="57"/>
      <c r="G324" s="57"/>
      <c r="H324" s="169"/>
      <c r="I324" s="57"/>
      <c r="J324" s="57"/>
      <c r="K324" s="57"/>
      <c r="L324" s="57"/>
      <c r="M324" s="57"/>
      <c r="N324" s="169"/>
      <c r="Q324" s="67"/>
    </row>
    <row r="325" spans="2:17" ht="12.75" customHeight="1">
      <c r="B325" s="77"/>
      <c r="C325" s="71"/>
      <c r="D325" s="77"/>
      <c r="E325" s="57"/>
      <c r="F325" s="57"/>
      <c r="G325" s="57"/>
      <c r="H325" s="169"/>
      <c r="I325" s="57"/>
      <c r="J325" s="57"/>
      <c r="K325" s="57"/>
      <c r="L325" s="57"/>
      <c r="M325" s="57"/>
      <c r="N325" s="169"/>
      <c r="Q325" s="67"/>
    </row>
    <row r="326" spans="2:17" ht="12.75" customHeight="1">
      <c r="B326" s="77"/>
      <c r="C326" s="71"/>
      <c r="D326" s="77"/>
      <c r="E326" s="57"/>
      <c r="F326" s="57"/>
      <c r="G326" s="57"/>
      <c r="H326" s="169"/>
      <c r="I326" s="57"/>
      <c r="J326" s="57"/>
      <c r="K326" s="57"/>
      <c r="L326" s="57"/>
      <c r="M326" s="57"/>
      <c r="N326" s="169"/>
      <c r="Q326" s="67"/>
    </row>
    <row r="327" spans="2:17" ht="12.75" customHeight="1">
      <c r="B327" s="77"/>
      <c r="C327" s="71"/>
      <c r="D327" s="77"/>
      <c r="E327" s="57"/>
      <c r="F327" s="57"/>
      <c r="G327" s="57"/>
      <c r="H327" s="169"/>
      <c r="I327" s="57"/>
      <c r="J327" s="57"/>
      <c r="K327" s="57"/>
      <c r="L327" s="57"/>
      <c r="M327" s="57"/>
      <c r="N327" s="169"/>
      <c r="Q327" s="67"/>
    </row>
    <row r="328" spans="2:17" ht="12.75" customHeight="1">
      <c r="B328" s="77"/>
      <c r="C328" s="71"/>
      <c r="D328" s="77"/>
      <c r="E328" s="57"/>
      <c r="F328" s="57"/>
      <c r="G328" s="57"/>
      <c r="H328" s="169"/>
      <c r="I328" s="57"/>
      <c r="J328" s="57"/>
      <c r="K328" s="57"/>
      <c r="L328" s="57"/>
      <c r="M328" s="57"/>
      <c r="N328" s="169"/>
      <c r="Q328" s="67"/>
    </row>
    <row r="329" spans="2:17" ht="12.75" customHeight="1">
      <c r="B329" s="77"/>
      <c r="C329" s="71"/>
      <c r="D329" s="77"/>
      <c r="E329" s="57"/>
      <c r="F329" s="57"/>
      <c r="G329" s="57"/>
      <c r="H329" s="169"/>
      <c r="I329" s="57"/>
      <c r="J329" s="57"/>
      <c r="K329" s="57"/>
      <c r="L329" s="57"/>
      <c r="M329" s="57"/>
      <c r="N329" s="169"/>
      <c r="Q329" s="67"/>
    </row>
    <row r="330" spans="1:17" s="55" customFormat="1" ht="19.5" customHeight="1">
      <c r="A330" s="70" t="s">
        <v>30</v>
      </c>
      <c r="B330" s="71" t="s">
        <v>158</v>
      </c>
      <c r="C330" s="60"/>
      <c r="Q330" s="71"/>
    </row>
    <row r="331" spans="1:17" s="55" customFormat="1" ht="6" customHeight="1">
      <c r="A331" s="56"/>
      <c r="Q331" s="71"/>
    </row>
    <row r="332" ht="12.75" customHeight="1">
      <c r="Q332" s="67"/>
    </row>
    <row r="333" ht="12.75" customHeight="1">
      <c r="Q333" s="67"/>
    </row>
    <row r="334" ht="12.75" customHeight="1">
      <c r="Q334" s="67"/>
    </row>
    <row r="335" ht="12.75" customHeight="1">
      <c r="Q335" s="67"/>
    </row>
    <row r="336" ht="12.75" customHeight="1">
      <c r="Q336" s="67"/>
    </row>
    <row r="337" ht="12.75" customHeight="1">
      <c r="Q337" s="67"/>
    </row>
    <row r="338" ht="12.75" customHeight="1">
      <c r="Q338" s="67"/>
    </row>
    <row r="339" ht="6" customHeight="1">
      <c r="Q339" s="67"/>
    </row>
    <row r="340" spans="1:4" ht="17.25" customHeight="1">
      <c r="A340" s="70" t="s">
        <v>31</v>
      </c>
      <c r="B340" s="71" t="s">
        <v>159</v>
      </c>
      <c r="C340" s="71"/>
      <c r="D340" s="67"/>
    </row>
    <row r="341" ht="6" customHeight="1"/>
    <row r="357" ht="10.5" customHeight="1"/>
    <row r="358" spans="1:3" ht="16.5" customHeight="1">
      <c r="A358" s="56" t="s">
        <v>32</v>
      </c>
      <c r="B358" s="55" t="s">
        <v>53</v>
      </c>
      <c r="C358" s="55"/>
    </row>
    <row r="359" ht="6" customHeight="1"/>
    <row r="363" ht="8.25" customHeight="1"/>
    <row r="364" ht="8.25" customHeight="1"/>
    <row r="365" spans="1:4" ht="18.75" customHeight="1">
      <c r="A365" s="56" t="s">
        <v>33</v>
      </c>
      <c r="B365" s="55" t="s">
        <v>160</v>
      </c>
      <c r="C365" s="55"/>
      <c r="D365" s="77"/>
    </row>
    <row r="366" spans="1:14" ht="12.75" customHeight="1">
      <c r="A366" s="56"/>
      <c r="B366" s="55"/>
      <c r="C366" s="55"/>
      <c r="H366" s="199" t="s">
        <v>354</v>
      </c>
      <c r="I366" s="199"/>
      <c r="J366" s="199"/>
      <c r="K366" s="55"/>
      <c r="L366" s="78" t="s">
        <v>45</v>
      </c>
      <c r="M366" s="78"/>
      <c r="N366" s="78"/>
    </row>
    <row r="367" spans="1:14" ht="12.75" customHeight="1">
      <c r="A367" s="56"/>
      <c r="B367" s="55"/>
      <c r="C367" s="55"/>
      <c r="H367" s="127" t="s">
        <v>336</v>
      </c>
      <c r="I367" s="55"/>
      <c r="J367" s="79" t="s">
        <v>310</v>
      </c>
      <c r="K367" s="55"/>
      <c r="L367" s="80" t="str">
        <f>+H367</f>
        <v>31/12/2011</v>
      </c>
      <c r="M367" s="55"/>
      <c r="N367" s="80" t="str">
        <f>+J367</f>
        <v>30/09/2010</v>
      </c>
    </row>
    <row r="368" spans="8:14" ht="12.75" customHeight="1">
      <c r="H368" s="120" t="s">
        <v>4</v>
      </c>
      <c r="I368" s="102"/>
      <c r="J368" s="102" t="s">
        <v>4</v>
      </c>
      <c r="K368" s="55"/>
      <c r="L368" s="102" t="s">
        <v>4</v>
      </c>
      <c r="M368" s="102"/>
      <c r="N368" s="102" t="s">
        <v>4</v>
      </c>
    </row>
    <row r="369" spans="3:8" ht="15" customHeight="1">
      <c r="C369" s="30" t="s">
        <v>42</v>
      </c>
      <c r="H369" s="67"/>
    </row>
    <row r="370" spans="3:14" ht="15" customHeight="1">
      <c r="C370" s="81" t="s">
        <v>43</v>
      </c>
      <c r="H370" s="134">
        <v>1092</v>
      </c>
      <c r="J370" s="64">
        <v>2360</v>
      </c>
      <c r="L370" s="64">
        <f>2290+2103+1804+1092</f>
        <v>7289</v>
      </c>
      <c r="M370" s="31"/>
      <c r="N370" s="64">
        <f>859+688+1291+2360</f>
        <v>5198</v>
      </c>
    </row>
    <row r="371" spans="3:14" ht="15" customHeight="1">
      <c r="C371" s="81" t="s">
        <v>44</v>
      </c>
      <c r="H371" s="137">
        <v>0</v>
      </c>
      <c r="J371" s="65">
        <v>1</v>
      </c>
      <c r="L371" s="65">
        <v>238</v>
      </c>
      <c r="M371" s="31"/>
      <c r="N371" s="65">
        <f>-219+1</f>
        <v>-218</v>
      </c>
    </row>
    <row r="372" spans="8:14" ht="15" customHeight="1">
      <c r="H372" s="139">
        <f>+H370+H371</f>
        <v>1092</v>
      </c>
      <c r="J372" s="57">
        <f>+J370+J371</f>
        <v>2361</v>
      </c>
      <c r="L372" s="57">
        <f>+L370+L371</f>
        <v>7527</v>
      </c>
      <c r="N372" s="57">
        <f>+N370+N371</f>
        <v>4980</v>
      </c>
    </row>
    <row r="373" spans="3:14" ht="15" customHeight="1">
      <c r="C373" s="30" t="s">
        <v>46</v>
      </c>
      <c r="H373" s="139">
        <v>83</v>
      </c>
      <c r="J373" s="57">
        <v>-72</v>
      </c>
      <c r="L373" s="57">
        <f>-17-8-11+83</f>
        <v>47</v>
      </c>
      <c r="N373" s="57">
        <f>-37+26+43-72</f>
        <v>-40</v>
      </c>
    </row>
    <row r="374" spans="8:14" ht="6.75" customHeight="1">
      <c r="H374" s="139"/>
      <c r="J374" s="57"/>
      <c r="L374" s="57"/>
      <c r="N374" s="57"/>
    </row>
    <row r="375" spans="1:14" ht="15" customHeight="1" thickBot="1">
      <c r="A375" s="67"/>
      <c r="B375" s="67"/>
      <c r="C375" s="67" t="s">
        <v>161</v>
      </c>
      <c r="H375" s="141">
        <f>+H372+H373</f>
        <v>1175</v>
      </c>
      <c r="J375" s="68">
        <f>+J372+J373</f>
        <v>2289</v>
      </c>
      <c r="L375" s="68">
        <f>+L372+L373</f>
        <v>7574</v>
      </c>
      <c r="N375" s="68">
        <f>+N372+N373</f>
        <v>4940</v>
      </c>
    </row>
    <row r="376" spans="1:13" ht="9" customHeight="1">
      <c r="A376" s="67"/>
      <c r="B376" s="67"/>
      <c r="C376" s="67"/>
      <c r="F376" s="58"/>
      <c r="H376" s="130"/>
      <c r="J376" s="58"/>
      <c r="L376" s="58"/>
      <c r="M376" s="69"/>
    </row>
    <row r="377" spans="1:3" ht="12.75" customHeight="1">
      <c r="A377" s="67"/>
      <c r="B377" s="67"/>
      <c r="C377" s="67"/>
    </row>
    <row r="378" spans="1:3" ht="12.75" customHeight="1">
      <c r="A378" s="67"/>
      <c r="B378" s="67"/>
      <c r="C378" s="67"/>
    </row>
    <row r="379" spans="1:3" ht="12.75" customHeight="1">
      <c r="A379" s="67"/>
      <c r="B379" s="67"/>
      <c r="C379" s="67"/>
    </row>
    <row r="380" spans="1:3" ht="12.75" customHeight="1">
      <c r="A380" s="67"/>
      <c r="B380" s="67"/>
      <c r="C380" s="67"/>
    </row>
    <row r="381" spans="1:3" ht="12.75" customHeight="1">
      <c r="A381" s="67"/>
      <c r="B381" s="67"/>
      <c r="C381" s="67"/>
    </row>
    <row r="382" spans="1:3" ht="12.75" customHeight="1">
      <c r="A382" s="67"/>
      <c r="B382" s="67"/>
      <c r="C382" s="67"/>
    </row>
    <row r="383" spans="1:3" ht="12.75" customHeight="1">
      <c r="A383" s="67"/>
      <c r="B383" s="67"/>
      <c r="C383" s="67"/>
    </row>
    <row r="384" spans="1:3" ht="17.25" customHeight="1">
      <c r="A384" s="70" t="s">
        <v>34</v>
      </c>
      <c r="B384" s="71" t="s">
        <v>162</v>
      </c>
      <c r="C384" s="71"/>
    </row>
    <row r="385" ht="10.5" customHeight="1"/>
    <row r="386" ht="15" customHeight="1">
      <c r="B386" s="30" t="s">
        <v>325</v>
      </c>
    </row>
    <row r="387" ht="15" customHeight="1">
      <c r="B387" s="30" t="s">
        <v>353</v>
      </c>
    </row>
    <row r="388" ht="15" customHeight="1">
      <c r="B388" s="30" t="s">
        <v>357</v>
      </c>
    </row>
    <row r="389" ht="15" customHeight="1"/>
    <row r="390" spans="1:3" ht="12.75" customHeight="1">
      <c r="A390" s="56" t="s">
        <v>35</v>
      </c>
      <c r="B390" s="55" t="s">
        <v>17</v>
      </c>
      <c r="C390" s="55"/>
    </row>
    <row r="391" ht="6" customHeight="1"/>
    <row r="392" ht="15" customHeight="1">
      <c r="B392" s="30" t="s">
        <v>95</v>
      </c>
    </row>
    <row r="393" ht="8.25" customHeight="1"/>
    <row r="394" spans="2:15" ht="15" customHeight="1" hidden="1">
      <c r="B394" s="30" t="s">
        <v>0</v>
      </c>
      <c r="C394" s="30" t="s">
        <v>102</v>
      </c>
      <c r="N394" s="82" t="s">
        <v>4</v>
      </c>
      <c r="O394" s="82"/>
    </row>
    <row r="395" spans="3:15" ht="15" customHeight="1" hidden="1">
      <c r="C395" s="30" t="s">
        <v>2</v>
      </c>
      <c r="D395" s="83" t="s">
        <v>97</v>
      </c>
      <c r="N395" s="83">
        <v>0</v>
      </c>
      <c r="O395" s="83"/>
    </row>
    <row r="396" spans="3:15" ht="15" customHeight="1" hidden="1">
      <c r="C396" s="30" t="s">
        <v>3</v>
      </c>
      <c r="D396" s="83" t="s">
        <v>98</v>
      </c>
      <c r="N396" s="83">
        <v>0</v>
      </c>
      <c r="O396" s="83"/>
    </row>
    <row r="397" spans="3:15" ht="15" customHeight="1" hidden="1">
      <c r="C397" s="30" t="s">
        <v>96</v>
      </c>
      <c r="D397" s="83" t="s">
        <v>99</v>
      </c>
      <c r="N397" s="57">
        <v>0</v>
      </c>
      <c r="O397" s="57"/>
    </row>
    <row r="398" ht="6.75" customHeight="1" hidden="1"/>
    <row r="399" spans="12:14" ht="12.75" customHeight="1">
      <c r="L399" s="120" t="s">
        <v>167</v>
      </c>
      <c r="N399" s="32" t="s">
        <v>167</v>
      </c>
    </row>
    <row r="400" spans="8:14" ht="12.75" customHeight="1">
      <c r="H400" s="30">
        <f>116+533</f>
        <v>649</v>
      </c>
      <c r="L400" s="127" t="s">
        <v>336</v>
      </c>
      <c r="N400" s="79" t="s">
        <v>259</v>
      </c>
    </row>
    <row r="401" spans="2:14" ht="15" customHeight="1">
      <c r="B401" s="30" t="s">
        <v>163</v>
      </c>
      <c r="L401" s="128" t="s">
        <v>4</v>
      </c>
      <c r="N401" s="84" t="s">
        <v>4</v>
      </c>
    </row>
    <row r="402" spans="3:14" ht="15" customHeight="1">
      <c r="C402" s="30" t="s">
        <v>2</v>
      </c>
      <c r="D402" s="83" t="s">
        <v>164</v>
      </c>
      <c r="L402" s="67">
        <v>1</v>
      </c>
      <c r="N402" s="30">
        <v>1</v>
      </c>
    </row>
    <row r="403" spans="3:14" ht="15" customHeight="1">
      <c r="C403" s="30" t="s">
        <v>3</v>
      </c>
      <c r="D403" s="83" t="s">
        <v>165</v>
      </c>
      <c r="L403" s="67">
        <v>1</v>
      </c>
      <c r="N403" s="30">
        <v>1</v>
      </c>
    </row>
    <row r="404" spans="3:14" ht="15" customHeight="1">
      <c r="C404" s="30" t="s">
        <v>96</v>
      </c>
      <c r="D404" s="83" t="s">
        <v>166</v>
      </c>
      <c r="L404" s="67">
        <v>1</v>
      </c>
      <c r="N404" s="30">
        <v>1</v>
      </c>
    </row>
    <row r="405" spans="1:4" ht="15" customHeight="1">
      <c r="A405" s="77"/>
      <c r="B405" s="77"/>
      <c r="C405" s="77"/>
      <c r="D405" s="77"/>
    </row>
    <row r="406" spans="1:5" ht="12.75" customHeight="1">
      <c r="A406" s="56" t="s">
        <v>36</v>
      </c>
      <c r="B406" s="55" t="s">
        <v>207</v>
      </c>
      <c r="C406" s="55"/>
      <c r="E406" s="77"/>
    </row>
    <row r="407" ht="6" customHeight="1"/>
    <row r="408" spans="1:5" ht="12.75" customHeight="1">
      <c r="A408" s="56"/>
      <c r="B408" s="55" t="s">
        <v>237</v>
      </c>
      <c r="C408" s="55"/>
      <c r="E408" s="77"/>
    </row>
    <row r="409" ht="6" customHeight="1"/>
    <row r="410" ht="12" customHeight="1">
      <c r="B410" s="110" t="s">
        <v>278</v>
      </c>
    </row>
    <row r="411" spans="1:4" ht="6" customHeight="1">
      <c r="A411" s="77"/>
      <c r="B411" s="77"/>
      <c r="C411" s="77"/>
      <c r="D411" s="77"/>
    </row>
    <row r="412" spans="1:4" ht="12.75" customHeight="1">
      <c r="A412" s="77"/>
      <c r="B412" s="77"/>
      <c r="C412" s="77"/>
      <c r="D412" s="77"/>
    </row>
    <row r="413" spans="1:4" ht="12.75" customHeight="1">
      <c r="A413" s="77"/>
      <c r="B413" s="77"/>
      <c r="C413" s="77"/>
      <c r="D413" s="77"/>
    </row>
    <row r="414" spans="1:4" ht="12.75" customHeight="1">
      <c r="A414" s="77"/>
      <c r="B414" s="77"/>
      <c r="C414" s="77"/>
      <c r="D414" s="77"/>
    </row>
    <row r="415" spans="1:4" ht="12.75" customHeight="1">
      <c r="A415" s="77"/>
      <c r="B415" s="77"/>
      <c r="C415" s="77"/>
      <c r="D415" s="77"/>
    </row>
    <row r="416" spans="1:4" ht="12.75" customHeight="1">
      <c r="A416" s="77"/>
      <c r="B416" s="77"/>
      <c r="C416" s="77"/>
      <c r="D416" s="77"/>
    </row>
    <row r="417" spans="1:4" ht="11.25" customHeight="1">
      <c r="A417" s="77"/>
      <c r="B417" s="77"/>
      <c r="C417" s="77"/>
      <c r="D417" s="77"/>
    </row>
    <row r="418" spans="1:4" ht="6" customHeight="1">
      <c r="A418" s="77"/>
      <c r="B418" s="77"/>
      <c r="C418" s="77"/>
      <c r="D418" s="77"/>
    </row>
    <row r="419" ht="12" customHeight="1" hidden="1">
      <c r="B419" s="85" t="s">
        <v>239</v>
      </c>
    </row>
    <row r="420" ht="6" customHeight="1" hidden="1"/>
    <row r="421" ht="12.75" customHeight="1" hidden="1"/>
    <row r="422" ht="6.75" customHeight="1" hidden="1"/>
    <row r="423" ht="12.75" customHeight="1" hidden="1"/>
    <row r="424" ht="12.75" customHeight="1" hidden="1"/>
    <row r="425" ht="12.75" customHeight="1" hidden="1"/>
    <row r="426" ht="12.75" customHeight="1" hidden="1"/>
    <row r="427" ht="12.75" customHeight="1" hidden="1"/>
    <row r="428" ht="12.75" customHeight="1" hidden="1"/>
    <row r="429" ht="6.75" customHeight="1" hidden="1"/>
    <row r="430" spans="1:2" ht="12" customHeight="1" hidden="1">
      <c r="A430" s="67"/>
      <c r="B430" s="85" t="s">
        <v>240</v>
      </c>
    </row>
    <row r="431" ht="6" customHeight="1" hidden="1"/>
    <row r="432" ht="12.75" customHeight="1" hidden="1"/>
    <row r="433" ht="6.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c r="C442" s="30" t="s">
        <v>231</v>
      </c>
    </row>
    <row r="443" ht="12.75" customHeight="1" hidden="1">
      <c r="B443" s="67"/>
    </row>
    <row r="444" ht="15" customHeight="1" hidden="1"/>
    <row r="445" ht="12.75" customHeight="1" hidden="1">
      <c r="C445" s="30" t="s">
        <v>232</v>
      </c>
    </row>
    <row r="446" ht="12.75" customHeight="1" hidden="1"/>
    <row r="447" ht="12.75" customHeight="1" hidden="1">
      <c r="C447" s="30" t="s">
        <v>233</v>
      </c>
    </row>
    <row r="448" ht="12.75" customHeight="1" hidden="1"/>
    <row r="449" ht="9.75" customHeight="1" hidden="1"/>
    <row r="450" ht="13.5" customHeight="1" hidden="1">
      <c r="C450" s="30" t="s">
        <v>234</v>
      </c>
    </row>
    <row r="451" ht="13.5" customHeight="1" hidden="1"/>
    <row r="452" ht="8.2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spans="1:5" ht="12.75" customHeight="1" hidden="1">
      <c r="A462" s="56" t="s">
        <v>36</v>
      </c>
      <c r="B462" s="55" t="s">
        <v>238</v>
      </c>
      <c r="C462" s="55"/>
      <c r="E462" s="77"/>
    </row>
    <row r="463" ht="6" customHeight="1" hidden="1"/>
    <row r="464" spans="1:4" ht="12.75" customHeight="1">
      <c r="A464" s="77"/>
      <c r="B464" s="55" t="s">
        <v>241</v>
      </c>
      <c r="C464" s="55"/>
      <c r="D464" s="77"/>
    </row>
    <row r="465" spans="1:4" ht="14.25" customHeight="1">
      <c r="A465" s="77"/>
      <c r="B465" s="77"/>
      <c r="C465" s="77"/>
      <c r="D465" s="77"/>
    </row>
    <row r="466" spans="1:4" ht="14.25" customHeight="1">
      <c r="A466" s="77"/>
      <c r="B466" s="77"/>
      <c r="C466" s="77"/>
      <c r="D466" s="77"/>
    </row>
    <row r="467" spans="1:4" ht="14.25" customHeight="1">
      <c r="A467" s="77"/>
      <c r="B467" s="77"/>
      <c r="C467" s="77"/>
      <c r="D467" s="77"/>
    </row>
    <row r="468" ht="13.5" customHeight="1"/>
    <row r="469" spans="1:3" ht="12.75" customHeight="1">
      <c r="A469" s="56" t="s">
        <v>37</v>
      </c>
      <c r="B469" s="55" t="s">
        <v>168</v>
      </c>
      <c r="C469" s="55"/>
    </row>
    <row r="470" ht="4.5" customHeight="1"/>
    <row r="471" ht="12.75" customHeight="1">
      <c r="B471" s="30" t="s">
        <v>347</v>
      </c>
    </row>
    <row r="472" spans="12:15" ht="12.75" customHeight="1">
      <c r="L472" s="120" t="s">
        <v>167</v>
      </c>
      <c r="M472" s="32"/>
      <c r="N472" s="32" t="s">
        <v>167</v>
      </c>
      <c r="O472" s="63"/>
    </row>
    <row r="473" spans="12:15" ht="12.75" customHeight="1">
      <c r="L473" s="127" t="s">
        <v>336</v>
      </c>
      <c r="M473" s="55"/>
      <c r="N473" s="79" t="s">
        <v>259</v>
      </c>
      <c r="O473" s="62"/>
    </row>
    <row r="474" spans="10:16" ht="12.75" customHeight="1">
      <c r="J474" s="69"/>
      <c r="L474" s="120" t="s">
        <v>4</v>
      </c>
      <c r="M474" s="32"/>
      <c r="N474" s="102" t="s">
        <v>4</v>
      </c>
      <c r="O474" s="63"/>
      <c r="P474" s="63"/>
    </row>
    <row r="475" spans="2:16" ht="12.75" customHeight="1">
      <c r="B475" s="55" t="s">
        <v>169</v>
      </c>
      <c r="J475" s="69"/>
      <c r="L475" s="129"/>
      <c r="M475" s="63"/>
      <c r="N475" s="63"/>
      <c r="O475" s="63"/>
      <c r="P475" s="63"/>
    </row>
    <row r="476" spans="3:16" ht="12.75" customHeight="1">
      <c r="C476" s="30" t="s">
        <v>48</v>
      </c>
      <c r="J476" s="86"/>
      <c r="K476" s="31"/>
      <c r="L476" s="130"/>
      <c r="M476" s="58"/>
      <c r="N476" s="58"/>
      <c r="O476" s="58"/>
      <c r="P476" s="87"/>
    </row>
    <row r="477" spans="4:16" ht="12.75" customHeight="1">
      <c r="D477" s="30" t="s">
        <v>171</v>
      </c>
      <c r="J477" s="86"/>
      <c r="K477" s="31"/>
      <c r="L477" s="130">
        <v>12</v>
      </c>
      <c r="M477" s="58"/>
      <c r="N477" s="58">
        <v>26</v>
      </c>
      <c r="O477" s="58"/>
      <c r="P477" s="87"/>
    </row>
    <row r="478" spans="4:16" ht="12.75" customHeight="1">
      <c r="D478" s="30" t="s">
        <v>84</v>
      </c>
      <c r="J478" s="86"/>
      <c r="K478" s="31"/>
      <c r="L478" s="130">
        <v>273</v>
      </c>
      <c r="M478" s="58"/>
      <c r="N478" s="58">
        <v>401</v>
      </c>
      <c r="O478" s="58"/>
      <c r="P478" s="87"/>
    </row>
    <row r="479" spans="3:16" ht="12.75" customHeight="1">
      <c r="C479" s="30" t="s">
        <v>49</v>
      </c>
      <c r="J479" s="86"/>
      <c r="L479" s="130"/>
      <c r="M479" s="58"/>
      <c r="N479" s="58"/>
      <c r="O479" s="72"/>
      <c r="P479" s="63"/>
    </row>
    <row r="480" spans="4:16" ht="12.75" customHeight="1">
      <c r="D480" s="30" t="s">
        <v>18</v>
      </c>
      <c r="J480" s="86"/>
      <c r="L480" s="130">
        <v>3025</v>
      </c>
      <c r="M480" s="58"/>
      <c r="N480" s="58">
        <v>1879</v>
      </c>
      <c r="O480" s="72"/>
      <c r="P480" s="63"/>
    </row>
    <row r="481" spans="4:16" ht="12.75" customHeight="1">
      <c r="D481" s="30" t="s">
        <v>19</v>
      </c>
      <c r="J481" s="86"/>
      <c r="L481" s="130">
        <v>16300</v>
      </c>
      <c r="M481" s="58"/>
      <c r="N481" s="58">
        <v>5000</v>
      </c>
      <c r="O481" s="72"/>
      <c r="P481" s="63"/>
    </row>
    <row r="482" spans="4:16" ht="12.75" customHeight="1">
      <c r="D482" s="30" t="s">
        <v>20</v>
      </c>
      <c r="J482" s="86"/>
      <c r="L482" s="58">
        <v>13314</v>
      </c>
      <c r="M482" s="58"/>
      <c r="N482" s="58">
        <v>7021</v>
      </c>
      <c r="O482" s="72"/>
      <c r="P482" s="63"/>
    </row>
    <row r="483" spans="4:16" ht="12.75" customHeight="1" hidden="1">
      <c r="D483" s="30" t="s">
        <v>171</v>
      </c>
      <c r="J483" s="86"/>
      <c r="L483" s="58">
        <v>0</v>
      </c>
      <c r="M483" s="58"/>
      <c r="N483" s="58">
        <v>0</v>
      </c>
      <c r="O483" s="72"/>
      <c r="P483" s="63"/>
    </row>
    <row r="484" spans="10:16" ht="2.25" customHeight="1">
      <c r="J484" s="31"/>
      <c r="L484" s="58"/>
      <c r="M484" s="58"/>
      <c r="N484" s="58"/>
      <c r="P484" s="63"/>
    </row>
    <row r="485" spans="10:16" ht="12.75" customHeight="1" thickBot="1">
      <c r="J485" s="58"/>
      <c r="L485" s="68">
        <f>SUM(L476:L484)</f>
        <v>32924</v>
      </c>
      <c r="M485" s="58"/>
      <c r="N485" s="68">
        <f>SUM(N476:N484)</f>
        <v>14327</v>
      </c>
      <c r="O485" s="58"/>
      <c r="P485" s="63"/>
    </row>
    <row r="486" spans="2:14" ht="12.75" customHeight="1">
      <c r="B486" s="55" t="s">
        <v>170</v>
      </c>
      <c r="J486" s="31"/>
      <c r="L486" s="57"/>
      <c r="M486" s="57"/>
      <c r="N486" s="57"/>
    </row>
    <row r="487" spans="3:16" ht="12.75" customHeight="1">
      <c r="C487" s="30" t="s">
        <v>48</v>
      </c>
      <c r="J487" s="86"/>
      <c r="K487" s="31"/>
      <c r="L487" s="58"/>
      <c r="M487" s="58"/>
      <c r="N487" s="58"/>
      <c r="O487" s="58"/>
      <c r="P487" s="87"/>
    </row>
    <row r="488" spans="4:16" ht="12.75" customHeight="1">
      <c r="D488" s="30" t="s">
        <v>171</v>
      </c>
      <c r="J488" s="86"/>
      <c r="K488" s="31"/>
      <c r="L488" s="58">
        <v>11000</v>
      </c>
      <c r="M488" s="58"/>
      <c r="N488" s="58">
        <v>340</v>
      </c>
      <c r="O488" s="58"/>
      <c r="P488" s="87"/>
    </row>
    <row r="489" spans="4:16" ht="12.75" customHeight="1">
      <c r="D489" s="30" t="s">
        <v>84</v>
      </c>
      <c r="J489" s="86"/>
      <c r="K489" s="31"/>
      <c r="L489" s="58">
        <v>201</v>
      </c>
      <c r="M489" s="58"/>
      <c r="N489" s="58">
        <v>22</v>
      </c>
      <c r="O489" s="58"/>
      <c r="P489" s="87"/>
    </row>
    <row r="490" spans="3:16" ht="12.75" customHeight="1" hidden="1">
      <c r="C490" s="30" t="s">
        <v>49</v>
      </c>
      <c r="J490" s="86"/>
      <c r="L490" s="58"/>
      <c r="M490" s="58"/>
      <c r="N490" s="58"/>
      <c r="O490" s="72"/>
      <c r="P490" s="63"/>
    </row>
    <row r="491" spans="4:16" ht="12.75" customHeight="1" hidden="1">
      <c r="D491" s="30" t="s">
        <v>18</v>
      </c>
      <c r="J491" s="86"/>
      <c r="L491" s="58">
        <v>0</v>
      </c>
      <c r="M491" s="58"/>
      <c r="N491" s="58">
        <v>0</v>
      </c>
      <c r="O491" s="72"/>
      <c r="P491" s="63"/>
    </row>
    <row r="492" spans="4:16" ht="12.75" customHeight="1" hidden="1">
      <c r="D492" s="30" t="s">
        <v>19</v>
      </c>
      <c r="J492" s="86"/>
      <c r="L492" s="58">
        <v>0</v>
      </c>
      <c r="M492" s="58"/>
      <c r="N492" s="58">
        <v>0</v>
      </c>
      <c r="O492" s="72"/>
      <c r="P492" s="63"/>
    </row>
    <row r="493" spans="4:16" ht="12.75" customHeight="1" hidden="1">
      <c r="D493" s="30" t="s">
        <v>20</v>
      </c>
      <c r="J493" s="86"/>
      <c r="L493" s="58">
        <v>0</v>
      </c>
      <c r="M493" s="58"/>
      <c r="N493" s="58">
        <v>0</v>
      </c>
      <c r="O493" s="72"/>
      <c r="P493" s="63"/>
    </row>
    <row r="494" spans="4:16" ht="12.75" customHeight="1" hidden="1">
      <c r="D494" s="30" t="s">
        <v>171</v>
      </c>
      <c r="J494" s="86"/>
      <c r="L494" s="58">
        <v>0</v>
      </c>
      <c r="M494" s="58"/>
      <c r="N494" s="58">
        <v>0</v>
      </c>
      <c r="O494" s="72"/>
      <c r="P494" s="63"/>
    </row>
    <row r="495" spans="10:16" ht="4.5" customHeight="1">
      <c r="J495" s="31"/>
      <c r="L495" s="58"/>
      <c r="M495" s="58"/>
      <c r="N495" s="58"/>
      <c r="P495" s="63"/>
    </row>
    <row r="496" spans="10:16" ht="12.75" customHeight="1" thickBot="1">
      <c r="J496" s="58"/>
      <c r="L496" s="68">
        <f>SUM(L487:L495)</f>
        <v>11201</v>
      </c>
      <c r="M496" s="58"/>
      <c r="N496" s="68">
        <f>SUM(N487:N495)</f>
        <v>362</v>
      </c>
      <c r="O496" s="58"/>
      <c r="P496" s="63"/>
    </row>
    <row r="497" spans="10:16" ht="12.75" customHeight="1">
      <c r="J497" s="58"/>
      <c r="L497" s="58"/>
      <c r="M497" s="58"/>
      <c r="N497" s="58"/>
      <c r="O497" s="58"/>
      <c r="P497" s="63"/>
    </row>
    <row r="498" spans="10:16" ht="18.75" customHeight="1" hidden="1">
      <c r="J498" s="58"/>
      <c r="L498" s="58"/>
      <c r="M498" s="58"/>
      <c r="N498" s="58"/>
      <c r="O498" s="58"/>
      <c r="P498" s="63"/>
    </row>
    <row r="499" spans="10:16" ht="18.75" customHeight="1" hidden="1">
      <c r="J499" s="58"/>
      <c r="L499" s="58"/>
      <c r="M499" s="58"/>
      <c r="N499" s="58"/>
      <c r="O499" s="58"/>
      <c r="P499" s="63"/>
    </row>
    <row r="500" ht="18.75" customHeight="1" hidden="1">
      <c r="J500" s="31"/>
    </row>
    <row r="501" ht="18.75" customHeight="1" hidden="1">
      <c r="J501" s="31"/>
    </row>
    <row r="502" spans="2:16" ht="12.75" customHeight="1" hidden="1">
      <c r="B502" s="30" t="s">
        <v>173</v>
      </c>
      <c r="J502" s="58"/>
      <c r="L502" s="58"/>
      <c r="M502" s="58"/>
      <c r="N502" s="58"/>
      <c r="O502" s="58"/>
      <c r="P502" s="63"/>
    </row>
    <row r="503" spans="2:16" ht="12.75" customHeight="1" hidden="1" thickBot="1">
      <c r="B503" s="30" t="s">
        <v>172</v>
      </c>
      <c r="H503" s="58" t="s">
        <v>174</v>
      </c>
      <c r="L503" s="59">
        <v>0</v>
      </c>
      <c r="M503" s="59"/>
      <c r="N503" s="59">
        <v>0</v>
      </c>
      <c r="O503" s="58"/>
      <c r="P503" s="63"/>
    </row>
    <row r="504" spans="8:16" ht="12.75" customHeight="1" hidden="1" thickBot="1">
      <c r="H504" s="58" t="s">
        <v>175</v>
      </c>
      <c r="L504" s="88">
        <v>0</v>
      </c>
      <c r="M504" s="88"/>
      <c r="N504" s="88">
        <v>0</v>
      </c>
      <c r="O504" s="58"/>
      <c r="P504" s="63"/>
    </row>
    <row r="505" ht="10.5" customHeight="1" hidden="1">
      <c r="J505" s="31"/>
    </row>
    <row r="506" ht="7.5" customHeight="1" hidden="1">
      <c r="J506" s="31"/>
    </row>
    <row r="507" spans="1:12" ht="12.75" customHeight="1">
      <c r="A507" s="56" t="s">
        <v>38</v>
      </c>
      <c r="B507" s="55" t="s">
        <v>23</v>
      </c>
      <c r="C507" s="55"/>
      <c r="J507" s="31"/>
      <c r="L507" s="72"/>
    </row>
    <row r="508" ht="6" customHeight="1">
      <c r="J508" s="31"/>
    </row>
    <row r="509" spans="2:10" ht="12.75" customHeight="1">
      <c r="B509" s="30" t="s">
        <v>313</v>
      </c>
      <c r="J509" s="31"/>
    </row>
    <row r="510" spans="2:10" ht="12.75" customHeight="1">
      <c r="B510" s="30" t="s">
        <v>312</v>
      </c>
      <c r="J510" s="31"/>
    </row>
    <row r="511" ht="12.75" customHeight="1">
      <c r="J511" s="31"/>
    </row>
    <row r="512" spans="1:4" ht="12.75" customHeight="1">
      <c r="A512" s="56" t="s">
        <v>39</v>
      </c>
      <c r="B512" s="55" t="s">
        <v>24</v>
      </c>
      <c r="C512" s="55"/>
      <c r="D512" s="77"/>
    </row>
    <row r="513" ht="6" customHeight="1"/>
    <row r="514" ht="13.5" customHeight="1">
      <c r="B514" s="30" t="s">
        <v>215</v>
      </c>
    </row>
    <row r="515" ht="9.75" customHeight="1"/>
    <row r="516" spans="2:3" ht="13.5" customHeight="1">
      <c r="B516" s="30" t="s">
        <v>0</v>
      </c>
      <c r="C516" s="85" t="s">
        <v>222</v>
      </c>
    </row>
    <row r="517" ht="7.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9.75" customHeight="1"/>
    <row r="528" ht="9" customHeight="1"/>
    <row r="529" ht="15" customHeight="1" hidden="1"/>
    <row r="530" spans="1:3" ht="16.5" customHeight="1">
      <c r="A530" s="56" t="s">
        <v>40</v>
      </c>
      <c r="B530" s="55" t="s">
        <v>182</v>
      </c>
      <c r="C530" s="55"/>
    </row>
    <row r="531" ht="6" customHeight="1"/>
    <row r="532" ht="12.75" customHeight="1">
      <c r="B532" s="30" t="s">
        <v>223</v>
      </c>
    </row>
    <row r="533" ht="12" customHeight="1"/>
    <row r="534" spans="1:3" ht="12.75" customHeight="1">
      <c r="A534" s="70" t="s">
        <v>41</v>
      </c>
      <c r="B534" s="55" t="s">
        <v>77</v>
      </c>
      <c r="C534" s="55"/>
    </row>
    <row r="535" ht="6" customHeight="1"/>
    <row r="536" spans="1:3" ht="12.75" customHeight="1">
      <c r="A536" s="67"/>
      <c r="B536" s="30" t="s">
        <v>0</v>
      </c>
      <c r="C536" s="55" t="s">
        <v>176</v>
      </c>
    </row>
    <row r="537" ht="6" customHeight="1"/>
    <row r="538" ht="16.5" customHeight="1"/>
    <row r="540" spans="7:12" ht="12.75" customHeight="1">
      <c r="G540" s="58"/>
      <c r="H540" s="58"/>
      <c r="I540" s="58"/>
      <c r="J540" s="58"/>
      <c r="K540" s="58"/>
      <c r="L540" s="58"/>
    </row>
    <row r="541" spans="1:15" s="55" customFormat="1" ht="12.75" customHeight="1">
      <c r="A541" s="56"/>
      <c r="H541" s="199" t="s">
        <v>354</v>
      </c>
      <c r="I541" s="199"/>
      <c r="J541" s="199"/>
      <c r="L541" s="212" t="s">
        <v>45</v>
      </c>
      <c r="M541" s="212"/>
      <c r="N541" s="212"/>
      <c r="O541" s="32"/>
    </row>
    <row r="542" spans="1:15" ht="12.75" customHeight="1">
      <c r="A542" s="56"/>
      <c r="B542" s="55"/>
      <c r="C542" s="55"/>
      <c r="H542" s="61" t="s">
        <v>336</v>
      </c>
      <c r="J542" s="61" t="s">
        <v>259</v>
      </c>
      <c r="L542" s="62" t="str">
        <f>+H542</f>
        <v>31/12/2011</v>
      </c>
      <c r="N542" s="62" t="str">
        <f>+J542</f>
        <v>31/12/2010</v>
      </c>
      <c r="O542" s="62"/>
    </row>
    <row r="543" spans="8:15" ht="12.75" customHeight="1">
      <c r="H543" s="63" t="s">
        <v>4</v>
      </c>
      <c r="I543" s="63"/>
      <c r="J543" s="63" t="s">
        <v>4</v>
      </c>
      <c r="K543" s="63"/>
      <c r="L543" s="63" t="s">
        <v>4</v>
      </c>
      <c r="M543" s="63"/>
      <c r="N543" s="63" t="s">
        <v>4</v>
      </c>
      <c r="O543" s="63"/>
    </row>
    <row r="544" spans="3:7" ht="12.75" customHeight="1">
      <c r="C544" s="204" t="s">
        <v>216</v>
      </c>
      <c r="D544" s="204"/>
      <c r="E544" s="204"/>
      <c r="F544" s="204"/>
      <c r="G544" s="58"/>
    </row>
    <row r="545" spans="3:15" ht="12.75" customHeight="1" thickBot="1">
      <c r="C545" s="204"/>
      <c r="D545" s="204"/>
      <c r="E545" s="204"/>
      <c r="F545" s="204"/>
      <c r="G545" s="58"/>
      <c r="H545" s="59">
        <f>+'P &amp; L'!D35</f>
        <v>7124</v>
      </c>
      <c r="I545" s="59"/>
      <c r="J545" s="59">
        <f>+'P &amp; L'!F35</f>
        <v>5666</v>
      </c>
      <c r="K545" s="59"/>
      <c r="L545" s="59">
        <f>+'P &amp; L'!H35</f>
        <v>21976</v>
      </c>
      <c r="M545" s="89"/>
      <c r="N545" s="59">
        <f>+'P &amp; L'!J35</f>
        <v>13161</v>
      </c>
      <c r="O545" s="31"/>
    </row>
    <row r="546" spans="7:12" ht="8.25" customHeight="1">
      <c r="G546" s="58"/>
      <c r="H546" s="58"/>
      <c r="I546" s="58"/>
      <c r="J546" s="58"/>
      <c r="K546" s="58"/>
      <c r="L546" s="58"/>
    </row>
    <row r="547" spans="3:12" ht="12.75" customHeight="1">
      <c r="C547" s="204" t="s">
        <v>326</v>
      </c>
      <c r="D547" s="204"/>
      <c r="E547" s="204"/>
      <c r="F547" s="204"/>
      <c r="G547" s="58"/>
      <c r="H547" s="58"/>
      <c r="I547" s="58"/>
      <c r="J547" s="58"/>
      <c r="K547" s="58"/>
      <c r="L547" s="58"/>
    </row>
    <row r="548" spans="3:15" ht="27" customHeight="1" thickBot="1">
      <c r="C548" s="204"/>
      <c r="D548" s="204"/>
      <c r="E548" s="204"/>
      <c r="F548" s="204"/>
      <c r="G548" s="58"/>
      <c r="H548" s="152">
        <v>216416</v>
      </c>
      <c r="I548" s="152"/>
      <c r="J548" s="152">
        <f>207220-3780</f>
        <v>203440</v>
      </c>
      <c r="K548" s="152"/>
      <c r="L548" s="152">
        <v>216416</v>
      </c>
      <c r="M548" s="153"/>
      <c r="N548" s="152">
        <f>207220-3780</f>
        <v>203440</v>
      </c>
      <c r="O548" s="58"/>
    </row>
    <row r="549" spans="3:15" ht="23.25" customHeight="1" thickBot="1">
      <c r="C549" s="30" t="s">
        <v>177</v>
      </c>
      <c r="G549" s="58"/>
      <c r="H549" s="90">
        <f>+H545/H548*100</f>
        <v>3.291808369066982</v>
      </c>
      <c r="I549" s="88"/>
      <c r="J549" s="90">
        <f>+J545/J548*100</f>
        <v>2.7850963429020843</v>
      </c>
      <c r="K549" s="88"/>
      <c r="L549" s="90">
        <f>+L545/L548*100</f>
        <v>10.1545172260831</v>
      </c>
      <c r="M549" s="91"/>
      <c r="N549" s="90">
        <f>+N545/N548*100</f>
        <v>6.4692292567833265</v>
      </c>
      <c r="O549" s="92"/>
    </row>
    <row r="550" spans="7:15" ht="12.75" customHeight="1">
      <c r="G550" s="58"/>
      <c r="H550" s="58"/>
      <c r="I550" s="58"/>
      <c r="J550" s="58"/>
      <c r="K550" s="58"/>
      <c r="L550" s="58"/>
      <c r="M550" s="31"/>
      <c r="N550" s="58"/>
      <c r="O550" s="58"/>
    </row>
    <row r="551" spans="2:15" ht="12.75" customHeight="1" hidden="1">
      <c r="B551" s="30" t="s">
        <v>254</v>
      </c>
      <c r="C551" s="30" t="s">
        <v>252</v>
      </c>
      <c r="G551" s="58"/>
      <c r="H551" s="58"/>
      <c r="I551" s="58"/>
      <c r="J551" s="58"/>
      <c r="K551" s="58"/>
      <c r="L551" s="58"/>
      <c r="M551" s="31"/>
      <c r="N551" s="58"/>
      <c r="O551" s="58"/>
    </row>
    <row r="552" spans="3:15" ht="12.75" customHeight="1" hidden="1">
      <c r="C552" s="30" t="s">
        <v>253</v>
      </c>
      <c r="G552" s="58"/>
      <c r="H552" s="58"/>
      <c r="I552" s="58"/>
      <c r="J552" s="58"/>
      <c r="K552" s="58"/>
      <c r="L552" s="58"/>
      <c r="M552" s="31"/>
      <c r="N552" s="58"/>
      <c r="O552" s="58"/>
    </row>
    <row r="553" spans="7:15" ht="12.75" customHeight="1" hidden="1">
      <c r="G553" s="58"/>
      <c r="H553" s="58"/>
      <c r="I553" s="58"/>
      <c r="J553" s="58"/>
      <c r="K553" s="58"/>
      <c r="L553" s="58"/>
      <c r="M553" s="31"/>
      <c r="N553" s="58"/>
      <c r="O553" s="58"/>
    </row>
    <row r="554" spans="1:3" ht="12.75" customHeight="1" hidden="1">
      <c r="A554" s="56" t="s">
        <v>41</v>
      </c>
      <c r="B554" s="55" t="s">
        <v>218</v>
      </c>
      <c r="C554" s="55"/>
    </row>
    <row r="555" spans="1:3" ht="12.75" customHeight="1" hidden="1">
      <c r="A555" s="56"/>
      <c r="B555" s="55"/>
      <c r="C555" s="55"/>
    </row>
    <row r="556" spans="1:3" ht="12.75" customHeight="1">
      <c r="A556" s="70" t="s">
        <v>41</v>
      </c>
      <c r="B556" s="55" t="s">
        <v>218</v>
      </c>
      <c r="C556" s="55"/>
    </row>
    <row r="557" ht="6" customHeight="1"/>
    <row r="558" spans="2:12" ht="12.75" customHeight="1">
      <c r="B558" s="30" t="s">
        <v>1</v>
      </c>
      <c r="C558" s="55" t="s">
        <v>178</v>
      </c>
      <c r="G558" s="58"/>
      <c r="H558" s="58"/>
      <c r="I558" s="58"/>
      <c r="J558" s="58"/>
      <c r="K558" s="58"/>
      <c r="L558" s="58"/>
    </row>
    <row r="559" spans="3:12" ht="9" customHeight="1">
      <c r="C559" s="55"/>
      <c r="G559" s="58"/>
      <c r="H559" s="58"/>
      <c r="I559" s="58"/>
      <c r="J559" s="58"/>
      <c r="K559" s="58"/>
      <c r="L559" s="58"/>
    </row>
    <row r="560" spans="3:12" ht="12.75" customHeight="1">
      <c r="C560" s="55"/>
      <c r="G560" s="58"/>
      <c r="H560" s="58"/>
      <c r="I560" s="58"/>
      <c r="J560" s="58"/>
      <c r="K560" s="58"/>
      <c r="L560" s="58"/>
    </row>
    <row r="561" spans="3:12" ht="12.75" customHeight="1">
      <c r="C561" s="55"/>
      <c r="G561" s="58"/>
      <c r="H561" s="58"/>
      <c r="I561" s="58"/>
      <c r="J561" s="58"/>
      <c r="K561" s="58"/>
      <c r="L561" s="58"/>
    </row>
    <row r="562" spans="3:12" ht="12.75" customHeight="1">
      <c r="C562" s="55"/>
      <c r="G562" s="58"/>
      <c r="H562" s="58"/>
      <c r="I562" s="58"/>
      <c r="J562" s="58"/>
      <c r="K562" s="58"/>
      <c r="L562" s="58"/>
    </row>
    <row r="563" spans="2:12" ht="12.75" customHeight="1">
      <c r="B563" s="93"/>
      <c r="C563" s="55"/>
      <c r="G563" s="58"/>
      <c r="H563" s="58"/>
      <c r="I563" s="58"/>
      <c r="J563" s="58"/>
      <c r="K563" s="58"/>
      <c r="L563" s="58"/>
    </row>
    <row r="564" spans="2:12" ht="12.75" customHeight="1" hidden="1">
      <c r="B564" s="93"/>
      <c r="C564" s="55"/>
      <c r="G564" s="58"/>
      <c r="H564" s="58"/>
      <c r="I564" s="58"/>
      <c r="J564" s="58"/>
      <c r="K564" s="58"/>
      <c r="L564" s="58"/>
    </row>
    <row r="565" spans="2:12" ht="12.75" customHeight="1" hidden="1">
      <c r="B565" s="93"/>
      <c r="C565" s="55"/>
      <c r="G565" s="58"/>
      <c r="H565" s="58"/>
      <c r="I565" s="58"/>
      <c r="J565" s="58"/>
      <c r="K565" s="58"/>
      <c r="L565" s="58"/>
    </row>
    <row r="566" spans="3:12" ht="12.75" customHeight="1" hidden="1">
      <c r="C566" s="55"/>
      <c r="G566" s="58"/>
      <c r="H566" s="58"/>
      <c r="I566" s="58"/>
      <c r="J566" s="58"/>
      <c r="K566" s="58"/>
      <c r="L566" s="58"/>
    </row>
    <row r="567" spans="3:12" ht="12.75" customHeight="1" hidden="1">
      <c r="C567" s="55"/>
      <c r="G567" s="58"/>
      <c r="H567" s="58"/>
      <c r="I567" s="58"/>
      <c r="J567" s="58"/>
      <c r="K567" s="58"/>
      <c r="L567" s="58"/>
    </row>
    <row r="568" spans="7:12" ht="12.75" customHeight="1" hidden="1">
      <c r="G568" s="58"/>
      <c r="H568" s="58"/>
      <c r="I568" s="58"/>
      <c r="J568" s="58"/>
      <c r="K568" s="58"/>
      <c r="L568" s="58"/>
    </row>
    <row r="569" spans="1:15" s="55" customFormat="1" ht="12.75" customHeight="1">
      <c r="A569" s="56"/>
      <c r="H569" s="199" t="s">
        <v>354</v>
      </c>
      <c r="I569" s="199"/>
      <c r="J569" s="199"/>
      <c r="L569" s="212" t="s">
        <v>45</v>
      </c>
      <c r="M569" s="212"/>
      <c r="N569" s="212"/>
      <c r="O569" s="193"/>
    </row>
    <row r="570" spans="1:15" ht="12.75" customHeight="1">
      <c r="A570" s="56"/>
      <c r="B570" s="55"/>
      <c r="C570" s="55"/>
      <c r="H570" s="61" t="s">
        <v>336</v>
      </c>
      <c r="J570" s="61" t="s">
        <v>259</v>
      </c>
      <c r="L570" s="62" t="str">
        <f>+H570</f>
        <v>31/12/2011</v>
      </c>
      <c r="N570" s="62" t="str">
        <f>+J570</f>
        <v>31/12/2010</v>
      </c>
      <c r="O570" s="62"/>
    </row>
    <row r="571" spans="8:15" ht="12.75" customHeight="1">
      <c r="H571" s="63" t="s">
        <v>4</v>
      </c>
      <c r="I571" s="63"/>
      <c r="J571" s="63" t="s">
        <v>4</v>
      </c>
      <c r="K571" s="63"/>
      <c r="L571" s="63" t="s">
        <v>4</v>
      </c>
      <c r="M571" s="63"/>
      <c r="N571" s="63" t="s">
        <v>4</v>
      </c>
      <c r="O571" s="63"/>
    </row>
    <row r="572" spans="7:15" ht="39.75" customHeight="1" thickBot="1">
      <c r="G572" s="58"/>
      <c r="H572" s="152">
        <v>255536</v>
      </c>
      <c r="I572" s="152"/>
      <c r="J572" s="152">
        <f>+J548</f>
        <v>203440</v>
      </c>
      <c r="K572" s="152"/>
      <c r="L572" s="152">
        <v>255536</v>
      </c>
      <c r="M572" s="153"/>
      <c r="N572" s="152">
        <f>+N548</f>
        <v>203440</v>
      </c>
      <c r="O572" s="58"/>
    </row>
    <row r="573" spans="3:15" ht="23.25" customHeight="1" thickBot="1">
      <c r="C573" s="30" t="s">
        <v>208</v>
      </c>
      <c r="G573" s="58"/>
      <c r="H573" s="90">
        <f>+H545/H572*100</f>
        <v>2.787865506230042</v>
      </c>
      <c r="I573" s="88"/>
      <c r="J573" s="90">
        <f>+J545/J572*100</f>
        <v>2.7850963429020843</v>
      </c>
      <c r="K573" s="88"/>
      <c r="L573" s="90">
        <f>+L545/L572*100</f>
        <v>8.599962431907834</v>
      </c>
      <c r="M573" s="91"/>
      <c r="N573" s="90">
        <f>+N545/N572*100</f>
        <v>6.4692292567833265</v>
      </c>
      <c r="O573" s="92"/>
    </row>
    <row r="574" spans="3:12" ht="12.75" customHeight="1">
      <c r="C574" s="55"/>
      <c r="G574" s="58"/>
      <c r="H574" s="58"/>
      <c r="I574" s="58"/>
      <c r="J574" s="58"/>
      <c r="K574" s="58"/>
      <c r="L574" s="58"/>
    </row>
    <row r="575" spans="1:12" ht="12.75" customHeight="1">
      <c r="A575" s="56" t="s">
        <v>131</v>
      </c>
      <c r="B575" s="55" t="s">
        <v>284</v>
      </c>
      <c r="G575" s="58"/>
      <c r="H575" s="58"/>
      <c r="I575" s="58"/>
      <c r="J575" s="58"/>
      <c r="K575" s="58"/>
      <c r="L575" s="58"/>
    </row>
    <row r="576" spans="7:12" ht="7.5" customHeight="1">
      <c r="G576" s="58"/>
      <c r="H576" s="58"/>
      <c r="I576" s="58"/>
      <c r="J576" s="58"/>
      <c r="K576" s="58"/>
      <c r="L576" s="58"/>
    </row>
    <row r="577" spans="2:14" ht="69.75" customHeight="1">
      <c r="B577" s="211" t="s">
        <v>350</v>
      </c>
      <c r="C577" s="211"/>
      <c r="D577" s="211"/>
      <c r="E577" s="211"/>
      <c r="F577" s="211"/>
      <c r="G577" s="211"/>
      <c r="H577" s="211"/>
      <c r="I577" s="211"/>
      <c r="J577" s="211"/>
      <c r="K577" s="211"/>
      <c r="L577" s="211"/>
      <c r="M577" s="211"/>
      <c r="N577" s="211"/>
    </row>
    <row r="578" spans="7:14" ht="36.75" customHeight="1">
      <c r="G578" s="58"/>
      <c r="H578" s="58"/>
      <c r="I578" s="58"/>
      <c r="J578" s="58"/>
      <c r="K578" s="58"/>
      <c r="L578" s="158" t="s">
        <v>285</v>
      </c>
      <c r="N578" s="111" t="s">
        <v>286</v>
      </c>
    </row>
    <row r="579" spans="7:14" ht="15" customHeight="1">
      <c r="G579" s="58"/>
      <c r="H579" s="58"/>
      <c r="I579" s="58"/>
      <c r="J579" s="58"/>
      <c r="K579" s="58"/>
      <c r="L579" s="159" t="s">
        <v>336</v>
      </c>
      <c r="N579" s="112" t="s">
        <v>259</v>
      </c>
    </row>
    <row r="580" spans="7:14" ht="12.75" customHeight="1">
      <c r="G580" s="58"/>
      <c r="H580" s="58"/>
      <c r="I580" s="58"/>
      <c r="J580" s="58"/>
      <c r="K580" s="58"/>
      <c r="L580" s="160" t="s">
        <v>4</v>
      </c>
      <c r="M580" s="63"/>
      <c r="N580" s="63" t="s">
        <v>4</v>
      </c>
    </row>
    <row r="581" spans="3:12" ht="12.75" customHeight="1">
      <c r="C581" s="30" t="s">
        <v>293</v>
      </c>
      <c r="G581" s="58"/>
      <c r="H581" s="58"/>
      <c r="I581" s="58"/>
      <c r="J581" s="58"/>
      <c r="K581" s="58"/>
      <c r="L581" s="130"/>
    </row>
    <row r="582" spans="3:14" ht="12.75" customHeight="1">
      <c r="C582" s="81" t="s">
        <v>287</v>
      </c>
      <c r="D582" s="30" t="s">
        <v>288</v>
      </c>
      <c r="G582" s="58"/>
      <c r="H582" s="58"/>
      <c r="I582" s="58"/>
      <c r="J582" s="58"/>
      <c r="K582" s="58"/>
      <c r="L582" s="139">
        <v>42544</v>
      </c>
      <c r="M582" s="57"/>
      <c r="N582" s="57">
        <v>19146</v>
      </c>
    </row>
    <row r="583" spans="3:14" ht="12.75" customHeight="1">
      <c r="C583" s="81" t="s">
        <v>289</v>
      </c>
      <c r="D583" s="30" t="s">
        <v>290</v>
      </c>
      <c r="G583" s="58"/>
      <c r="H583" s="58"/>
      <c r="I583" s="58"/>
      <c r="J583" s="58"/>
      <c r="K583" s="58"/>
      <c r="L583" s="161">
        <v>-232</v>
      </c>
      <c r="M583" s="57"/>
      <c r="N583" s="113">
        <v>472</v>
      </c>
    </row>
    <row r="584" spans="3:14" ht="12.75" customHeight="1">
      <c r="C584" s="81"/>
      <c r="G584" s="58"/>
      <c r="H584" s="58"/>
      <c r="I584" s="58"/>
      <c r="J584" s="58"/>
      <c r="K584" s="58"/>
      <c r="L584" s="139">
        <f>SUM(L582:L583)</f>
        <v>42312</v>
      </c>
      <c r="M584" s="57"/>
      <c r="N584" s="57">
        <f>SUM(N582:N583)</f>
        <v>19618</v>
      </c>
    </row>
    <row r="585" spans="3:14" ht="12.75" customHeight="1">
      <c r="C585" s="30" t="s">
        <v>291</v>
      </c>
      <c r="G585" s="58"/>
      <c r="H585" s="58"/>
      <c r="I585" s="58"/>
      <c r="J585" s="58"/>
      <c r="K585" s="58"/>
      <c r="L585" s="139">
        <v>-84</v>
      </c>
      <c r="M585" s="57"/>
      <c r="N585" s="57">
        <v>633</v>
      </c>
    </row>
    <row r="586" spans="3:14" ht="12.75" customHeight="1" thickBot="1">
      <c r="C586" s="30" t="s">
        <v>292</v>
      </c>
      <c r="G586" s="58"/>
      <c r="H586" s="58"/>
      <c r="I586" s="58"/>
      <c r="J586" s="58"/>
      <c r="K586" s="58"/>
      <c r="L586" s="68">
        <f>+L585+L584</f>
        <v>42228</v>
      </c>
      <c r="M586" s="57"/>
      <c r="N586" s="68">
        <f>+N585+N584</f>
        <v>20251</v>
      </c>
    </row>
    <row r="587" spans="7:14" ht="7.5" customHeight="1">
      <c r="G587" s="58"/>
      <c r="H587" s="58"/>
      <c r="I587" s="58"/>
      <c r="J587" s="58"/>
      <c r="K587" s="58"/>
      <c r="L587" s="58"/>
      <c r="M587" s="57"/>
      <c r="N587" s="57"/>
    </row>
    <row r="588" spans="1:12" ht="12.75" customHeight="1">
      <c r="A588" s="56" t="s">
        <v>133</v>
      </c>
      <c r="B588" s="55" t="s">
        <v>179</v>
      </c>
      <c r="G588" s="58"/>
      <c r="H588" s="58"/>
      <c r="I588" s="58"/>
      <c r="J588" s="58"/>
      <c r="K588" s="58"/>
      <c r="L588" s="58"/>
    </row>
    <row r="592" spans="7:12" ht="9" customHeight="1">
      <c r="G592" s="58"/>
      <c r="H592" s="58"/>
      <c r="I592" s="58"/>
      <c r="J592" s="58"/>
      <c r="K592" s="58"/>
      <c r="L592" s="58"/>
    </row>
    <row r="593" ht="12.75" customHeight="1">
      <c r="A593" s="55" t="s">
        <v>192</v>
      </c>
    </row>
    <row r="594" ht="6.75" customHeight="1">
      <c r="A594" s="55"/>
    </row>
    <row r="595" ht="59.25" customHeight="1">
      <c r="A595" s="55" t="s">
        <v>47</v>
      </c>
    </row>
    <row r="596" ht="12.75" customHeight="1">
      <c r="A596" s="55" t="s">
        <v>25</v>
      </c>
    </row>
    <row r="597" ht="12.75" customHeight="1">
      <c r="A597" s="55" t="s">
        <v>26</v>
      </c>
    </row>
    <row r="598" spans="1:5" ht="12.75" customHeight="1">
      <c r="A598" s="94" t="s">
        <v>100</v>
      </c>
      <c r="C598" s="95" t="s">
        <v>349</v>
      </c>
      <c r="D598" s="96"/>
      <c r="E598" s="66"/>
    </row>
  </sheetData>
  <sheetProtection/>
  <mergeCells count="17">
    <mergeCell ref="C322:D322"/>
    <mergeCell ref="B577:N577"/>
    <mergeCell ref="H541:J541"/>
    <mergeCell ref="L541:N541"/>
    <mergeCell ref="H366:J366"/>
    <mergeCell ref="H569:J569"/>
    <mergeCell ref="L569:N569"/>
    <mergeCell ref="L78:N78"/>
    <mergeCell ref="H78:J78"/>
    <mergeCell ref="C544:F545"/>
    <mergeCell ref="C547:F548"/>
    <mergeCell ref="C97:F97"/>
    <mergeCell ref="E286:H286"/>
    <mergeCell ref="J286:N286"/>
    <mergeCell ref="C291:D291"/>
    <mergeCell ref="C301:D301"/>
    <mergeCell ref="C314:D314"/>
  </mergeCells>
  <printOptions/>
  <pageMargins left="0.94488188976378" right="0.32" top="0.51" bottom="0.511811023622047" header="0.15748031496063" footer="0.236220472440945"/>
  <pageSetup fitToHeight="6" horizontalDpi="600" verticalDpi="600" orientation="portrait" paperSize="9" scale="95" r:id="rId2"/>
  <headerFooter alignWithMargins="0">
    <oddFooter>&amp;R&amp;"Arial,Bold Italic"&amp;8Page :&amp;P/&amp;N</oddFooter>
  </headerFooter>
  <rowBreaks count="5" manualBreakCount="5">
    <brk id="106" max="255" man="1"/>
    <brk id="239" max="255" man="1"/>
    <brk id="309" max="255" man="1"/>
    <brk id="364" max="255" man="1"/>
    <brk id="4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FIMATIC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chongweiwei</cp:lastModifiedBy>
  <cp:lastPrinted>2012-02-16T04:31:22Z</cp:lastPrinted>
  <dcterms:created xsi:type="dcterms:W3CDTF">2000-02-02T02:48:45Z</dcterms:created>
  <dcterms:modified xsi:type="dcterms:W3CDTF">2012-02-20T10:16:33Z</dcterms:modified>
  <cp:category/>
  <cp:version/>
  <cp:contentType/>
  <cp:contentStatus/>
</cp:coreProperties>
</file>