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firstSheet="1" activeTab="4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4">'Cashflow'!$A$1:$H$116</definedName>
    <definedName name="_xlnm.Print_Area" localSheetId="1">'Income Statement'!$A$1:$I$54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<sst xmlns="http://schemas.openxmlformats.org/spreadsheetml/2006/main" count="259" uniqueCount="181">
  <si>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</si>
  <si>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</si>
  <si>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</si>
  <si>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</si>
  <si>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</si>
  <si>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</si>
  <si>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</si>
  <si>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</si>
  <si>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</si>
  <si>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</si>
  <si>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</si>
  <si>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</si>
  <si>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</si>
  <si>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</si>
  <si>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</si>
  <si>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</si>
  <si>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</si>
  <si>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</si>
  <si>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</si>
  <si>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</si>
  <si>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</si>
  <si>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</si>
  <si>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</si>
  <si>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</si>
  <si>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</si>
  <si>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</si>
  <si>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</si>
  <si>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</si>
  <si>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</si>
  <si>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</si>
  <si>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</si>
  <si>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</si>
  <si>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</si>
  <si>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</si>
  <si>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</si>
  <si>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</si>
  <si>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</si>
  <si>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</si>
  <si>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</si>
  <si>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</si>
  <si>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</si>
  <si>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</si>
  <si>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</si>
  <si>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</si>
  <si>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</si>
  <si>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</si>
  <si>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</si>
  <si>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</si>
  <si>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Distributable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</si>
  <si>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</si>
  <si>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</si>
  <si>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</si>
  <si>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</si>
  <si>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</si>
  <si>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</si>
  <si>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</si>
  <si>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</si>
  <si>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</si>
  <si>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</si>
  <si>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</si>
  <si>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</si>
  <si>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</si>
  <si>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</si>
  <si>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</si>
  <si>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</si>
  <si>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</si>
  <si>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</si>
  <si>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</si>
  <si>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</si>
  <si>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</si>
  <si>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</si>
  <si>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</si>
  <si>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</si>
  <si>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</si>
  <si>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Basic</t>
  </si>
  <si>
    <t>Bank overdrafts</t>
  </si>
  <si>
    <t xml:space="preserve">Changes in inventories </t>
  </si>
  <si>
    <t>Profit before tax</t>
  </si>
  <si>
    <t>Profit after tax</t>
  </si>
  <si>
    <t>SHAREHOLDERS' EQUITY</t>
  </si>
  <si>
    <t>Reserves -</t>
  </si>
  <si>
    <t>Hire purchase creditors - non current portion</t>
  </si>
  <si>
    <t>Amount owing to associated company</t>
  </si>
  <si>
    <t>Balance as at 1 April, 2003</t>
  </si>
  <si>
    <t>Reserve on</t>
  </si>
  <si>
    <t>Consolidation</t>
  </si>
  <si>
    <t>Acquisition of a subsidiary</t>
  </si>
  <si>
    <t>RCEM</t>
  </si>
  <si>
    <t>Gain on disposal of a subsidiary</t>
  </si>
  <si>
    <t>Proceeds from term loan</t>
  </si>
  <si>
    <t>Purchase of a subsidiary company - net of cash</t>
  </si>
  <si>
    <t>Proceeds from disposal of a subsidiary company- net of cash</t>
  </si>
  <si>
    <t>Net Cash Used in Operating Activities</t>
  </si>
  <si>
    <t>Net decrease in cash and cash equivalents</t>
  </si>
  <si>
    <t>RRSB</t>
  </si>
  <si>
    <t xml:space="preserve">(Accumulated </t>
  </si>
  <si>
    <t>losses)</t>
  </si>
  <si>
    <t>Retained</t>
  </si>
  <si>
    <t>Profits/</t>
  </si>
  <si>
    <t>Gain on disposal of property, plant and equipment</t>
  </si>
  <si>
    <t>Proceeds from disposal of property, plant and equipment</t>
  </si>
  <si>
    <t>Allowance for doubtful debts</t>
  </si>
  <si>
    <t>Repayment of term loans</t>
  </si>
  <si>
    <t>RCE CAPITAL BERHAD</t>
  </si>
  <si>
    <t>Net profit for the period</t>
  </si>
  <si>
    <t>Earnings per share  (sen)</t>
  </si>
  <si>
    <t>*</t>
  </si>
  <si>
    <t>31/03/2004</t>
  </si>
  <si>
    <t>LOANS AND HIRE PURCHASE RECEIVABLES</t>
  </si>
  <si>
    <t>Amount owing to other related companies</t>
  </si>
  <si>
    <t>Proceeds from revolving credit</t>
  </si>
  <si>
    <t>RCE Cap</t>
  </si>
  <si>
    <t>Loans and hire-purchase receivables</t>
  </si>
  <si>
    <t>Balance as at 1 April, 2004</t>
  </si>
  <si>
    <t xml:space="preserve"> for the Year Ended 31 March 2004)</t>
  </si>
  <si>
    <t>Foreign exchange translation difference</t>
  </si>
  <si>
    <t xml:space="preserve">Translation </t>
  </si>
  <si>
    <t>For The Financial Period Ended 30 June 2004</t>
  </si>
  <si>
    <t>Hire purchase receivables</t>
  </si>
  <si>
    <t>Amount owing by associates companies</t>
  </si>
  <si>
    <t>Financial Report for the Year Ended 31 March 2004)</t>
  </si>
  <si>
    <t>Cash and cash equivalents at beginning of financial period</t>
  </si>
  <si>
    <t>Cash and cash equivalents at end of financial period</t>
  </si>
  <si>
    <t>Bad debts recovered</t>
  </si>
  <si>
    <t xml:space="preserve">Prior years' adjustment </t>
  </si>
  <si>
    <t xml:space="preserve">As restated </t>
  </si>
  <si>
    <t>* Adjusted for share split in May 2004</t>
  </si>
  <si>
    <t>RETAINED PROFITS</t>
  </si>
  <si>
    <t>FOLLOWING:</t>
  </si>
  <si>
    <t xml:space="preserve">CASH AND CASH EQUIVALENTS AT END OF FINANCIAL PERIOD COMPRISE THE 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</si>
  <si>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</si>
  <si>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</si>
  <si>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</si>
  <si>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</si>
  <si>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</si>
  <si>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</si>
  <si>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</si>
  <si>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</si>
  <si>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</si>
  <si>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</si>
  <si>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</si>
  <si>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</si>
  <si>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</si>
  <si>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</si>
  <si>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</si>
  <si>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</si>
  <si>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</si>
  <si>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</si>
  <si>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</si>
  <si>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</si>
  <si>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</si>
  <si>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>Translation difference</t>
  </si>
  <si>
    <t xml:space="preserve">      Non-Distributable Reserves</t>
  </si>
  <si>
    <t xml:space="preserve">Profit after tax and </t>
  </si>
  <si>
    <t>Basic earnings per share (sen)</t>
  </si>
  <si>
    <t>Directors' remuneration</t>
  </si>
  <si>
    <t>Fixed deposit with licensed bank</t>
  </si>
  <si>
    <t xml:space="preserve">LONG TERM INVESTMENT </t>
  </si>
  <si>
    <t>Dividend received</t>
  </si>
  <si>
    <t>Gain on disposal of long term investment</t>
  </si>
  <si>
    <t>Proceed from disposal of long term investment</t>
  </si>
  <si>
    <t>Gain on disposal of subsidiary company</t>
  </si>
  <si>
    <t>Net Cash From Investing Activities</t>
  </si>
  <si>
    <t>Net Cash From / (Used In) Financing Activities</t>
  </si>
  <si>
    <t>NET CURRENT ASSETS/(LIABILITIES)</t>
  </si>
  <si>
    <t>31/12/2004</t>
  </si>
  <si>
    <t>31/12/2003</t>
  </si>
  <si>
    <t>Balance as at 31 December 2004</t>
  </si>
  <si>
    <t>Balance as at 31 December 2003</t>
  </si>
  <si>
    <t xml:space="preserve">Quarterly report on consolidated results of the Group for the third financial quarter ended 31 December 2004 </t>
  </si>
  <si>
    <t>GOODWILL ON CONSOLIDATION</t>
  </si>
  <si>
    <t>Capitalisation of bonus issue</t>
  </si>
  <si>
    <t>Redemption of preference shares</t>
  </si>
  <si>
    <t>Drawndown of bond and CPs</t>
  </si>
  <si>
    <t>Summary of Key Financial Information for the financial period ended 31 December 2004</t>
  </si>
  <si>
    <t>As at 31 December 2004</t>
  </si>
  <si>
    <t>As at 31 December 2003</t>
  </si>
  <si>
    <t>Waiver of advances by related company</t>
  </si>
  <si>
    <t>Cash Generated From/(Used In) Operations</t>
  </si>
  <si>
    <t>Deferred taxation</t>
  </si>
  <si>
    <t>Taxation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</si>
</sst>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6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59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9" fillId="0" borderId="8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43" fontId="7" fillId="0" borderId="7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21" fillId="0" borderId="0" xfId="39" applyFont="1">
      <alignment/>
      <protection/>
    </xf>
    <xf numFmtId="165" fontId="7" fillId="0" borderId="5" xfId="15" applyNumberFormat="1" applyFont="1" applyBorder="1" applyAlignment="1">
      <alignment horizontal="center"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2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7" fontId="7" fillId="0" borderId="0" xfId="40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0" xfId="15" applyNumberFormat="1" applyFont="1" applyFill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8" fontId="22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165" fontId="9" fillId="0" borderId="1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7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5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742950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6724650" y="13144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95250</xdr:rowOff>
    </xdr:from>
    <xdr:to>
      <xdr:col>4</xdr:col>
      <xdr:colOff>485775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 flipH="1">
          <a:off x="2981325" y="1295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80" zoomScaleNormal="80" workbookViewId="0" topLeftCell="A25">
      <selection activeCell="D43" sqref="D43"/>
    </sheetView>
  </sheetViews>
  <sheetFormatPr defaultColWidth="9.140625" defaultRowHeight="12.75"/>
  <cols>
    <col min="1" max="1" width="3.00390625" style="134" customWidth="1"/>
    <col min="2" max="2" width="20.421875" style="134" customWidth="1"/>
    <col min="3" max="3" width="25.8515625" style="134" customWidth="1"/>
    <col min="4" max="4" width="13.140625" style="135" customWidth="1"/>
    <col min="5" max="5" width="2.00390625" style="136" customWidth="1"/>
    <col min="6" max="6" width="13.28125" style="136" customWidth="1"/>
    <col min="7" max="7" width="2.140625" style="136" customWidth="1"/>
    <col min="8" max="8" width="13.28125" style="136" customWidth="1"/>
    <col min="9" max="9" width="0.9921875" style="136" customWidth="1"/>
    <col min="10" max="10" width="13.28125" style="136" customWidth="1"/>
    <col min="11" max="16384" width="9.140625" style="134" customWidth="1"/>
  </cols>
  <sheetData>
    <row r="1" ht="15.75">
      <c r="A1" s="133" t="s">
        <v>148</v>
      </c>
    </row>
    <row r="2" ht="15.75">
      <c r="A2" s="133" t="s">
        <v>149</v>
      </c>
    </row>
    <row r="4" ht="15.75">
      <c r="A4" s="133" t="s">
        <v>0</v>
      </c>
    </row>
    <row r="6" ht="15.75">
      <c r="A6" s="133" t="s">
        <v>174</v>
      </c>
    </row>
    <row r="8" ht="15.75">
      <c r="A8" s="133"/>
    </row>
    <row r="10" spans="4:10" ht="15.75">
      <c r="D10" s="151" t="s">
        <v>1</v>
      </c>
      <c r="E10" s="151"/>
      <c r="F10" s="151"/>
      <c r="H10" s="151" t="s">
        <v>2</v>
      </c>
      <c r="I10" s="151"/>
      <c r="J10" s="151"/>
    </row>
    <row r="11" spans="4:10" ht="15.75">
      <c r="D11" s="135" t="s">
        <v>165</v>
      </c>
      <c r="F11" s="136" t="s">
        <v>166</v>
      </c>
      <c r="H11" s="135" t="str">
        <f>+D11</f>
        <v>31/12/2004</v>
      </c>
      <c r="J11" s="136" t="str">
        <f>+F11</f>
        <v>31/12/2003</v>
      </c>
    </row>
    <row r="12" spans="4:10" ht="15.75">
      <c r="D12" s="135" t="s">
        <v>9</v>
      </c>
      <c r="F12" s="136" t="s">
        <v>9</v>
      </c>
      <c r="H12" s="135" t="s">
        <v>9</v>
      </c>
      <c r="J12" s="136" t="s">
        <v>9</v>
      </c>
    </row>
    <row r="13" spans="7:8" ht="15.75">
      <c r="G13" s="136" t="s">
        <v>31</v>
      </c>
      <c r="H13" s="135"/>
    </row>
    <row r="14" spans="1:10" ht="15.75">
      <c r="A14" s="137" t="s">
        <v>131</v>
      </c>
      <c r="B14" s="134" t="s">
        <v>11</v>
      </c>
      <c r="D14" s="85">
        <f>+'Income Statement'!C23</f>
        <v>11285</v>
      </c>
      <c r="E14" s="28"/>
      <c r="F14" s="28">
        <f>+'Income Statement'!E23</f>
        <v>13161</v>
      </c>
      <c r="G14" s="28"/>
      <c r="H14" s="85">
        <f>+'Income Statement'!G23</f>
        <v>31954</v>
      </c>
      <c r="I14" s="28"/>
      <c r="J14" s="28">
        <f>+'Income Statement'!I23</f>
        <v>38305</v>
      </c>
    </row>
    <row r="15" spans="4:10" ht="15.75">
      <c r="D15" s="138"/>
      <c r="E15" s="64"/>
      <c r="F15" s="64"/>
      <c r="G15" s="64"/>
      <c r="H15" s="138"/>
      <c r="I15" s="64"/>
      <c r="J15" s="64"/>
    </row>
    <row r="16" spans="1:10" s="140" customFormat="1" ht="15.75">
      <c r="A16" s="139" t="s">
        <v>132</v>
      </c>
      <c r="B16" s="140" t="s">
        <v>77</v>
      </c>
      <c r="D16" s="85">
        <f>+'Income Statement'!C39</f>
        <v>4304</v>
      </c>
      <c r="E16" s="28"/>
      <c r="F16" s="28">
        <f>+'Income Statement'!E39</f>
        <v>5000</v>
      </c>
      <c r="G16" s="28"/>
      <c r="H16" s="85">
        <f>+'Income Statement'!G39</f>
        <v>16020</v>
      </c>
      <c r="I16" s="28"/>
      <c r="J16" s="28">
        <f>+'Income Statement'!I39</f>
        <v>23195</v>
      </c>
    </row>
    <row r="17" spans="4:10" s="140" customFormat="1" ht="15.75">
      <c r="D17" s="85"/>
      <c r="E17" s="28"/>
      <c r="F17" s="28"/>
      <c r="G17" s="28"/>
      <c r="H17" s="85"/>
      <c r="I17" s="28"/>
      <c r="J17" s="28"/>
    </row>
    <row r="18" spans="1:10" s="140" customFormat="1" ht="15.75">
      <c r="A18" s="139" t="s">
        <v>133</v>
      </c>
      <c r="B18" s="140" t="s">
        <v>153</v>
      </c>
      <c r="D18" s="85"/>
      <c r="E18" s="28"/>
      <c r="F18" s="28"/>
      <c r="G18" s="28"/>
      <c r="H18" s="85"/>
      <c r="I18" s="28"/>
      <c r="J18" s="28"/>
    </row>
    <row r="19" spans="2:10" s="140" customFormat="1" ht="15.75">
      <c r="B19" s="140" t="s">
        <v>134</v>
      </c>
      <c r="D19" s="85">
        <f>+'Income Statement'!C45</f>
        <v>2352</v>
      </c>
      <c r="E19" s="28"/>
      <c r="F19" s="28">
        <f>+'Income Statement'!E45</f>
        <v>3173</v>
      </c>
      <c r="G19" s="28"/>
      <c r="H19" s="85">
        <f>+'Income Statement'!G45</f>
        <v>9349</v>
      </c>
      <c r="I19" s="28"/>
      <c r="J19" s="28">
        <f>+'Income Statement'!I45</f>
        <v>19905</v>
      </c>
    </row>
    <row r="20" spans="1:10" s="140" customFormat="1" ht="15.75">
      <c r="A20" s="139"/>
      <c r="D20" s="85"/>
      <c r="E20" s="28"/>
      <c r="F20" s="28"/>
      <c r="G20" s="28"/>
      <c r="H20" s="85"/>
      <c r="I20" s="28"/>
      <c r="J20" s="28"/>
    </row>
    <row r="21" spans="1:10" s="140" customFormat="1" ht="15.75">
      <c r="A21" s="139" t="s">
        <v>135</v>
      </c>
      <c r="B21" s="140" t="s">
        <v>104</v>
      </c>
      <c r="D21" s="85">
        <f>+'Income Statement'!C45</f>
        <v>2352</v>
      </c>
      <c r="E21" s="28"/>
      <c r="F21" s="28">
        <f>+'Income Statement'!E45</f>
        <v>3173</v>
      </c>
      <c r="G21" s="28"/>
      <c r="H21" s="85">
        <f>+'Income Statement'!G45</f>
        <v>9349</v>
      </c>
      <c r="I21" s="28"/>
      <c r="J21" s="28">
        <f>+'Income Statement'!I45</f>
        <v>19905</v>
      </c>
    </row>
    <row r="22" spans="4:10" s="140" customFormat="1" ht="15.75">
      <c r="D22" s="85"/>
      <c r="E22" s="28"/>
      <c r="F22" s="28"/>
      <c r="G22" s="28"/>
      <c r="H22" s="85"/>
      <c r="I22" s="28"/>
      <c r="J22" s="28"/>
    </row>
    <row r="23" spans="1:10" s="140" customFormat="1" ht="15.75">
      <c r="A23" s="139" t="s">
        <v>136</v>
      </c>
      <c r="B23" s="140" t="s">
        <v>154</v>
      </c>
      <c r="D23" s="141">
        <f>+'Income Statement'!C48</f>
        <v>0.59</v>
      </c>
      <c r="E23" s="28"/>
      <c r="F23" s="142">
        <f>+'Income Statement'!E48</f>
        <v>0.79</v>
      </c>
      <c r="G23" s="28"/>
      <c r="H23" s="141">
        <f>+'Income Statement'!G48</f>
        <v>2.33</v>
      </c>
      <c r="I23" s="28"/>
      <c r="J23" s="142">
        <f>+'Income Statement'!I48</f>
        <v>4.96</v>
      </c>
    </row>
    <row r="24" spans="4:10" s="140" customFormat="1" ht="15.75">
      <c r="D24" s="85"/>
      <c r="E24" s="28"/>
      <c r="F24" s="28"/>
      <c r="G24" s="28"/>
      <c r="H24" s="85"/>
      <c r="I24" s="28"/>
      <c r="J24" s="28"/>
    </row>
    <row r="25" spans="1:10" s="140" customFormat="1" ht="15.75">
      <c r="A25" s="139" t="s">
        <v>137</v>
      </c>
      <c r="B25" s="140" t="s">
        <v>138</v>
      </c>
      <c r="D25" s="85">
        <v>0</v>
      </c>
      <c r="E25" s="28"/>
      <c r="F25" s="28">
        <v>0</v>
      </c>
      <c r="G25" s="28"/>
      <c r="H25" s="85">
        <v>0</v>
      </c>
      <c r="I25" s="28"/>
      <c r="J25" s="28">
        <v>0</v>
      </c>
    </row>
    <row r="26" spans="1:10" s="140" customFormat="1" ht="15.75">
      <c r="A26" s="139"/>
      <c r="D26" s="85"/>
      <c r="E26" s="28"/>
      <c r="F26" s="28"/>
      <c r="G26" s="28"/>
      <c r="H26" s="85"/>
      <c r="I26" s="28"/>
      <c r="J26" s="28"/>
    </row>
    <row r="27" spans="1:10" s="140" customFormat="1" ht="15.75">
      <c r="A27" s="139"/>
      <c r="D27" s="85"/>
      <c r="E27" s="28"/>
      <c r="F27" s="28"/>
      <c r="G27" s="28"/>
      <c r="H27" s="85"/>
      <c r="I27" s="28"/>
      <c r="J27" s="28"/>
    </row>
    <row r="28" spans="4:10" s="140" customFormat="1" ht="15.75">
      <c r="D28" s="85"/>
      <c r="E28" s="28"/>
      <c r="F28" s="28"/>
      <c r="G28" s="28"/>
      <c r="H28" s="85"/>
      <c r="I28" s="28"/>
      <c r="J28" s="28"/>
    </row>
    <row r="29" spans="4:10" s="140" customFormat="1" ht="15.75">
      <c r="D29" s="152" t="s">
        <v>139</v>
      </c>
      <c r="E29" s="151"/>
      <c r="F29" s="151"/>
      <c r="G29" s="28"/>
      <c r="H29" s="152" t="s">
        <v>140</v>
      </c>
      <c r="I29" s="153"/>
      <c r="J29" s="153"/>
    </row>
    <row r="30" spans="4:10" s="140" customFormat="1" ht="15.75">
      <c r="D30" s="152" t="s">
        <v>141</v>
      </c>
      <c r="E30" s="151"/>
      <c r="F30" s="151"/>
      <c r="G30" s="28"/>
      <c r="H30" s="152" t="s">
        <v>142</v>
      </c>
      <c r="I30" s="153"/>
      <c r="J30" s="153"/>
    </row>
    <row r="31" spans="4:10" s="140" customFormat="1" ht="15.75">
      <c r="D31" s="85"/>
      <c r="E31" s="28"/>
      <c r="F31" s="28"/>
      <c r="G31" s="28"/>
      <c r="H31" s="85"/>
      <c r="I31" s="28"/>
      <c r="J31" s="28"/>
    </row>
    <row r="32" spans="1:10" s="140" customFormat="1" ht="15.75">
      <c r="A32" s="139" t="s">
        <v>143</v>
      </c>
      <c r="B32" s="140" t="s">
        <v>144</v>
      </c>
      <c r="D32" s="85"/>
      <c r="E32" s="147"/>
      <c r="F32" s="147">
        <f>+BalanceSheet!G53</f>
        <v>0.08901895345072351</v>
      </c>
      <c r="G32" s="144"/>
      <c r="H32" s="141"/>
      <c r="I32" s="144"/>
      <c r="J32" s="144">
        <f>+BalanceSheet!I53</f>
        <v>0.11075689272994446</v>
      </c>
    </row>
    <row r="33" spans="1:10" s="140" customFormat="1" ht="15.75">
      <c r="A33" s="139"/>
      <c r="D33" s="85"/>
      <c r="E33" s="28"/>
      <c r="F33" s="28"/>
      <c r="G33" s="28"/>
      <c r="H33" s="85"/>
      <c r="I33" s="28"/>
      <c r="J33" s="28"/>
    </row>
    <row r="34" spans="1:10" s="140" customFormat="1" ht="15.75">
      <c r="A34" s="139"/>
      <c r="D34" s="85"/>
      <c r="E34" s="28"/>
      <c r="F34" s="28"/>
      <c r="G34" s="28"/>
      <c r="H34" s="85"/>
      <c r="I34" s="28"/>
      <c r="J34" s="28"/>
    </row>
    <row r="35" spans="4:10" s="140" customFormat="1" ht="15.75">
      <c r="D35" s="85"/>
      <c r="E35" s="28"/>
      <c r="F35" s="28"/>
      <c r="G35" s="28"/>
      <c r="H35" s="85"/>
      <c r="I35" s="28"/>
      <c r="J35" s="28"/>
    </row>
    <row r="36" spans="1:10" s="140" customFormat="1" ht="15.75">
      <c r="A36" s="143" t="s">
        <v>145</v>
      </c>
      <c r="D36" s="85"/>
      <c r="E36" s="28"/>
      <c r="F36" s="28"/>
      <c r="G36" s="28"/>
      <c r="H36" s="85"/>
      <c r="I36" s="28"/>
      <c r="J36" s="28"/>
    </row>
    <row r="37" spans="4:10" s="140" customFormat="1" ht="15.75">
      <c r="D37" s="151" t="s">
        <v>1</v>
      </c>
      <c r="E37" s="151"/>
      <c r="F37" s="151"/>
      <c r="G37" s="136"/>
      <c r="H37" s="151" t="s">
        <v>2</v>
      </c>
      <c r="I37" s="151"/>
      <c r="J37" s="151"/>
    </row>
    <row r="38" spans="4:10" s="140" customFormat="1" ht="15.75">
      <c r="D38" s="135" t="str">
        <f>+D11</f>
        <v>31/12/2004</v>
      </c>
      <c r="E38" s="136"/>
      <c r="F38" s="136" t="str">
        <f>+F11</f>
        <v>31/12/2003</v>
      </c>
      <c r="G38" s="136"/>
      <c r="H38" s="135" t="str">
        <f>+H11</f>
        <v>31/12/2004</v>
      </c>
      <c r="I38" s="136"/>
      <c r="J38" s="136" t="str">
        <f>+J11</f>
        <v>31/12/2003</v>
      </c>
    </row>
    <row r="39" spans="4:10" s="140" customFormat="1" ht="15.75">
      <c r="D39" s="135" t="s">
        <v>9</v>
      </c>
      <c r="E39" s="136"/>
      <c r="F39" s="136" t="s">
        <v>9</v>
      </c>
      <c r="G39" s="136"/>
      <c r="H39" s="135" t="s">
        <v>9</v>
      </c>
      <c r="I39" s="136"/>
      <c r="J39" s="136" t="s">
        <v>9</v>
      </c>
    </row>
    <row r="40" spans="4:10" s="140" customFormat="1" ht="15.75">
      <c r="D40" s="85"/>
      <c r="E40" s="28"/>
      <c r="F40" s="28"/>
      <c r="G40" s="28"/>
      <c r="H40" s="85"/>
      <c r="I40" s="28"/>
      <c r="J40" s="28"/>
    </row>
    <row r="41" spans="1:10" s="140" customFormat="1" ht="15.75">
      <c r="A41" s="139" t="s">
        <v>131</v>
      </c>
      <c r="B41" s="140" t="s">
        <v>66</v>
      </c>
      <c r="D41" s="85">
        <f>+'Income Statement'!C34</f>
        <v>4460</v>
      </c>
      <c r="E41" s="28"/>
      <c r="F41" s="28">
        <f>+'Income Statement'!E34</f>
        <v>5465</v>
      </c>
      <c r="G41" s="28"/>
      <c r="H41" s="85">
        <f>+'Income Statement'!G34</f>
        <v>14878</v>
      </c>
      <c r="I41" s="28"/>
      <c r="J41" s="28">
        <f>+'Income Statement'!I34</f>
        <v>8937</v>
      </c>
    </row>
    <row r="42" spans="4:10" s="140" customFormat="1" ht="15.75">
      <c r="D42" s="85"/>
      <c r="E42" s="28"/>
      <c r="F42" s="28"/>
      <c r="G42" s="28"/>
      <c r="H42" s="85"/>
      <c r="I42" s="28"/>
      <c r="J42" s="28"/>
    </row>
    <row r="43" spans="1:10" s="140" customFormat="1" ht="15.75">
      <c r="A43" s="139" t="s">
        <v>132</v>
      </c>
      <c r="B43" s="140" t="s">
        <v>146</v>
      </c>
      <c r="D43" s="85">
        <f>+'Income Statement'!C37</f>
        <v>43</v>
      </c>
      <c r="E43" s="28"/>
      <c r="F43" s="28">
        <f>+'Income Statement'!E37</f>
        <v>35</v>
      </c>
      <c r="G43" s="28"/>
      <c r="H43" s="85">
        <f>+'Income Statement'!G37</f>
        <v>241</v>
      </c>
      <c r="I43" s="28"/>
      <c r="J43" s="28">
        <f>+'Income Statement'!I37</f>
        <v>684</v>
      </c>
    </row>
    <row r="44" spans="4:10" s="140" customFormat="1" ht="15.75">
      <c r="D44" s="85"/>
      <c r="E44" s="28"/>
      <c r="F44" s="28"/>
      <c r="G44" s="28"/>
      <c r="H44" s="85"/>
      <c r="I44" s="28"/>
      <c r="J44" s="28"/>
    </row>
    <row r="45" spans="1:10" s="140" customFormat="1" ht="15.75">
      <c r="A45" s="139" t="s">
        <v>133</v>
      </c>
      <c r="B45" s="140" t="s">
        <v>147</v>
      </c>
      <c r="D45" s="85">
        <f>-'Income Statement'!C36</f>
        <v>199</v>
      </c>
      <c r="E45" s="28"/>
      <c r="F45" s="28">
        <f>-'Income Statement'!E36</f>
        <v>500</v>
      </c>
      <c r="G45" s="28"/>
      <c r="H45" s="85">
        <f>-'Income Statement'!G36</f>
        <v>432</v>
      </c>
      <c r="I45" s="28"/>
      <c r="J45" s="28">
        <f>-'Income Statement'!I36</f>
        <v>1280</v>
      </c>
    </row>
    <row r="46" spans="4:10" s="140" customFormat="1" ht="15.75">
      <c r="D46" s="85"/>
      <c r="E46" s="28"/>
      <c r="F46" s="28"/>
      <c r="G46" s="28"/>
      <c r="H46" s="85"/>
      <c r="I46" s="28"/>
      <c r="J46" s="28"/>
    </row>
    <row r="47" spans="4:10" s="140" customFormat="1" ht="15.75">
      <c r="D47" s="85"/>
      <c r="E47" s="28"/>
      <c r="F47" s="28"/>
      <c r="G47" s="28"/>
      <c r="H47" s="85"/>
      <c r="I47" s="28"/>
      <c r="J47" s="28"/>
    </row>
    <row r="48" spans="4:10" s="140" customFormat="1" ht="15.75">
      <c r="D48" s="85"/>
      <c r="E48" s="28"/>
      <c r="F48" s="28"/>
      <c r="G48" s="28"/>
      <c r="H48" s="85"/>
      <c r="I48" s="28"/>
      <c r="J48" s="28"/>
    </row>
    <row r="49" spans="4:10" s="140" customFormat="1" ht="15.75">
      <c r="D49" s="85"/>
      <c r="E49" s="28"/>
      <c r="F49" s="28"/>
      <c r="G49" s="28"/>
      <c r="H49" s="85"/>
      <c r="I49" s="28"/>
      <c r="J49" s="28"/>
    </row>
    <row r="50" spans="4:10" s="140" customFormat="1" ht="15.75">
      <c r="D50" s="85"/>
      <c r="E50" s="28"/>
      <c r="F50" s="28"/>
      <c r="G50" s="28"/>
      <c r="H50" s="85"/>
      <c r="I50" s="28"/>
      <c r="J50" s="28"/>
    </row>
    <row r="51" spans="4:10" s="140" customFormat="1" ht="15.75">
      <c r="D51" s="85"/>
      <c r="E51" s="28"/>
      <c r="F51" s="28"/>
      <c r="G51" s="28"/>
      <c r="H51" s="85"/>
      <c r="I51" s="28"/>
      <c r="J51" s="28"/>
    </row>
    <row r="52" spans="4:10" s="140" customFormat="1" ht="15.75">
      <c r="D52" s="85"/>
      <c r="E52" s="28"/>
      <c r="F52" s="28"/>
      <c r="G52" s="28"/>
      <c r="H52" s="85"/>
      <c r="I52" s="28"/>
      <c r="J52" s="28"/>
    </row>
    <row r="53" spans="4:10" s="140" customFormat="1" ht="15.75">
      <c r="D53" s="85"/>
      <c r="E53" s="28"/>
      <c r="F53" s="28"/>
      <c r="G53" s="28"/>
      <c r="H53" s="85"/>
      <c r="I53" s="28"/>
      <c r="J53" s="28"/>
    </row>
    <row r="54" spans="4:10" s="140" customFormat="1" ht="15.75">
      <c r="D54" s="85"/>
      <c r="E54" s="28"/>
      <c r="F54" s="28"/>
      <c r="G54" s="28"/>
      <c r="H54" s="85"/>
      <c r="I54" s="28"/>
      <c r="J54" s="28"/>
    </row>
    <row r="55" spans="4:10" s="140" customFormat="1" ht="15.75">
      <c r="D55" s="85"/>
      <c r="E55" s="28"/>
      <c r="F55" s="28"/>
      <c r="G55" s="28"/>
      <c r="H55" s="85"/>
      <c r="I55" s="28"/>
      <c r="J55" s="28"/>
    </row>
    <row r="56" spans="4:10" s="140" customFormat="1" ht="15.75">
      <c r="D56" s="85"/>
      <c r="E56" s="28"/>
      <c r="F56" s="28"/>
      <c r="G56" s="28"/>
      <c r="H56" s="85"/>
      <c r="I56" s="28"/>
      <c r="J56" s="28"/>
    </row>
    <row r="57" spans="4:10" s="140" customFormat="1" ht="15.75">
      <c r="D57" s="85"/>
      <c r="E57" s="28"/>
      <c r="F57" s="28"/>
      <c r="G57" s="28"/>
      <c r="H57" s="85"/>
      <c r="I57" s="28"/>
      <c r="J57" s="28"/>
    </row>
    <row r="58" spans="4:10" s="140" customFormat="1" ht="15.75">
      <c r="D58" s="85"/>
      <c r="E58" s="28"/>
      <c r="F58" s="28"/>
      <c r="G58" s="28"/>
      <c r="H58" s="85"/>
      <c r="I58" s="28"/>
      <c r="J58" s="28"/>
    </row>
    <row r="59" spans="4:10" s="140" customFormat="1" ht="15.75">
      <c r="D59" s="85"/>
      <c r="E59" s="28"/>
      <c r="F59" s="28"/>
      <c r="G59" s="28"/>
      <c r="H59" s="85"/>
      <c r="I59" s="28"/>
      <c r="J59" s="28"/>
    </row>
    <row r="60" spans="4:10" s="140" customFormat="1" ht="15.75">
      <c r="D60" s="85"/>
      <c r="E60" s="28"/>
      <c r="F60" s="28"/>
      <c r="G60" s="28"/>
      <c r="H60" s="85"/>
      <c r="I60" s="28"/>
      <c r="J60" s="28"/>
    </row>
    <row r="61" spans="4:10" s="140" customFormat="1" ht="15.75">
      <c r="D61" s="85"/>
      <c r="E61" s="28"/>
      <c r="F61" s="28"/>
      <c r="G61" s="28"/>
      <c r="H61" s="85"/>
      <c r="I61" s="28"/>
      <c r="J61" s="28"/>
    </row>
    <row r="62" spans="1:10" s="140" customFormat="1" ht="15.75">
      <c r="A62" s="139"/>
      <c r="D62" s="85"/>
      <c r="E62" s="28"/>
      <c r="F62" s="28"/>
      <c r="G62" s="28"/>
      <c r="H62" s="85"/>
      <c r="I62" s="28"/>
      <c r="J62" s="28"/>
    </row>
    <row r="63" spans="4:10" s="140" customFormat="1" ht="15.75">
      <c r="D63" s="85"/>
      <c r="E63" s="28"/>
      <c r="F63" s="28"/>
      <c r="G63" s="28"/>
      <c r="H63" s="85"/>
      <c r="I63" s="28"/>
      <c r="J63" s="28"/>
    </row>
    <row r="64" spans="4:10" s="140" customFormat="1" ht="15.75">
      <c r="D64" s="85"/>
      <c r="E64" s="28"/>
      <c r="F64" s="28"/>
      <c r="G64" s="28"/>
      <c r="H64" s="85"/>
      <c r="I64" s="28"/>
      <c r="J64" s="28"/>
    </row>
    <row r="65" spans="4:10" s="140" customFormat="1" ht="15.75">
      <c r="D65" s="85"/>
      <c r="E65" s="28"/>
      <c r="F65" s="28"/>
      <c r="G65" s="28"/>
      <c r="H65" s="85"/>
      <c r="I65" s="28"/>
      <c r="J65" s="28"/>
    </row>
    <row r="66" spans="4:10" s="140" customFormat="1" ht="15.75">
      <c r="D66" s="141"/>
      <c r="E66" s="28"/>
      <c r="F66" s="144"/>
      <c r="G66" s="28"/>
      <c r="H66" s="141"/>
      <c r="I66" s="28"/>
      <c r="J66" s="144"/>
    </row>
    <row r="67" spans="4:10" s="140" customFormat="1" ht="15.75">
      <c r="D67" s="85"/>
      <c r="E67" s="28"/>
      <c r="F67" s="28"/>
      <c r="G67" s="28"/>
      <c r="H67" s="85"/>
      <c r="I67" s="28"/>
      <c r="J67" s="28"/>
    </row>
    <row r="68" spans="2:10" s="140" customFormat="1" ht="15.75">
      <c r="B68" s="139"/>
      <c r="D68" s="85"/>
      <c r="E68" s="28"/>
      <c r="F68" s="28"/>
      <c r="G68" s="28"/>
      <c r="H68" s="85"/>
      <c r="I68" s="28"/>
      <c r="J68" s="28"/>
    </row>
    <row r="69" spans="4:10" s="140" customFormat="1" ht="15.75">
      <c r="D69" s="85"/>
      <c r="E69" s="28"/>
      <c r="F69" s="28"/>
      <c r="G69" s="28"/>
      <c r="H69" s="85"/>
      <c r="I69" s="28"/>
      <c r="J69" s="28"/>
    </row>
    <row r="70" spans="4:10" s="140" customFormat="1" ht="15.75">
      <c r="D70" s="85"/>
      <c r="E70" s="28"/>
      <c r="F70" s="28"/>
      <c r="G70" s="28"/>
      <c r="H70" s="85"/>
      <c r="I70" s="28"/>
      <c r="J70" s="28"/>
    </row>
    <row r="71" spans="4:10" s="140" customFormat="1" ht="15.75">
      <c r="D71" s="85"/>
      <c r="E71" s="28"/>
      <c r="F71" s="28"/>
      <c r="G71" s="28"/>
      <c r="H71" s="85"/>
      <c r="I71" s="28"/>
      <c r="J71" s="28"/>
    </row>
    <row r="72" spans="4:10" s="140" customFormat="1" ht="15.75">
      <c r="D72" s="85"/>
      <c r="E72" s="28"/>
      <c r="F72" s="28"/>
      <c r="G72" s="28"/>
      <c r="H72" s="85"/>
      <c r="I72" s="28"/>
      <c r="J72" s="28"/>
    </row>
    <row r="73" spans="4:10" s="140" customFormat="1" ht="15.75">
      <c r="D73" s="85"/>
      <c r="E73" s="28"/>
      <c r="F73" s="28"/>
      <c r="G73" s="28"/>
      <c r="H73" s="85"/>
      <c r="I73" s="28"/>
      <c r="J73" s="28"/>
    </row>
    <row r="74" spans="4:10" s="140" customFormat="1" ht="15.75">
      <c r="D74" s="85"/>
      <c r="E74" s="28"/>
      <c r="F74" s="28"/>
      <c r="G74" s="28"/>
      <c r="H74" s="85"/>
      <c r="I74" s="28"/>
      <c r="J74" s="28"/>
    </row>
    <row r="75" spans="4:10" s="140" customFormat="1" ht="15.75">
      <c r="D75" s="85"/>
      <c r="E75" s="28"/>
      <c r="F75" s="28"/>
      <c r="G75" s="28"/>
      <c r="H75" s="85"/>
      <c r="I75" s="28"/>
      <c r="J75" s="28"/>
    </row>
    <row r="76" spans="4:10" s="140" customFormat="1" ht="15.75">
      <c r="D76" s="85"/>
      <c r="E76" s="28"/>
      <c r="F76" s="28"/>
      <c r="G76" s="28"/>
      <c r="H76" s="28"/>
      <c r="I76" s="28"/>
      <c r="J76" s="28"/>
    </row>
    <row r="77" spans="4:10" s="140" customFormat="1" ht="15.75">
      <c r="D77" s="85"/>
      <c r="E77" s="28"/>
      <c r="F77" s="28"/>
      <c r="G77" s="28"/>
      <c r="H77" s="28"/>
      <c r="I77" s="28"/>
      <c r="J77" s="28"/>
    </row>
    <row r="78" spans="4:10" s="140" customFormat="1" ht="15.75">
      <c r="D78" s="85"/>
      <c r="E78" s="28"/>
      <c r="F78" s="28"/>
      <c r="G78" s="28"/>
      <c r="H78" s="28"/>
      <c r="I78" s="28"/>
      <c r="J78" s="28"/>
    </row>
    <row r="79" spans="4:10" s="140" customFormat="1" ht="15.75">
      <c r="D79" s="85"/>
      <c r="E79" s="28"/>
      <c r="F79" s="28"/>
      <c r="G79" s="28"/>
      <c r="H79" s="28"/>
      <c r="I79" s="28"/>
      <c r="J79" s="28"/>
    </row>
    <row r="80" spans="4:10" s="140" customFormat="1" ht="15.75">
      <c r="D80" s="85"/>
      <c r="E80" s="28"/>
      <c r="F80" s="28"/>
      <c r="G80" s="28"/>
      <c r="H80" s="28"/>
      <c r="I80" s="28"/>
      <c r="J80" s="28"/>
    </row>
    <row r="81" spans="4:10" s="140" customFormat="1" ht="15.75">
      <c r="D81" s="85"/>
      <c r="E81" s="28"/>
      <c r="F81" s="28"/>
      <c r="G81" s="28"/>
      <c r="H81" s="28"/>
      <c r="I81" s="28"/>
      <c r="J81" s="28"/>
    </row>
    <row r="82" spans="4:10" s="140" customFormat="1" ht="15.75">
      <c r="D82" s="85"/>
      <c r="E82" s="28"/>
      <c r="F82" s="28"/>
      <c r="G82" s="28"/>
      <c r="H82" s="28"/>
      <c r="I82" s="28"/>
      <c r="J82" s="28"/>
    </row>
    <row r="83" spans="4:10" s="140" customFormat="1" ht="15.75">
      <c r="D83" s="85"/>
      <c r="E83" s="28"/>
      <c r="F83" s="28"/>
      <c r="G83" s="28"/>
      <c r="H83" s="28"/>
      <c r="I83" s="28"/>
      <c r="J83" s="28"/>
    </row>
    <row r="84" spans="4:10" s="140" customFormat="1" ht="15.75">
      <c r="D84" s="85"/>
      <c r="E84" s="28"/>
      <c r="F84" s="28"/>
      <c r="G84" s="28"/>
      <c r="H84" s="28"/>
      <c r="I84" s="28"/>
      <c r="J84" s="28"/>
    </row>
    <row r="85" spans="4:10" s="140" customFormat="1" ht="15.75">
      <c r="D85" s="85"/>
      <c r="E85" s="28"/>
      <c r="F85" s="28"/>
      <c r="G85" s="28"/>
      <c r="H85" s="28"/>
      <c r="I85" s="28"/>
      <c r="J85" s="28"/>
    </row>
    <row r="86" spans="4:10" s="140" customFormat="1" ht="15.75">
      <c r="D86" s="85"/>
      <c r="E86" s="28"/>
      <c r="F86" s="28"/>
      <c r="G86" s="28"/>
      <c r="H86" s="28"/>
      <c r="I86" s="28"/>
      <c r="J86" s="28"/>
    </row>
    <row r="87" spans="4:10" s="140" customFormat="1" ht="15.75">
      <c r="D87" s="85"/>
      <c r="E87" s="28"/>
      <c r="F87" s="28"/>
      <c r="G87" s="28"/>
      <c r="H87" s="28"/>
      <c r="I87" s="28"/>
      <c r="J87" s="28"/>
    </row>
    <row r="88" spans="4:10" s="140" customFormat="1" ht="15.75">
      <c r="D88" s="85"/>
      <c r="E88" s="28"/>
      <c r="F88" s="28"/>
      <c r="G88" s="28"/>
      <c r="H88" s="28"/>
      <c r="I88" s="28"/>
      <c r="J88" s="28"/>
    </row>
    <row r="89" spans="4:10" s="140" customFormat="1" ht="15.75">
      <c r="D89" s="145"/>
      <c r="E89" s="146"/>
      <c r="F89" s="146"/>
      <c r="G89" s="146"/>
      <c r="H89" s="146"/>
      <c r="I89" s="146"/>
      <c r="J89" s="146"/>
    </row>
    <row r="90" spans="4:10" s="140" customFormat="1" ht="15.75">
      <c r="D90" s="145"/>
      <c r="E90" s="146"/>
      <c r="F90" s="146"/>
      <c r="G90" s="146"/>
      <c r="H90" s="146"/>
      <c r="I90" s="146"/>
      <c r="J90" s="146"/>
    </row>
    <row r="91" spans="4:10" s="140" customFormat="1" ht="15.75">
      <c r="D91" s="145"/>
      <c r="E91" s="146"/>
      <c r="F91" s="146"/>
      <c r="G91" s="146"/>
      <c r="H91" s="146"/>
      <c r="I91" s="146"/>
      <c r="J91" s="146"/>
    </row>
    <row r="92" spans="4:10" s="140" customFormat="1" ht="15.75">
      <c r="D92" s="145"/>
      <c r="E92" s="146"/>
      <c r="F92" s="146"/>
      <c r="G92" s="146"/>
      <c r="H92" s="146"/>
      <c r="I92" s="146"/>
      <c r="J92" s="146"/>
    </row>
    <row r="93" spans="4:10" s="140" customFormat="1" ht="15.75">
      <c r="D93" s="145"/>
      <c r="E93" s="146"/>
      <c r="F93" s="146"/>
      <c r="G93" s="146"/>
      <c r="H93" s="146"/>
      <c r="I93" s="146"/>
      <c r="J93" s="146"/>
    </row>
    <row r="94" spans="4:10" s="140" customFormat="1" ht="15.75">
      <c r="D94" s="145"/>
      <c r="E94" s="146"/>
      <c r="F94" s="146"/>
      <c r="G94" s="146"/>
      <c r="H94" s="146"/>
      <c r="I94" s="146"/>
      <c r="J94" s="146"/>
    </row>
    <row r="95" spans="4:10" s="140" customFormat="1" ht="15.75">
      <c r="D95" s="145"/>
      <c r="E95" s="146"/>
      <c r="F95" s="146"/>
      <c r="G95" s="146"/>
      <c r="H95" s="146"/>
      <c r="I95" s="146"/>
      <c r="J95" s="146"/>
    </row>
    <row r="96" spans="4:10" s="140" customFormat="1" ht="15.75">
      <c r="D96" s="145"/>
      <c r="E96" s="146"/>
      <c r="F96" s="146"/>
      <c r="G96" s="146"/>
      <c r="H96" s="146"/>
      <c r="I96" s="146"/>
      <c r="J96" s="146"/>
    </row>
    <row r="97" spans="4:10" s="140" customFormat="1" ht="15.75">
      <c r="D97" s="145"/>
      <c r="E97" s="146"/>
      <c r="F97" s="146"/>
      <c r="G97" s="146"/>
      <c r="H97" s="146"/>
      <c r="I97" s="146"/>
      <c r="J97" s="146"/>
    </row>
    <row r="98" spans="4:10" s="140" customFormat="1" ht="15.75">
      <c r="D98" s="145"/>
      <c r="E98" s="146"/>
      <c r="F98" s="146"/>
      <c r="G98" s="146"/>
      <c r="H98" s="146"/>
      <c r="I98" s="146"/>
      <c r="J98" s="146"/>
    </row>
    <row r="99" spans="4:10" s="140" customFormat="1" ht="15.75">
      <c r="D99" s="145"/>
      <c r="E99" s="146"/>
      <c r="F99" s="146"/>
      <c r="G99" s="146"/>
      <c r="H99" s="146"/>
      <c r="I99" s="146"/>
      <c r="J99" s="146"/>
    </row>
    <row r="100" spans="4:10" s="140" customFormat="1" ht="15.75">
      <c r="D100" s="145"/>
      <c r="E100" s="146"/>
      <c r="F100" s="146"/>
      <c r="G100" s="146"/>
      <c r="H100" s="146"/>
      <c r="I100" s="146"/>
      <c r="J100" s="146"/>
    </row>
    <row r="101" spans="4:10" s="140" customFormat="1" ht="15.75">
      <c r="D101" s="145"/>
      <c r="E101" s="146"/>
      <c r="F101" s="146"/>
      <c r="G101" s="146"/>
      <c r="H101" s="146"/>
      <c r="I101" s="146"/>
      <c r="J101" s="146"/>
    </row>
    <row r="102" spans="4:10" s="140" customFormat="1" ht="15.75">
      <c r="D102" s="145"/>
      <c r="E102" s="146"/>
      <c r="F102" s="146"/>
      <c r="G102" s="146"/>
      <c r="H102" s="146"/>
      <c r="I102" s="146"/>
      <c r="J102" s="146"/>
    </row>
    <row r="103" spans="4:10" s="140" customFormat="1" ht="15.75">
      <c r="D103" s="145"/>
      <c r="E103" s="146"/>
      <c r="F103" s="146"/>
      <c r="G103" s="146"/>
      <c r="H103" s="146"/>
      <c r="I103" s="146"/>
      <c r="J103" s="146"/>
    </row>
    <row r="104" spans="4:10" s="140" customFormat="1" ht="15.75">
      <c r="D104" s="145"/>
      <c r="E104" s="146"/>
      <c r="F104" s="146"/>
      <c r="G104" s="146"/>
      <c r="H104" s="146"/>
      <c r="I104" s="146"/>
      <c r="J104" s="146"/>
    </row>
    <row r="105" spans="4:10" s="140" customFormat="1" ht="15.75">
      <c r="D105" s="145"/>
      <c r="E105" s="146"/>
      <c r="F105" s="146"/>
      <c r="G105" s="146"/>
      <c r="H105" s="146"/>
      <c r="I105" s="146"/>
      <c r="J105" s="146"/>
    </row>
    <row r="106" spans="4:10" s="140" customFormat="1" ht="15.75">
      <c r="D106" s="145"/>
      <c r="E106" s="146"/>
      <c r="F106" s="146"/>
      <c r="G106" s="146"/>
      <c r="H106" s="146"/>
      <c r="I106" s="146"/>
      <c r="J106" s="146"/>
    </row>
    <row r="107" spans="4:10" s="140" customFormat="1" ht="15.75">
      <c r="D107" s="145"/>
      <c r="E107" s="146"/>
      <c r="F107" s="146"/>
      <c r="G107" s="146"/>
      <c r="H107" s="146"/>
      <c r="I107" s="146"/>
      <c r="J107" s="146"/>
    </row>
    <row r="108" spans="4:10" s="140" customFormat="1" ht="15.75">
      <c r="D108" s="145"/>
      <c r="E108" s="146"/>
      <c r="F108" s="146"/>
      <c r="G108" s="146"/>
      <c r="H108" s="146"/>
      <c r="I108" s="146"/>
      <c r="J108" s="146"/>
    </row>
    <row r="109" spans="4:10" s="140" customFormat="1" ht="15.75">
      <c r="D109" s="145"/>
      <c r="E109" s="146"/>
      <c r="F109" s="146"/>
      <c r="G109" s="146"/>
      <c r="H109" s="146"/>
      <c r="I109" s="146"/>
      <c r="J109" s="146"/>
    </row>
    <row r="110" spans="4:10" s="140" customFormat="1" ht="15.75">
      <c r="D110" s="145"/>
      <c r="E110" s="146"/>
      <c r="F110" s="146"/>
      <c r="G110" s="146"/>
      <c r="H110" s="146"/>
      <c r="I110" s="146"/>
      <c r="J110" s="146"/>
    </row>
    <row r="111" spans="4:10" s="140" customFormat="1" ht="15.75">
      <c r="D111" s="145"/>
      <c r="E111" s="146"/>
      <c r="F111" s="146"/>
      <c r="G111" s="146"/>
      <c r="H111" s="146"/>
      <c r="I111" s="146"/>
      <c r="J111" s="146"/>
    </row>
    <row r="112" spans="4:10" s="140" customFormat="1" ht="15.75">
      <c r="D112" s="145"/>
      <c r="E112" s="146"/>
      <c r="F112" s="146"/>
      <c r="G112" s="146"/>
      <c r="H112" s="146"/>
      <c r="I112" s="146"/>
      <c r="J112" s="146"/>
    </row>
    <row r="113" spans="4:10" s="140" customFormat="1" ht="15.75">
      <c r="D113" s="145"/>
      <c r="E113" s="146"/>
      <c r="F113" s="146"/>
      <c r="G113" s="146"/>
      <c r="H113" s="146"/>
      <c r="I113" s="146"/>
      <c r="J113" s="146"/>
    </row>
    <row r="114" spans="4:10" s="140" customFormat="1" ht="15.75">
      <c r="D114" s="145"/>
      <c r="E114" s="146"/>
      <c r="F114" s="146"/>
      <c r="G114" s="146"/>
      <c r="H114" s="146"/>
      <c r="I114" s="146"/>
      <c r="J114" s="146"/>
    </row>
    <row r="115" spans="4:10" s="140" customFormat="1" ht="15.75">
      <c r="D115" s="145"/>
      <c r="E115" s="146"/>
      <c r="F115" s="146"/>
      <c r="G115" s="146"/>
      <c r="H115" s="146"/>
      <c r="I115" s="146"/>
      <c r="J115" s="146"/>
    </row>
    <row r="116" spans="4:10" s="140" customFormat="1" ht="15.75">
      <c r="D116" s="145"/>
      <c r="E116" s="146"/>
      <c r="F116" s="146"/>
      <c r="G116" s="146"/>
      <c r="H116" s="146"/>
      <c r="I116" s="146"/>
      <c r="J116" s="146"/>
    </row>
  </sheetData>
  <mergeCells count="8">
    <mergeCell ref="D37:F37"/>
    <mergeCell ref="H37:J37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32">
      <selection activeCell="C40" sqref="C40"/>
    </sheetView>
  </sheetViews>
  <sheetFormatPr defaultColWidth="9.140625" defaultRowHeight="12.75"/>
  <cols>
    <col min="1" max="1" width="3.28125" style="62" customWidth="1"/>
    <col min="2" max="2" width="49.140625" style="62" customWidth="1"/>
    <col min="3" max="3" width="13.57421875" style="62" bestFit="1" customWidth="1"/>
    <col min="4" max="4" width="2.140625" style="62" customWidth="1"/>
    <col min="5" max="5" width="12.7109375" style="62" bestFit="1" customWidth="1"/>
    <col min="6" max="6" width="1.7109375" style="62" customWidth="1"/>
    <col min="7" max="7" width="13.140625" style="62" customWidth="1"/>
    <col min="8" max="8" width="1.7109375" style="62" customWidth="1"/>
    <col min="9" max="9" width="14.00390625" style="62" customWidth="1"/>
    <col min="10" max="10" width="9.140625" style="62" customWidth="1"/>
    <col min="11" max="11" width="9.7109375" style="62" hidden="1" customWidth="1"/>
    <col min="12" max="12" width="10.421875" style="62" hidden="1" customWidth="1"/>
    <col min="13" max="16384" width="9.140625" style="62" customWidth="1"/>
  </cols>
  <sheetData>
    <row r="1" ht="15" customHeight="1">
      <c r="I1" s="1"/>
    </row>
    <row r="2" spans="2:9" ht="15.75" hidden="1">
      <c r="B2" s="156" t="s">
        <v>103</v>
      </c>
      <c r="C2" s="156"/>
      <c r="D2" s="156"/>
      <c r="E2" s="156"/>
      <c r="F2" s="156"/>
      <c r="G2" s="156"/>
      <c r="H2" s="156"/>
      <c r="I2" s="156"/>
    </row>
    <row r="3" spans="2:9" ht="15.75" hidden="1">
      <c r="B3" s="157" t="s">
        <v>14</v>
      </c>
      <c r="C3" s="157"/>
      <c r="D3" s="157"/>
      <c r="E3" s="157"/>
      <c r="F3" s="157"/>
      <c r="G3" s="157"/>
      <c r="H3" s="157"/>
      <c r="I3" s="157"/>
    </row>
    <row r="4" spans="2:9" ht="15.75" hidden="1">
      <c r="B4" s="61"/>
      <c r="C4" s="60"/>
      <c r="D4" s="60"/>
      <c r="E4" s="60"/>
      <c r="F4" s="60"/>
      <c r="G4" s="60"/>
      <c r="H4" s="60"/>
      <c r="I4" s="60"/>
    </row>
    <row r="5" spans="2:9" ht="15.75" hidden="1">
      <c r="B5" s="61"/>
      <c r="C5" s="60"/>
      <c r="D5" s="60"/>
      <c r="E5" s="60"/>
      <c r="F5" s="60"/>
      <c r="G5" s="60"/>
      <c r="H5" s="60"/>
      <c r="I5" s="60"/>
    </row>
    <row r="6" spans="1:9" ht="15" customHeight="1" hidden="1">
      <c r="A6" s="23"/>
      <c r="B6" s="155" t="s">
        <v>0</v>
      </c>
      <c r="C6" s="155"/>
      <c r="D6" s="155"/>
      <c r="E6" s="155"/>
      <c r="F6" s="155"/>
      <c r="G6" s="155"/>
      <c r="H6" s="155"/>
      <c r="I6" s="155"/>
    </row>
    <row r="7" spans="1:9" ht="15" customHeight="1">
      <c r="A7" s="23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23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23"/>
      <c r="B9" s="19"/>
      <c r="C9" s="19"/>
      <c r="D9" s="19"/>
      <c r="E9" s="19"/>
      <c r="F9" s="19"/>
      <c r="G9" s="19"/>
      <c r="H9" s="19"/>
      <c r="I9" s="19"/>
    </row>
    <row r="10" spans="1:9" ht="15" customHeight="1">
      <c r="A10" s="23"/>
      <c r="B10" s="19"/>
      <c r="C10" s="19"/>
      <c r="D10" s="19"/>
      <c r="E10" s="19"/>
      <c r="F10" s="19"/>
      <c r="G10" s="19"/>
      <c r="H10" s="19"/>
      <c r="I10" s="19"/>
    </row>
    <row r="11" spans="1:9" ht="15" customHeight="1">
      <c r="A11" s="23"/>
      <c r="B11" s="19"/>
      <c r="C11" s="19"/>
      <c r="D11" s="19"/>
      <c r="E11" s="19"/>
      <c r="F11" s="19"/>
      <c r="G11" s="19"/>
      <c r="H11" s="19"/>
      <c r="I11" s="19"/>
    </row>
    <row r="12" spans="1:9" ht="15" customHeight="1">
      <c r="A12" s="23"/>
      <c r="B12" s="19"/>
      <c r="C12" s="19"/>
      <c r="D12" s="19"/>
      <c r="E12" s="19"/>
      <c r="F12" s="19"/>
      <c r="G12" s="19"/>
      <c r="H12" s="19"/>
      <c r="I12" s="19"/>
    </row>
    <row r="13" spans="1:9" ht="1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 customHeight="1">
      <c r="A14" s="23"/>
      <c r="B14" s="23" t="s">
        <v>169</v>
      </c>
      <c r="C14" s="65"/>
      <c r="D14" s="65"/>
      <c r="E14" s="29"/>
      <c r="F14" s="29"/>
      <c r="G14" s="19"/>
      <c r="H14" s="19"/>
      <c r="I14" s="29"/>
    </row>
    <row r="15" spans="1:9" ht="15" customHeight="1">
      <c r="A15" s="23"/>
      <c r="B15" s="23" t="s">
        <v>69</v>
      </c>
      <c r="C15" s="65"/>
      <c r="D15" s="65"/>
      <c r="E15" s="29"/>
      <c r="F15" s="29"/>
      <c r="G15" s="19"/>
      <c r="H15" s="19"/>
      <c r="I15" s="29"/>
    </row>
    <row r="16" spans="1:9" ht="15" customHeight="1">
      <c r="A16" s="23"/>
      <c r="B16" s="23"/>
      <c r="C16" s="65"/>
      <c r="D16" s="65"/>
      <c r="E16" s="29"/>
      <c r="F16" s="29"/>
      <c r="G16" s="19"/>
      <c r="H16" s="19"/>
      <c r="I16" s="29"/>
    </row>
    <row r="17" spans="1:9" ht="15" customHeight="1">
      <c r="A17" s="23"/>
      <c r="B17" s="22" t="s">
        <v>73</v>
      </c>
      <c r="C17" s="34"/>
      <c r="D17" s="34"/>
      <c r="E17" s="34"/>
      <c r="F17" s="29"/>
      <c r="G17" s="65"/>
      <c r="H17" s="34"/>
      <c r="I17" s="34"/>
    </row>
    <row r="18" spans="1:9" ht="15" customHeight="1">
      <c r="A18" s="23"/>
      <c r="B18" s="22"/>
      <c r="C18" s="34"/>
      <c r="D18" s="34"/>
      <c r="E18" s="34"/>
      <c r="F18" s="29"/>
      <c r="G18" s="65"/>
      <c r="H18" s="34"/>
      <c r="I18" s="34"/>
    </row>
    <row r="19" spans="1:9" ht="15" customHeight="1">
      <c r="A19" s="23"/>
      <c r="B19" s="23"/>
      <c r="C19" s="154" t="s">
        <v>1</v>
      </c>
      <c r="D19" s="154"/>
      <c r="E19" s="154"/>
      <c r="F19" s="20"/>
      <c r="G19" s="154" t="s">
        <v>2</v>
      </c>
      <c r="H19" s="154"/>
      <c r="I19" s="154"/>
    </row>
    <row r="20" spans="1:9" ht="15" customHeight="1">
      <c r="A20" s="23"/>
      <c r="B20" s="23"/>
      <c r="C20" s="66" t="s">
        <v>165</v>
      </c>
      <c r="D20" s="34"/>
      <c r="E20" s="67" t="s">
        <v>166</v>
      </c>
      <c r="F20" s="35"/>
      <c r="G20" s="43" t="str">
        <f>+C20</f>
        <v>31/12/2004</v>
      </c>
      <c r="H20" s="34"/>
      <c r="I20" s="36" t="str">
        <f>+E20</f>
        <v>31/12/2003</v>
      </c>
    </row>
    <row r="21" spans="1:9" ht="15" customHeight="1">
      <c r="A21" s="23"/>
      <c r="B21" s="23"/>
      <c r="C21" s="34" t="s">
        <v>3</v>
      </c>
      <c r="D21" s="34"/>
      <c r="E21" s="35" t="s">
        <v>3</v>
      </c>
      <c r="F21" s="35"/>
      <c r="G21" s="34" t="s">
        <v>3</v>
      </c>
      <c r="H21" s="34"/>
      <c r="I21" s="35" t="s">
        <v>3</v>
      </c>
    </row>
    <row r="22" spans="1:9" ht="15" customHeight="1">
      <c r="A22" s="21"/>
      <c r="B22" s="20"/>
      <c r="C22" s="20"/>
      <c r="D22" s="20"/>
      <c r="E22" s="20"/>
      <c r="F22" s="20"/>
      <c r="G22" s="21"/>
      <c r="H22" s="21"/>
      <c r="I22" s="20"/>
    </row>
    <row r="23" spans="1:12" ht="15" customHeight="1">
      <c r="A23" s="21"/>
      <c r="B23" s="38" t="s">
        <v>11</v>
      </c>
      <c r="C23" s="68">
        <f>+G23-K23</f>
        <v>11285</v>
      </c>
      <c r="D23" s="37"/>
      <c r="E23" s="37">
        <f>+I23-L23</f>
        <v>13161</v>
      </c>
      <c r="F23" s="37"/>
      <c r="G23" s="68">
        <f>27897+4057</f>
        <v>31954</v>
      </c>
      <c r="H23" s="68"/>
      <c r="I23" s="37">
        <v>38305</v>
      </c>
      <c r="J23" s="63" t="s">
        <v>31</v>
      </c>
      <c r="K23" s="68">
        <v>20669</v>
      </c>
      <c r="L23" s="37">
        <v>25144</v>
      </c>
    </row>
    <row r="24" spans="1:12" ht="15" customHeight="1">
      <c r="A24" s="21"/>
      <c r="B24" s="59"/>
      <c r="C24" s="68"/>
      <c r="D24" s="37"/>
      <c r="E24" s="37"/>
      <c r="F24" s="37"/>
      <c r="G24" s="68"/>
      <c r="H24" s="68"/>
      <c r="I24" s="37"/>
      <c r="K24" s="68"/>
      <c r="L24" s="37"/>
    </row>
    <row r="25" spans="1:12" ht="15" customHeight="1">
      <c r="A25" s="21"/>
      <c r="B25" s="38" t="s">
        <v>177</v>
      </c>
      <c r="C25" s="68">
        <f>+G25-K25</f>
        <v>3940</v>
      </c>
      <c r="D25" s="37"/>
      <c r="E25" s="37">
        <v>0</v>
      </c>
      <c r="F25" s="37"/>
      <c r="G25" s="68">
        <v>3940</v>
      </c>
      <c r="H25" s="68"/>
      <c r="I25" s="37">
        <v>0</v>
      </c>
      <c r="K25" s="68"/>
      <c r="L25" s="37"/>
    </row>
    <row r="26" spans="1:12" ht="15" customHeight="1">
      <c r="A26" s="21"/>
      <c r="B26" s="69" t="s">
        <v>63</v>
      </c>
      <c r="C26" s="68">
        <f aca="true" t="shared" si="0" ref="C26:C31">+G26-K26</f>
        <v>213</v>
      </c>
      <c r="D26" s="37"/>
      <c r="E26" s="37">
        <f aca="true" t="shared" si="1" ref="E26:E32">+I26-L26</f>
        <v>931</v>
      </c>
      <c r="F26" s="37"/>
      <c r="G26" s="68">
        <v>1610</v>
      </c>
      <c r="H26" s="68"/>
      <c r="I26" s="37">
        <v>1763</v>
      </c>
      <c r="K26" s="68">
        <f>1938-541</f>
        <v>1397</v>
      </c>
      <c r="L26" s="37">
        <v>832</v>
      </c>
    </row>
    <row r="27" spans="1:12" ht="15" customHeight="1">
      <c r="A27" s="21"/>
      <c r="B27" s="69" t="s">
        <v>76</v>
      </c>
      <c r="C27" s="68">
        <f t="shared" si="0"/>
        <v>0</v>
      </c>
      <c r="D27" s="37"/>
      <c r="E27" s="37">
        <f t="shared" si="1"/>
        <v>0</v>
      </c>
      <c r="F27" s="37"/>
      <c r="G27" s="68">
        <v>0</v>
      </c>
      <c r="H27" s="68"/>
      <c r="I27" s="37">
        <v>-37</v>
      </c>
      <c r="K27" s="68">
        <v>0</v>
      </c>
      <c r="L27" s="37">
        <v>-37</v>
      </c>
    </row>
    <row r="28" spans="1:12" ht="15" customHeight="1">
      <c r="A28" s="21"/>
      <c r="B28" s="69" t="s">
        <v>64</v>
      </c>
      <c r="C28" s="68">
        <f t="shared" si="0"/>
        <v>-323</v>
      </c>
      <c r="D28" s="37"/>
      <c r="E28" s="37">
        <f t="shared" si="1"/>
        <v>-2128</v>
      </c>
      <c r="F28" s="37"/>
      <c r="G28" s="68">
        <v>-3205</v>
      </c>
      <c r="H28" s="68"/>
      <c r="I28" s="37">
        <v>-7315</v>
      </c>
      <c r="K28" s="68">
        <v>-2882</v>
      </c>
      <c r="L28" s="37">
        <v>-5187</v>
      </c>
    </row>
    <row r="29" spans="1:12" ht="15" customHeight="1">
      <c r="A29" s="21"/>
      <c r="B29" s="69" t="s">
        <v>53</v>
      </c>
      <c r="C29" s="68">
        <f t="shared" si="0"/>
        <v>0</v>
      </c>
      <c r="D29" s="37"/>
      <c r="E29" s="37">
        <f t="shared" si="1"/>
        <v>-67</v>
      </c>
      <c r="F29" s="37"/>
      <c r="G29" s="68">
        <v>0</v>
      </c>
      <c r="H29" s="68"/>
      <c r="I29" s="37">
        <v>-202</v>
      </c>
      <c r="K29" s="68">
        <v>0</v>
      </c>
      <c r="L29" s="37">
        <v>-135</v>
      </c>
    </row>
    <row r="30" spans="1:12" ht="15" customHeight="1">
      <c r="A30" s="21"/>
      <c r="B30" s="69" t="s">
        <v>51</v>
      </c>
      <c r="C30" s="68">
        <f t="shared" si="0"/>
        <v>-76</v>
      </c>
      <c r="D30" s="37"/>
      <c r="E30" s="37">
        <f t="shared" si="1"/>
        <v>-403</v>
      </c>
      <c r="F30" s="37"/>
      <c r="G30" s="68">
        <v>-472</v>
      </c>
      <c r="H30" s="68"/>
      <c r="I30" s="37">
        <v>-1582</v>
      </c>
      <c r="K30" s="68">
        <v>-396</v>
      </c>
      <c r="L30" s="37">
        <v>-1179</v>
      </c>
    </row>
    <row r="31" spans="1:12" ht="15" customHeight="1" hidden="1">
      <c r="A31" s="21"/>
      <c r="B31" s="69" t="s">
        <v>155</v>
      </c>
      <c r="C31" s="68">
        <f t="shared" si="0"/>
        <v>0</v>
      </c>
      <c r="D31" s="37"/>
      <c r="E31" s="37">
        <f t="shared" si="1"/>
        <v>0</v>
      </c>
      <c r="F31" s="37"/>
      <c r="G31" s="68">
        <v>0</v>
      </c>
      <c r="H31" s="68"/>
      <c r="I31" s="37">
        <v>0</v>
      </c>
      <c r="K31" s="68">
        <v>0</v>
      </c>
      <c r="L31" s="37">
        <v>0</v>
      </c>
    </row>
    <row r="32" spans="1:12" ht="15" customHeight="1">
      <c r="A32" s="21"/>
      <c r="B32" s="69" t="s">
        <v>65</v>
      </c>
      <c r="C32" s="68">
        <f>+G32-K32</f>
        <v>-10579</v>
      </c>
      <c r="D32" s="37"/>
      <c r="E32" s="37">
        <f t="shared" si="1"/>
        <v>-6029</v>
      </c>
      <c r="F32" s="37"/>
      <c r="G32" s="68">
        <f>-11857-(4331+2761)</f>
        <v>-18949</v>
      </c>
      <c r="H32" s="68"/>
      <c r="I32" s="37">
        <v>-21995</v>
      </c>
      <c r="K32" s="68">
        <f>-8169+541-745+3</f>
        <v>-8370</v>
      </c>
      <c r="L32" s="37">
        <v>-15966</v>
      </c>
    </row>
    <row r="33" spans="1:12" ht="15" customHeight="1">
      <c r="A33" s="21"/>
      <c r="B33" s="69"/>
      <c r="C33" s="70"/>
      <c r="D33" s="37"/>
      <c r="E33" s="31"/>
      <c r="F33" s="37"/>
      <c r="G33" s="70"/>
      <c r="H33" s="68"/>
      <c r="I33" s="31"/>
      <c r="K33" s="70"/>
      <c r="L33" s="31"/>
    </row>
    <row r="34" spans="1:12" ht="15" customHeight="1">
      <c r="A34" s="21"/>
      <c r="B34" s="71" t="s">
        <v>66</v>
      </c>
      <c r="C34" s="68">
        <f>SUM(C23:C33)</f>
        <v>4460</v>
      </c>
      <c r="D34" s="72"/>
      <c r="E34" s="37">
        <f>SUM(E23:E33)</f>
        <v>5465</v>
      </c>
      <c r="F34" s="72"/>
      <c r="G34" s="68">
        <f>SUM(G23:G33)</f>
        <v>14878</v>
      </c>
      <c r="H34" s="73"/>
      <c r="I34" s="37">
        <f>SUM(I23:I33)</f>
        <v>8937</v>
      </c>
      <c r="K34" s="68">
        <f>SUM(K23:K33)</f>
        <v>10418</v>
      </c>
      <c r="L34" s="37">
        <f>SUM(L23:L33)</f>
        <v>3472</v>
      </c>
    </row>
    <row r="35" spans="1:12" ht="15" customHeight="1">
      <c r="A35" s="21"/>
      <c r="B35" s="69" t="s">
        <v>161</v>
      </c>
      <c r="C35" s="68">
        <f>+G35-K35</f>
        <v>0</v>
      </c>
      <c r="D35" s="37"/>
      <c r="E35" s="37">
        <f>+I35-L35</f>
        <v>0</v>
      </c>
      <c r="F35" s="72"/>
      <c r="G35" s="68">
        <v>1333</v>
      </c>
      <c r="H35" s="73"/>
      <c r="I35" s="37">
        <v>14854</v>
      </c>
      <c r="K35" s="68">
        <f>1336-3</f>
        <v>1333</v>
      </c>
      <c r="L35" s="37">
        <v>14854</v>
      </c>
    </row>
    <row r="36" spans="1:12" ht="15" customHeight="1">
      <c r="A36" s="21"/>
      <c r="B36" s="69" t="s">
        <v>52</v>
      </c>
      <c r="C36" s="68">
        <f>+G36-K36</f>
        <v>-199</v>
      </c>
      <c r="D36" s="37"/>
      <c r="E36" s="37">
        <f>+I36-L36</f>
        <v>-500</v>
      </c>
      <c r="F36" s="37"/>
      <c r="G36" s="68">
        <v>-432</v>
      </c>
      <c r="H36" s="68"/>
      <c r="I36" s="37">
        <v>-1280</v>
      </c>
      <c r="K36" s="68">
        <f>-978+745</f>
        <v>-233</v>
      </c>
      <c r="L36" s="37">
        <v>-780</v>
      </c>
    </row>
    <row r="37" spans="1:12" ht="15" customHeight="1">
      <c r="A37" s="21"/>
      <c r="B37" s="69" t="s">
        <v>67</v>
      </c>
      <c r="C37" s="68">
        <f>+G37-K37</f>
        <v>43</v>
      </c>
      <c r="D37" s="37"/>
      <c r="E37" s="37">
        <f>+I37-L37</f>
        <v>35</v>
      </c>
      <c r="F37" s="37"/>
      <c r="G37" s="68">
        <v>241</v>
      </c>
      <c r="H37" s="68"/>
      <c r="I37" s="37">
        <v>684</v>
      </c>
      <c r="K37" s="68">
        <v>198</v>
      </c>
      <c r="L37" s="37">
        <v>649</v>
      </c>
    </row>
    <row r="38" spans="1:12" ht="15" customHeight="1">
      <c r="A38" s="21"/>
      <c r="B38" s="24"/>
      <c r="C38" s="70"/>
      <c r="D38" s="37"/>
      <c r="E38" s="31"/>
      <c r="F38" s="37"/>
      <c r="G38" s="70"/>
      <c r="H38" s="68"/>
      <c r="I38" s="31"/>
      <c r="K38" s="70"/>
      <c r="L38" s="31"/>
    </row>
    <row r="39" spans="1:12" ht="15" customHeight="1">
      <c r="A39" s="29"/>
      <c r="B39" s="27" t="s">
        <v>77</v>
      </c>
      <c r="C39" s="25">
        <f>SUM(C34:C38)</f>
        <v>4304</v>
      </c>
      <c r="D39" s="25"/>
      <c r="E39" s="26">
        <f>SUM(E34:E38)</f>
        <v>5000</v>
      </c>
      <c r="F39" s="30"/>
      <c r="G39" s="25">
        <f>SUM(G34:G38)</f>
        <v>16020</v>
      </c>
      <c r="H39" s="25"/>
      <c r="I39" s="26">
        <f>SUM(I34:I37)</f>
        <v>23195</v>
      </c>
      <c r="K39" s="25">
        <f>SUM(K34:K38)</f>
        <v>11716</v>
      </c>
      <c r="L39" s="26">
        <f>SUM(L34:L38)</f>
        <v>18195</v>
      </c>
    </row>
    <row r="40" spans="1:12" ht="15" customHeight="1">
      <c r="A40" s="21"/>
      <c r="B40" s="24" t="s">
        <v>68</v>
      </c>
      <c r="C40" s="68">
        <f>+G40-K40</f>
        <v>-1496</v>
      </c>
      <c r="D40" s="37"/>
      <c r="E40" s="37">
        <f>+I40-L40</f>
        <v>-1209</v>
      </c>
      <c r="F40" s="37"/>
      <c r="G40" s="68">
        <f>-4234-1027</f>
        <v>-5261</v>
      </c>
      <c r="H40" s="68"/>
      <c r="I40" s="37">
        <v>-2156</v>
      </c>
      <c r="K40" s="68">
        <v>-3765</v>
      </c>
      <c r="L40" s="37">
        <v>-947</v>
      </c>
    </row>
    <row r="41" spans="1:12" ht="15" customHeight="1">
      <c r="A41" s="21"/>
      <c r="B41" s="24"/>
      <c r="C41" s="74"/>
      <c r="D41" s="72"/>
      <c r="E41" s="75"/>
      <c r="F41" s="76"/>
      <c r="G41" s="74"/>
      <c r="H41" s="77"/>
      <c r="I41" s="75"/>
      <c r="K41" s="74"/>
      <c r="L41" s="75"/>
    </row>
    <row r="42" spans="1:12" ht="15" customHeight="1">
      <c r="A42" s="21"/>
      <c r="B42" s="27" t="s">
        <v>78</v>
      </c>
      <c r="C42" s="68">
        <f>SUM(C39:C41)</f>
        <v>2808</v>
      </c>
      <c r="D42" s="72"/>
      <c r="E42" s="37">
        <f>SUM(E39:E41)</f>
        <v>3791</v>
      </c>
      <c r="F42" s="72"/>
      <c r="G42" s="68">
        <f>SUM(G39:G41)</f>
        <v>10759</v>
      </c>
      <c r="H42" s="73"/>
      <c r="I42" s="37">
        <f>SUM(I39:I41)</f>
        <v>21039</v>
      </c>
      <c r="K42" s="68">
        <f>SUM(K39:K41)</f>
        <v>7951</v>
      </c>
      <c r="L42" s="37">
        <f>SUM(L39:L41)</f>
        <v>17248</v>
      </c>
    </row>
    <row r="43" spans="1:12" ht="15" customHeight="1">
      <c r="A43" s="29"/>
      <c r="B43" s="33" t="s">
        <v>19</v>
      </c>
      <c r="C43" s="68">
        <f>+G43-K43</f>
        <v>-456</v>
      </c>
      <c r="D43" s="37"/>
      <c r="E43" s="37">
        <f>+I43-L43</f>
        <v>-618</v>
      </c>
      <c r="F43" s="37"/>
      <c r="G43" s="68">
        <v>-1410</v>
      </c>
      <c r="H43" s="68"/>
      <c r="I43" s="37">
        <v>-1134</v>
      </c>
      <c r="K43" s="68">
        <v>-954</v>
      </c>
      <c r="L43" s="37">
        <v>-516</v>
      </c>
    </row>
    <row r="44" spans="1:12" ht="15" customHeight="1">
      <c r="A44" s="29"/>
      <c r="B44" s="24"/>
      <c r="C44" s="25"/>
      <c r="D44" s="25"/>
      <c r="E44" s="26"/>
      <c r="F44" s="32"/>
      <c r="G44" s="25"/>
      <c r="H44" s="32"/>
      <c r="I44" s="26"/>
      <c r="K44" s="25"/>
      <c r="L44" s="26"/>
    </row>
    <row r="45" spans="1:12" ht="15" customHeight="1" thickBot="1">
      <c r="A45" s="29"/>
      <c r="B45" s="27" t="s">
        <v>104</v>
      </c>
      <c r="C45" s="78">
        <f>SUM(C42:C44)</f>
        <v>2352</v>
      </c>
      <c r="D45" s="25"/>
      <c r="E45" s="42">
        <f>SUM(E42:E44)</f>
        <v>3173</v>
      </c>
      <c r="F45" s="32"/>
      <c r="G45" s="78">
        <f>SUM(G42:G44)</f>
        <v>9349</v>
      </c>
      <c r="H45" s="32"/>
      <c r="I45" s="42">
        <f>SUM(I42:I44)</f>
        <v>19905</v>
      </c>
      <c r="K45" s="78">
        <f>SUM(K42:K44)</f>
        <v>6997</v>
      </c>
      <c r="L45" s="42">
        <f>SUM(L42:L44)</f>
        <v>16732</v>
      </c>
    </row>
    <row r="46" spans="1:9" ht="15" customHeight="1" thickTop="1">
      <c r="A46" s="29"/>
      <c r="B46" s="24"/>
      <c r="C46" s="25"/>
      <c r="D46" s="25"/>
      <c r="E46" s="26"/>
      <c r="F46" s="32"/>
      <c r="G46" s="25"/>
      <c r="H46" s="32"/>
      <c r="I46" s="26"/>
    </row>
    <row r="47" spans="1:9" ht="15" customHeight="1">
      <c r="A47" s="29"/>
      <c r="B47" s="24" t="s">
        <v>105</v>
      </c>
      <c r="C47" s="25"/>
      <c r="D47" s="25"/>
      <c r="E47" s="26"/>
      <c r="F47" s="32"/>
      <c r="G47" s="25"/>
      <c r="H47" s="32"/>
      <c r="I47" s="26"/>
    </row>
    <row r="48" spans="1:9" ht="15" customHeight="1" thickBot="1">
      <c r="A48" s="21"/>
      <c r="B48" s="23" t="s">
        <v>74</v>
      </c>
      <c r="C48" s="150">
        <f>ROUND(+C45/401510*100,2)</f>
        <v>0.59</v>
      </c>
      <c r="D48" s="80"/>
      <c r="E48" s="79">
        <f>ROUND(+E45/401510*100,2)</f>
        <v>0.79</v>
      </c>
      <c r="F48" s="80"/>
      <c r="G48" s="150">
        <f>ROUND(+G45/401510*100,2)</f>
        <v>2.33</v>
      </c>
      <c r="H48" s="81"/>
      <c r="I48" s="79">
        <f>ROUND(+I45/401510*100,2)</f>
        <v>4.96</v>
      </c>
    </row>
    <row r="49" spans="1:9" ht="15" customHeight="1" thickTop="1">
      <c r="A49" s="29"/>
      <c r="B49" s="29" t="s">
        <v>31</v>
      </c>
      <c r="C49" s="25"/>
      <c r="D49" s="25"/>
      <c r="E49" s="30"/>
      <c r="F49" s="30"/>
      <c r="G49" s="25"/>
      <c r="H49" s="25"/>
      <c r="I49" s="30"/>
    </row>
    <row r="50" spans="1:9" ht="15" customHeight="1" thickBot="1">
      <c r="A50" s="29"/>
      <c r="B50" s="24" t="s">
        <v>18</v>
      </c>
      <c r="C50" s="82" t="s">
        <v>17</v>
      </c>
      <c r="D50" s="83"/>
      <c r="E50" s="82" t="s">
        <v>17</v>
      </c>
      <c r="F50" s="30"/>
      <c r="G50" s="82" t="s">
        <v>17</v>
      </c>
      <c r="H50" s="83"/>
      <c r="I50" s="82" t="s">
        <v>17</v>
      </c>
    </row>
    <row r="51" spans="1:9" ht="16.5" thickTop="1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B52" s="23" t="s">
        <v>72</v>
      </c>
      <c r="C52" s="23"/>
      <c r="D52" s="23"/>
      <c r="E52" s="23"/>
      <c r="F52" s="23"/>
      <c r="G52" s="23"/>
      <c r="H52" s="23"/>
      <c r="I52" s="23"/>
    </row>
    <row r="53" spans="1:9" ht="15.75">
      <c r="A53" s="23"/>
      <c r="B53" s="84" t="s">
        <v>120</v>
      </c>
      <c r="C53" s="23"/>
      <c r="D53" s="23"/>
      <c r="E53" s="23"/>
      <c r="F53" s="23"/>
      <c r="G53" s="23"/>
      <c r="H53" s="23"/>
      <c r="I53" s="23"/>
    </row>
  </sheetData>
  <mergeCells count="5">
    <mergeCell ref="C19:E19"/>
    <mergeCell ref="G19:I19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B1">
      <pane xSplit="2" ySplit="6" topLeftCell="D31" activePane="bottomRight" state="frozen"/>
      <selection pane="topLeft" activeCell="B1" sqref="B1"/>
      <selection pane="topRight" activeCell="D1" sqref="D1"/>
      <selection pane="bottomLeft" activeCell="B8" sqref="B8"/>
      <selection pane="bottomRight" activeCell="S50" sqref="S50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6.28125" style="0" bestFit="1" customWidth="1"/>
    <col min="8" max="8" width="0.85546875" style="0" customWidth="1"/>
    <col min="9" max="9" width="16.2812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7" hidden="1" customWidth="1"/>
    <col min="17" max="17" width="10.140625" style="0" hidden="1" customWidth="1"/>
  </cols>
  <sheetData>
    <row r="1" spans="1:10" ht="15.75">
      <c r="A1" s="23"/>
      <c r="B1" s="45" t="s">
        <v>103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4" t="s">
        <v>14</v>
      </c>
      <c r="C2" s="46"/>
      <c r="D2" s="46"/>
      <c r="E2" s="46"/>
      <c r="F2" s="46"/>
      <c r="G2" s="46"/>
      <c r="H2" s="46"/>
      <c r="I2" s="46"/>
      <c r="J2" s="46"/>
      <c r="P2" s="48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8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8"/>
    </row>
    <row r="5" spans="1:16" s="8" customFormat="1" ht="15" customHeight="1">
      <c r="A5" s="23"/>
      <c r="B5" s="27" t="s">
        <v>71</v>
      </c>
      <c r="C5" s="24"/>
      <c r="D5" s="24"/>
      <c r="E5" s="24"/>
      <c r="F5" s="25"/>
      <c r="G5" s="158"/>
      <c r="H5" s="154"/>
      <c r="I5" s="154"/>
      <c r="J5" s="23"/>
      <c r="K5" s="7"/>
      <c r="L5" s="7"/>
      <c r="M5" s="7"/>
      <c r="N5" s="7"/>
      <c r="O5" s="7"/>
      <c r="P5" s="49"/>
    </row>
    <row r="6" spans="1:16" s="4" customFormat="1" ht="15" customHeight="1">
      <c r="A6" s="24"/>
      <c r="B6" s="24"/>
      <c r="C6" s="24"/>
      <c r="D6" s="24"/>
      <c r="E6" s="24"/>
      <c r="F6" s="23"/>
      <c r="G6" s="85" t="s">
        <v>4</v>
      </c>
      <c r="H6" s="85"/>
      <c r="I6" s="28" t="s">
        <v>4</v>
      </c>
      <c r="J6" s="23"/>
      <c r="K6" s="3"/>
      <c r="L6" s="3" t="s">
        <v>87</v>
      </c>
      <c r="M6" s="3" t="s">
        <v>111</v>
      </c>
      <c r="N6" s="3" t="s">
        <v>94</v>
      </c>
      <c r="O6" s="3" t="s">
        <v>111</v>
      </c>
      <c r="P6" s="50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165</v>
      </c>
      <c r="H7" s="34"/>
      <c r="I7" s="35" t="s">
        <v>107</v>
      </c>
      <c r="J7" s="23"/>
      <c r="K7" s="3"/>
      <c r="L7" s="3"/>
      <c r="M7" s="3"/>
      <c r="N7" s="3"/>
      <c r="O7" s="3"/>
      <c r="P7" s="50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50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50"/>
    </row>
    <row r="10" spans="1:17" s="8" customFormat="1" ht="15" customHeight="1">
      <c r="A10" s="24"/>
      <c r="B10" s="24" t="s">
        <v>13</v>
      </c>
      <c r="C10" s="23"/>
      <c r="D10" s="24"/>
      <c r="E10" s="24"/>
      <c r="F10" s="23"/>
      <c r="G10" s="25">
        <v>12639</v>
      </c>
      <c r="H10" s="25"/>
      <c r="I10" s="26">
        <v>14500</v>
      </c>
      <c r="J10" s="23"/>
      <c r="K10" s="7"/>
      <c r="L10" s="7">
        <v>332</v>
      </c>
      <c r="M10" s="16">
        <f>G10-L10</f>
        <v>12307</v>
      </c>
      <c r="N10" s="16">
        <v>9657</v>
      </c>
      <c r="O10" s="16">
        <f>I10-N10</f>
        <v>4843</v>
      </c>
      <c r="P10" s="51">
        <f>M10-O10</f>
        <v>7464</v>
      </c>
      <c r="Q10" s="18">
        <f>M10-I10</f>
        <v>-2193</v>
      </c>
    </row>
    <row r="11" spans="1:17" s="8" customFormat="1" ht="15" customHeight="1">
      <c r="A11" s="24"/>
      <c r="B11" s="24" t="s">
        <v>170</v>
      </c>
      <c r="C11" s="23"/>
      <c r="D11" s="24"/>
      <c r="E11" s="24"/>
      <c r="F11" s="23"/>
      <c r="G11" s="25">
        <v>19002</v>
      </c>
      <c r="H11" s="25"/>
      <c r="I11" s="26">
        <v>0</v>
      </c>
      <c r="J11" s="23"/>
      <c r="K11" s="7"/>
      <c r="L11" s="7"/>
      <c r="M11" s="16"/>
      <c r="N11" s="16"/>
      <c r="O11" s="16"/>
      <c r="P11" s="51"/>
      <c r="Q11" s="18"/>
    </row>
    <row r="12" spans="1:17" s="8" customFormat="1" ht="15" customHeight="1">
      <c r="A12" s="24"/>
      <c r="B12" s="24" t="s">
        <v>108</v>
      </c>
      <c r="C12" s="23"/>
      <c r="D12" s="24"/>
      <c r="E12" s="24"/>
      <c r="F12" s="23"/>
      <c r="G12" s="25">
        <v>76547</v>
      </c>
      <c r="H12" s="25"/>
      <c r="I12" s="26">
        <v>57203</v>
      </c>
      <c r="J12" s="23"/>
      <c r="K12" s="7"/>
      <c r="L12" s="7"/>
      <c r="M12" s="16">
        <f>G12-L12</f>
        <v>76547</v>
      </c>
      <c r="N12" s="16"/>
      <c r="O12" s="16">
        <f>I12-N12</f>
        <v>57203</v>
      </c>
      <c r="P12" s="51">
        <f>M12-O12</f>
        <v>19344</v>
      </c>
      <c r="Q12" s="18"/>
    </row>
    <row r="13" spans="1:17" s="8" customFormat="1" ht="15" customHeight="1">
      <c r="A13" s="24"/>
      <c r="B13" s="24" t="s">
        <v>157</v>
      </c>
      <c r="C13" s="23"/>
      <c r="D13" s="24"/>
      <c r="E13" s="24"/>
      <c r="F13" s="23"/>
      <c r="G13" s="25">
        <v>29199</v>
      </c>
      <c r="H13" s="25"/>
      <c r="I13" s="26">
        <v>5294</v>
      </c>
      <c r="J13" s="23"/>
      <c r="K13" s="7"/>
      <c r="L13" s="7"/>
      <c r="M13" s="16"/>
      <c r="N13" s="16"/>
      <c r="O13" s="16"/>
      <c r="P13" s="51"/>
      <c r="Q13" s="18"/>
    </row>
    <row r="14" spans="1:16" s="8" customFormat="1" ht="15" customHeight="1">
      <c r="A14" s="24"/>
      <c r="B14" s="24"/>
      <c r="C14" s="24"/>
      <c r="D14" s="24"/>
      <c r="E14" s="24"/>
      <c r="F14" s="23"/>
      <c r="G14" s="25"/>
      <c r="H14" s="25"/>
      <c r="I14" s="26"/>
      <c r="J14" s="23"/>
      <c r="K14" s="7"/>
      <c r="L14" s="7"/>
      <c r="M14" s="7"/>
      <c r="N14" s="7"/>
      <c r="O14" s="7"/>
      <c r="P14" s="49"/>
    </row>
    <row r="15" spans="1:16" s="8" customFormat="1" ht="15" customHeight="1">
      <c r="A15" s="24"/>
      <c r="B15" s="24" t="s">
        <v>7</v>
      </c>
      <c r="C15" s="23"/>
      <c r="D15" s="24"/>
      <c r="E15" s="24"/>
      <c r="F15" s="23"/>
      <c r="G15" s="25"/>
      <c r="H15" s="25"/>
      <c r="I15" s="26"/>
      <c r="J15" s="23"/>
      <c r="K15" s="7"/>
      <c r="L15" s="7"/>
      <c r="M15" s="7"/>
      <c r="N15" s="7"/>
      <c r="O15" s="7"/>
      <c r="P15" s="49"/>
    </row>
    <row r="16" spans="1:17" s="8" customFormat="1" ht="15" customHeight="1">
      <c r="A16" s="24"/>
      <c r="B16" s="24"/>
      <c r="C16" s="23" t="s">
        <v>20</v>
      </c>
      <c r="D16" s="24"/>
      <c r="E16" s="24"/>
      <c r="F16" s="23"/>
      <c r="G16" s="86">
        <v>0</v>
      </c>
      <c r="H16" s="25"/>
      <c r="I16" s="87">
        <v>86</v>
      </c>
      <c r="J16" s="23"/>
      <c r="K16" s="7"/>
      <c r="L16" s="15">
        <v>7</v>
      </c>
      <c r="M16" s="16">
        <f aca="true" t="shared" si="0" ref="M16:M22">G16-L16</f>
        <v>-7</v>
      </c>
      <c r="N16" s="16">
        <v>0</v>
      </c>
      <c r="O16" s="16">
        <f aca="true" t="shared" si="1" ref="O16:O22">I16-N16</f>
        <v>86</v>
      </c>
      <c r="P16" s="51">
        <f aca="true" t="shared" si="2" ref="P16:P22">M16-O16</f>
        <v>-93</v>
      </c>
      <c r="Q16" s="18">
        <f aca="true" t="shared" si="3" ref="Q16:Q22">M16-I16</f>
        <v>-93</v>
      </c>
    </row>
    <row r="17" spans="1:17" s="8" customFormat="1" ht="15" customHeight="1">
      <c r="A17" s="24"/>
      <c r="B17" s="23"/>
      <c r="C17" s="24" t="s">
        <v>21</v>
      </c>
      <c r="D17" s="24"/>
      <c r="E17" s="24"/>
      <c r="F17" s="23"/>
      <c r="G17" s="88">
        <v>577</v>
      </c>
      <c r="H17" s="25"/>
      <c r="I17" s="89">
        <v>5825</v>
      </c>
      <c r="J17" s="23"/>
      <c r="K17" s="7"/>
      <c r="L17" s="15">
        <f>243+61845</f>
        <v>62088</v>
      </c>
      <c r="M17" s="16">
        <f t="shared" si="0"/>
        <v>-61511</v>
      </c>
      <c r="N17" s="16">
        <v>4697</v>
      </c>
      <c r="O17" s="16">
        <f t="shared" si="1"/>
        <v>1128</v>
      </c>
      <c r="P17" s="51">
        <f t="shared" si="2"/>
        <v>-62639</v>
      </c>
      <c r="Q17" s="18">
        <f t="shared" si="3"/>
        <v>-67336</v>
      </c>
    </row>
    <row r="18" spans="1:17" s="8" customFormat="1" ht="15" customHeight="1">
      <c r="A18" s="24"/>
      <c r="B18" s="23"/>
      <c r="C18" s="24" t="s">
        <v>112</v>
      </c>
      <c r="D18" s="24"/>
      <c r="E18" s="24"/>
      <c r="F18" s="23"/>
      <c r="G18" s="88">
        <f>21287-4331-2761</f>
        <v>14195</v>
      </c>
      <c r="H18" s="25"/>
      <c r="I18" s="89">
        <v>10353</v>
      </c>
      <c r="J18" s="23"/>
      <c r="K18" s="7"/>
      <c r="L18" s="15"/>
      <c r="M18" s="16"/>
      <c r="N18" s="16"/>
      <c r="O18" s="16"/>
      <c r="P18" s="51"/>
      <c r="Q18" s="18"/>
    </row>
    <row r="19" spans="1:17" s="8" customFormat="1" ht="15" customHeight="1">
      <c r="A19" s="24"/>
      <c r="B19" s="23"/>
      <c r="C19" s="24" t="s">
        <v>22</v>
      </c>
      <c r="D19" s="24"/>
      <c r="E19" s="24"/>
      <c r="F19" s="23"/>
      <c r="G19" s="88">
        <v>3030</v>
      </c>
      <c r="H19" s="25"/>
      <c r="I19" s="89">
        <f>4115+32965</f>
        <v>37080</v>
      </c>
      <c r="J19" s="23"/>
      <c r="K19" s="7"/>
      <c r="L19" s="15">
        <f>32024</f>
        <v>32024</v>
      </c>
      <c r="M19" s="16">
        <f>G19-L19</f>
        <v>-28994</v>
      </c>
      <c r="N19" s="16">
        <v>444</v>
      </c>
      <c r="O19" s="16">
        <f t="shared" si="1"/>
        <v>36636</v>
      </c>
      <c r="P19" s="51">
        <f t="shared" si="2"/>
        <v>-65630</v>
      </c>
      <c r="Q19" s="18">
        <f t="shared" si="3"/>
        <v>-66074</v>
      </c>
    </row>
    <row r="20" spans="1:17" s="8" customFormat="1" ht="15" customHeight="1" hidden="1">
      <c r="A20" s="24"/>
      <c r="B20" s="23"/>
      <c r="C20" s="24" t="s">
        <v>57</v>
      </c>
      <c r="D20" s="24"/>
      <c r="E20" s="24"/>
      <c r="F20" s="23"/>
      <c r="G20" s="90">
        <v>0</v>
      </c>
      <c r="H20" s="25"/>
      <c r="I20" s="89">
        <v>0</v>
      </c>
      <c r="J20" s="23"/>
      <c r="K20" s="7"/>
      <c r="L20" s="15">
        <v>0</v>
      </c>
      <c r="M20" s="16">
        <v>0</v>
      </c>
      <c r="N20" s="16">
        <v>0</v>
      </c>
      <c r="O20" s="16">
        <f t="shared" si="1"/>
        <v>0</v>
      </c>
      <c r="P20" s="51">
        <f t="shared" si="2"/>
        <v>0</v>
      </c>
      <c r="Q20" s="18">
        <f t="shared" si="3"/>
        <v>0</v>
      </c>
    </row>
    <row r="21" spans="1:17" s="8" customFormat="1" ht="15" customHeight="1">
      <c r="A21" s="24"/>
      <c r="B21" s="23"/>
      <c r="C21" s="24" t="s">
        <v>23</v>
      </c>
      <c r="D21" s="24"/>
      <c r="E21" s="24"/>
      <c r="F21" s="23"/>
      <c r="G21" s="88">
        <v>7672</v>
      </c>
      <c r="H21" s="25"/>
      <c r="I21" s="89">
        <v>3335</v>
      </c>
      <c r="J21" s="23"/>
      <c r="K21" s="7"/>
      <c r="L21" s="15">
        <v>99</v>
      </c>
      <c r="M21" s="16">
        <f t="shared" si="0"/>
        <v>7573</v>
      </c>
      <c r="N21" s="16">
        <v>0</v>
      </c>
      <c r="O21" s="16">
        <f t="shared" si="1"/>
        <v>3335</v>
      </c>
      <c r="P21" s="51">
        <f t="shared" si="2"/>
        <v>4238</v>
      </c>
      <c r="Q21" s="18">
        <f t="shared" si="3"/>
        <v>4238</v>
      </c>
    </row>
    <row r="22" spans="1:17" s="8" customFormat="1" ht="15" customHeight="1">
      <c r="A22" s="24"/>
      <c r="B22" s="23"/>
      <c r="C22" s="24" t="s">
        <v>15</v>
      </c>
      <c r="D22" s="24"/>
      <c r="E22" s="24"/>
      <c r="F22" s="23"/>
      <c r="G22" s="91">
        <v>843</v>
      </c>
      <c r="H22" s="25"/>
      <c r="I22" s="92">
        <v>9614</v>
      </c>
      <c r="J22" s="23"/>
      <c r="K22" s="7"/>
      <c r="L22" s="7">
        <v>3820</v>
      </c>
      <c r="M22" s="16">
        <f t="shared" si="0"/>
        <v>-2977</v>
      </c>
      <c r="N22" s="16">
        <v>828</v>
      </c>
      <c r="O22" s="16">
        <f t="shared" si="1"/>
        <v>8786</v>
      </c>
      <c r="P22" s="51">
        <f t="shared" si="2"/>
        <v>-11763</v>
      </c>
      <c r="Q22" s="18">
        <f t="shared" si="3"/>
        <v>-12591</v>
      </c>
    </row>
    <row r="23" spans="1:17" s="2" customFormat="1" ht="15" customHeight="1">
      <c r="A23" s="21"/>
      <c r="B23" s="20"/>
      <c r="C23" s="20"/>
      <c r="D23" s="20"/>
      <c r="E23" s="20"/>
      <c r="F23" s="20"/>
      <c r="G23" s="93">
        <f>SUM(G16:G22)</f>
        <v>26317</v>
      </c>
      <c r="H23" s="94"/>
      <c r="I23" s="95">
        <f>SUM(I16:I22)</f>
        <v>66293</v>
      </c>
      <c r="J23" s="23"/>
      <c r="K23" s="5"/>
      <c r="L23" s="11">
        <f aca="true" t="shared" si="4" ref="L23:Q23">SUM(L16:L22)</f>
        <v>98038</v>
      </c>
      <c r="M23" s="11">
        <f t="shared" si="4"/>
        <v>-85916</v>
      </c>
      <c r="N23" s="11">
        <f t="shared" si="4"/>
        <v>5969</v>
      </c>
      <c r="O23" s="11">
        <f t="shared" si="4"/>
        <v>49971</v>
      </c>
      <c r="P23" s="52">
        <f t="shared" si="4"/>
        <v>-135887</v>
      </c>
      <c r="Q23" s="11">
        <f t="shared" si="4"/>
        <v>-141856</v>
      </c>
    </row>
    <row r="24" spans="1:16" s="8" customFormat="1" ht="15" customHeight="1">
      <c r="A24" s="24"/>
      <c r="B24" s="24" t="s">
        <v>8</v>
      </c>
      <c r="C24" s="24"/>
      <c r="D24" s="24"/>
      <c r="E24" s="24"/>
      <c r="F24" s="23"/>
      <c r="G24" s="88"/>
      <c r="H24" s="25"/>
      <c r="I24" s="89"/>
      <c r="J24" s="23"/>
      <c r="K24" s="7"/>
      <c r="L24" s="7"/>
      <c r="M24" s="7"/>
      <c r="N24" s="7"/>
      <c r="O24" s="7"/>
      <c r="P24" s="49"/>
    </row>
    <row r="25" spans="1:17" s="2" customFormat="1" ht="15" customHeight="1">
      <c r="A25" s="21"/>
      <c r="B25" s="20"/>
      <c r="C25" s="24" t="s">
        <v>25</v>
      </c>
      <c r="D25" s="20"/>
      <c r="E25" s="20"/>
      <c r="F25" s="20"/>
      <c r="G25" s="90">
        <v>0</v>
      </c>
      <c r="H25" s="83"/>
      <c r="I25" s="96">
        <v>2779</v>
      </c>
      <c r="J25" s="23"/>
      <c r="K25" s="5"/>
      <c r="L25" s="5">
        <v>151</v>
      </c>
      <c r="M25" s="16">
        <f aca="true" t="shared" si="5" ref="M25:M30">G25-L25</f>
        <v>-151</v>
      </c>
      <c r="N25" s="16">
        <v>0</v>
      </c>
      <c r="O25" s="16">
        <f aca="true" t="shared" si="6" ref="O25:O30">I25-N25</f>
        <v>2779</v>
      </c>
      <c r="P25" s="51">
        <f aca="true" t="shared" si="7" ref="P25:P30">M25-O25</f>
        <v>-2930</v>
      </c>
      <c r="Q25" s="18">
        <f aca="true" t="shared" si="8" ref="Q25:Q30">M25-I25</f>
        <v>-2930</v>
      </c>
    </row>
    <row r="26" spans="1:17" s="2" customFormat="1" ht="15" customHeight="1">
      <c r="A26" s="21"/>
      <c r="B26" s="20"/>
      <c r="C26" s="24" t="s">
        <v>26</v>
      </c>
      <c r="D26" s="20"/>
      <c r="E26" s="20"/>
      <c r="F26" s="20"/>
      <c r="G26" s="90">
        <f>35548-7997</f>
        <v>27551</v>
      </c>
      <c r="H26" s="83"/>
      <c r="I26" s="96">
        <v>41656</v>
      </c>
      <c r="J26" s="23"/>
      <c r="K26" s="17"/>
      <c r="L26" s="5">
        <f>34386</f>
        <v>34386</v>
      </c>
      <c r="M26" s="16">
        <f>G26-L26</f>
        <v>-6835</v>
      </c>
      <c r="N26" s="16">
        <f>5833+1782+10+145</f>
        <v>7770</v>
      </c>
      <c r="O26" s="16">
        <f t="shared" si="6"/>
        <v>33886</v>
      </c>
      <c r="P26" s="51">
        <f>M26-O26</f>
        <v>-40721</v>
      </c>
      <c r="Q26" s="18">
        <f t="shared" si="8"/>
        <v>-48491</v>
      </c>
    </row>
    <row r="27" spans="1:17" s="2" customFormat="1" ht="15" customHeight="1" hidden="1">
      <c r="A27" s="21"/>
      <c r="B27" s="20"/>
      <c r="C27" s="24" t="s">
        <v>109</v>
      </c>
      <c r="D27" s="20"/>
      <c r="E27" s="20"/>
      <c r="F27" s="20"/>
      <c r="G27" s="90">
        <v>0</v>
      </c>
      <c r="H27" s="83"/>
      <c r="I27" s="96">
        <v>0</v>
      </c>
      <c r="J27" s="23"/>
      <c r="K27" s="17"/>
      <c r="L27" s="5">
        <v>0</v>
      </c>
      <c r="M27" s="16">
        <v>0</v>
      </c>
      <c r="N27" s="16">
        <v>0</v>
      </c>
      <c r="O27" s="16">
        <f t="shared" si="6"/>
        <v>0</v>
      </c>
      <c r="P27" s="51">
        <f t="shared" si="7"/>
        <v>0</v>
      </c>
      <c r="Q27" s="18">
        <f t="shared" si="8"/>
        <v>0</v>
      </c>
    </row>
    <row r="28" spans="1:17" s="2" customFormat="1" ht="15" customHeight="1">
      <c r="A28" s="21"/>
      <c r="B28" s="20"/>
      <c r="C28" s="24" t="s">
        <v>27</v>
      </c>
      <c r="D28" s="20"/>
      <c r="E28" s="20"/>
      <c r="F28" s="20"/>
      <c r="G28" s="90">
        <v>181</v>
      </c>
      <c r="H28" s="83"/>
      <c r="I28" s="96">
        <v>58</v>
      </c>
      <c r="J28" s="23"/>
      <c r="K28" s="12"/>
      <c r="L28" s="5">
        <v>63</v>
      </c>
      <c r="M28" s="16">
        <f t="shared" si="5"/>
        <v>118</v>
      </c>
      <c r="N28" s="16">
        <v>29</v>
      </c>
      <c r="O28" s="16">
        <f t="shared" si="6"/>
        <v>29</v>
      </c>
      <c r="P28" s="51">
        <f t="shared" si="7"/>
        <v>89</v>
      </c>
      <c r="Q28" s="18">
        <f t="shared" si="8"/>
        <v>60</v>
      </c>
    </row>
    <row r="29" spans="1:17" s="8" customFormat="1" ht="15" customHeight="1">
      <c r="A29" s="24"/>
      <c r="B29" s="24"/>
      <c r="C29" s="24" t="s">
        <v>28</v>
      </c>
      <c r="D29" s="24"/>
      <c r="E29" s="24"/>
      <c r="F29" s="23"/>
      <c r="G29" s="90">
        <v>3253</v>
      </c>
      <c r="H29" s="83"/>
      <c r="I29" s="96">
        <v>3551</v>
      </c>
      <c r="J29" s="23"/>
      <c r="K29" s="13"/>
      <c r="L29" s="7">
        <v>0</v>
      </c>
      <c r="M29" s="16">
        <f t="shared" si="5"/>
        <v>3253</v>
      </c>
      <c r="N29" s="16">
        <v>3100</v>
      </c>
      <c r="O29" s="16">
        <f t="shared" si="6"/>
        <v>451</v>
      </c>
      <c r="P29" s="51">
        <f t="shared" si="7"/>
        <v>2802</v>
      </c>
      <c r="Q29" s="18">
        <f t="shared" si="8"/>
        <v>-298</v>
      </c>
    </row>
    <row r="30" spans="1:17" s="8" customFormat="1" ht="15" customHeight="1">
      <c r="A30" s="24"/>
      <c r="B30" s="24"/>
      <c r="C30" s="24" t="s">
        <v>180</v>
      </c>
      <c r="D30" s="24"/>
      <c r="E30" s="24"/>
      <c r="F30" s="23"/>
      <c r="G30" s="90">
        <f>2136+1027</f>
        <v>3163</v>
      </c>
      <c r="H30" s="83"/>
      <c r="I30" s="96">
        <v>2844</v>
      </c>
      <c r="J30" s="23"/>
      <c r="K30" s="13"/>
      <c r="L30" s="7">
        <v>615</v>
      </c>
      <c r="M30" s="16">
        <f t="shared" si="5"/>
        <v>2548</v>
      </c>
      <c r="N30" s="16">
        <v>0</v>
      </c>
      <c r="O30" s="16">
        <f t="shared" si="6"/>
        <v>2844</v>
      </c>
      <c r="P30" s="51">
        <f t="shared" si="7"/>
        <v>-296</v>
      </c>
      <c r="Q30" s="18">
        <f t="shared" si="8"/>
        <v>-296</v>
      </c>
    </row>
    <row r="31" spans="1:17" s="8" customFormat="1" ht="15" customHeight="1">
      <c r="A31" s="24"/>
      <c r="B31" s="24"/>
      <c r="C31" s="24"/>
      <c r="D31" s="24"/>
      <c r="E31" s="24"/>
      <c r="F31" s="23"/>
      <c r="G31" s="97">
        <f>SUM(G25:G30)</f>
        <v>34148</v>
      </c>
      <c r="H31" s="83"/>
      <c r="I31" s="98">
        <f>SUM(I25:I30)</f>
        <v>50888</v>
      </c>
      <c r="J31" s="23"/>
      <c r="K31" s="7"/>
      <c r="L31" s="10">
        <f aca="true" t="shared" si="9" ref="L31:Q31">SUM(L25:L30)</f>
        <v>35215</v>
      </c>
      <c r="M31" s="10">
        <f t="shared" si="9"/>
        <v>-1067</v>
      </c>
      <c r="N31" s="10">
        <f t="shared" si="9"/>
        <v>10899</v>
      </c>
      <c r="O31" s="10">
        <f t="shared" si="9"/>
        <v>39989</v>
      </c>
      <c r="P31" s="53">
        <f t="shared" si="9"/>
        <v>-41056</v>
      </c>
      <c r="Q31" s="10">
        <f t="shared" si="9"/>
        <v>-51955</v>
      </c>
    </row>
    <row r="32" spans="1:16" s="8" customFormat="1" ht="15" customHeight="1">
      <c r="A32" s="24"/>
      <c r="B32" s="24"/>
      <c r="C32" s="24"/>
      <c r="D32" s="24"/>
      <c r="E32" s="24"/>
      <c r="F32" s="23"/>
      <c r="G32" s="25"/>
      <c r="H32" s="25"/>
      <c r="I32" s="26"/>
      <c r="J32" s="23"/>
      <c r="K32" s="7"/>
      <c r="L32" s="7"/>
      <c r="M32" s="7"/>
      <c r="N32" s="7"/>
      <c r="O32" s="7"/>
      <c r="P32" s="49"/>
    </row>
    <row r="33" spans="1:17" s="8" customFormat="1" ht="15" customHeight="1">
      <c r="A33" s="24"/>
      <c r="B33" s="24" t="s">
        <v>164</v>
      </c>
      <c r="C33" s="24"/>
      <c r="D33" s="24"/>
      <c r="E33" s="24"/>
      <c r="F33" s="23"/>
      <c r="G33" s="25">
        <f>+G23-G31</f>
        <v>-7831</v>
      </c>
      <c r="H33" s="25"/>
      <c r="I33" s="26">
        <f>+I23-I31</f>
        <v>15405</v>
      </c>
      <c r="J33" s="23"/>
      <c r="K33" s="7"/>
      <c r="L33" s="6">
        <f aca="true" t="shared" si="10" ref="L33:Q33">+L23-L31</f>
        <v>62823</v>
      </c>
      <c r="M33" s="6">
        <f t="shared" si="10"/>
        <v>-84849</v>
      </c>
      <c r="N33" s="6">
        <f t="shared" si="10"/>
        <v>-4930</v>
      </c>
      <c r="O33" s="6">
        <f t="shared" si="10"/>
        <v>9982</v>
      </c>
      <c r="P33" s="54">
        <f t="shared" si="10"/>
        <v>-94831</v>
      </c>
      <c r="Q33" s="6">
        <f t="shared" si="10"/>
        <v>-89901</v>
      </c>
    </row>
    <row r="34" spans="1:16" s="8" customFormat="1" ht="15" customHeight="1">
      <c r="A34" s="24"/>
      <c r="B34" s="24"/>
      <c r="C34" s="24"/>
      <c r="D34" s="24"/>
      <c r="E34" s="24"/>
      <c r="F34" s="23"/>
      <c r="G34" s="25"/>
      <c r="H34" s="25"/>
      <c r="I34" s="26"/>
      <c r="J34" s="23"/>
      <c r="K34" s="7"/>
      <c r="L34" s="7"/>
      <c r="M34" s="7"/>
      <c r="N34" s="7"/>
      <c r="O34" s="7"/>
      <c r="P34" s="49"/>
    </row>
    <row r="35" spans="1:16" s="8" customFormat="1" ht="15" customHeight="1">
      <c r="A35" s="24"/>
      <c r="B35" s="24" t="s">
        <v>30</v>
      </c>
      <c r="C35" s="24"/>
      <c r="D35" s="24"/>
      <c r="E35" s="24"/>
      <c r="F35" s="23"/>
      <c r="G35" s="25"/>
      <c r="H35" s="25"/>
      <c r="I35" s="26"/>
      <c r="J35" s="23"/>
      <c r="K35" s="7"/>
      <c r="L35" s="7"/>
      <c r="M35" s="7"/>
      <c r="N35" s="7"/>
      <c r="O35" s="7"/>
      <c r="P35" s="49"/>
    </row>
    <row r="36" spans="1:17" s="8" customFormat="1" ht="15" customHeight="1">
      <c r="A36" s="24"/>
      <c r="B36" s="23"/>
      <c r="C36" s="24" t="s">
        <v>81</v>
      </c>
      <c r="D36" s="24"/>
      <c r="E36" s="24"/>
      <c r="F36" s="23"/>
      <c r="G36" s="99">
        <v>0</v>
      </c>
      <c r="H36" s="25"/>
      <c r="I36" s="87">
        <v>165</v>
      </c>
      <c r="J36" s="23"/>
      <c r="K36" s="7"/>
      <c r="L36" s="7">
        <v>206</v>
      </c>
      <c r="M36" s="16">
        <f>G36-L36</f>
        <v>-206</v>
      </c>
      <c r="N36" s="16">
        <v>71</v>
      </c>
      <c r="O36" s="16">
        <f>I36-N36</f>
        <v>94</v>
      </c>
      <c r="P36" s="51">
        <f>M36-O36</f>
        <v>-300</v>
      </c>
      <c r="Q36" s="18">
        <f>M36-I36</f>
        <v>-371</v>
      </c>
    </row>
    <row r="37" spans="1:17" s="8" customFormat="1" ht="15" customHeight="1">
      <c r="A37" s="24"/>
      <c r="B37" s="23"/>
      <c r="C37" s="24" t="s">
        <v>29</v>
      </c>
      <c r="D37" s="24"/>
      <c r="E37" s="24"/>
      <c r="F37" s="23"/>
      <c r="G37" s="88">
        <v>72000</v>
      </c>
      <c r="H37" s="25"/>
      <c r="I37" s="89">
        <v>125</v>
      </c>
      <c r="J37" s="23"/>
      <c r="K37" s="7"/>
      <c r="L37" s="7">
        <v>0</v>
      </c>
      <c r="M37" s="16">
        <f>G37-L37</f>
        <v>72000</v>
      </c>
      <c r="N37" s="16">
        <v>1519</v>
      </c>
      <c r="O37" s="16">
        <f>I37-N37</f>
        <v>-1394</v>
      </c>
      <c r="P37" s="51">
        <f>M37-O37</f>
        <v>73394</v>
      </c>
      <c r="Q37" s="18">
        <f>M37-I37</f>
        <v>71875</v>
      </c>
    </row>
    <row r="38" spans="1:17" s="8" customFormat="1" ht="15" customHeight="1">
      <c r="A38" s="24"/>
      <c r="B38" s="23"/>
      <c r="C38" s="24" t="s">
        <v>179</v>
      </c>
      <c r="D38" s="24"/>
      <c r="E38" s="24"/>
      <c r="F38" s="23"/>
      <c r="G38" s="91">
        <v>381</v>
      </c>
      <c r="H38" s="25"/>
      <c r="I38" s="92">
        <v>426</v>
      </c>
      <c r="J38" s="23"/>
      <c r="K38" s="13"/>
      <c r="L38" s="7">
        <v>4</v>
      </c>
      <c r="M38" s="16">
        <f>G38-L38</f>
        <v>377</v>
      </c>
      <c r="N38" s="16">
        <v>661</v>
      </c>
      <c r="O38" s="16">
        <f>I38-N38</f>
        <v>-235</v>
      </c>
      <c r="P38" s="51">
        <f>M38-O38</f>
        <v>612</v>
      </c>
      <c r="Q38" s="18">
        <f>M38-I38</f>
        <v>-49</v>
      </c>
    </row>
    <row r="39" spans="1:17" s="8" customFormat="1" ht="15" customHeight="1">
      <c r="A39" s="24"/>
      <c r="B39" s="23"/>
      <c r="C39" s="24"/>
      <c r="D39" s="24"/>
      <c r="E39" s="24"/>
      <c r="F39" s="23"/>
      <c r="G39" s="100">
        <f>-SUM(G36:G38)</f>
        <v>-72381</v>
      </c>
      <c r="H39" s="25"/>
      <c r="I39" s="41">
        <f>-SUM(I36:I38)</f>
        <v>-716</v>
      </c>
      <c r="J39" s="23"/>
      <c r="K39" s="13"/>
      <c r="L39" s="14">
        <f aca="true" t="shared" si="11" ref="L39:Q39">-SUM(L36:L38)</f>
        <v>-210</v>
      </c>
      <c r="M39" s="14">
        <f t="shared" si="11"/>
        <v>-72171</v>
      </c>
      <c r="N39" s="14">
        <f t="shared" si="11"/>
        <v>-2251</v>
      </c>
      <c r="O39" s="14">
        <f t="shared" si="11"/>
        <v>1535</v>
      </c>
      <c r="P39" s="55">
        <f t="shared" si="11"/>
        <v>-73706</v>
      </c>
      <c r="Q39" s="14">
        <f t="shared" si="11"/>
        <v>-71455</v>
      </c>
    </row>
    <row r="40" spans="1:16" s="8" customFormat="1" ht="15" customHeight="1">
      <c r="A40" s="24"/>
      <c r="B40" s="23"/>
      <c r="C40" s="24"/>
      <c r="D40" s="24"/>
      <c r="E40" s="24"/>
      <c r="F40" s="23"/>
      <c r="G40" s="25"/>
      <c r="H40" s="25"/>
      <c r="I40" s="26"/>
      <c r="J40" s="23"/>
      <c r="K40" s="13"/>
      <c r="L40" s="7"/>
      <c r="M40" s="7"/>
      <c r="N40" s="7"/>
      <c r="O40" s="7"/>
      <c r="P40" s="49"/>
    </row>
    <row r="41" spans="1:17" s="8" customFormat="1" ht="15" customHeight="1">
      <c r="A41" s="24"/>
      <c r="B41" s="24" t="s">
        <v>12</v>
      </c>
      <c r="C41" s="23"/>
      <c r="D41" s="24"/>
      <c r="E41" s="24"/>
      <c r="F41" s="23"/>
      <c r="G41" s="25">
        <v>-2431</v>
      </c>
      <c r="H41" s="25"/>
      <c r="I41" s="26">
        <v>-47216</v>
      </c>
      <c r="J41" s="23"/>
      <c r="K41" s="7"/>
      <c r="L41" s="7">
        <v>-38780</v>
      </c>
      <c r="M41" s="16">
        <f>G41-L41</f>
        <v>36349</v>
      </c>
      <c r="N41" s="16">
        <v>0</v>
      </c>
      <c r="O41" s="16">
        <f>I41-N41</f>
        <v>-47216</v>
      </c>
      <c r="P41" s="51">
        <f>M41-O41</f>
        <v>83565</v>
      </c>
      <c r="Q41" s="18">
        <f>M41-I41</f>
        <v>83565</v>
      </c>
    </row>
    <row r="42" spans="1:16" s="8" customFormat="1" ht="15" customHeight="1">
      <c r="A42" s="24"/>
      <c r="B42" s="24"/>
      <c r="C42" s="24"/>
      <c r="D42" s="24"/>
      <c r="E42" s="24"/>
      <c r="F42" s="23"/>
      <c r="G42" s="25"/>
      <c r="H42" s="25"/>
      <c r="I42" s="26"/>
      <c r="J42" s="23"/>
      <c r="K42" s="7"/>
      <c r="L42" s="7"/>
      <c r="M42" s="7"/>
      <c r="N42" s="7"/>
      <c r="O42" s="7"/>
      <c r="P42" s="49"/>
    </row>
    <row r="43" spans="1:17" s="8" customFormat="1" ht="15" customHeight="1" thickBot="1">
      <c r="A43" s="24"/>
      <c r="B43" s="24"/>
      <c r="C43" s="24"/>
      <c r="D43" s="24"/>
      <c r="E43" s="24"/>
      <c r="F43" s="23"/>
      <c r="G43" s="78">
        <f>+G33+G10+G12+G13+G39+G41+G11</f>
        <v>54744</v>
      </c>
      <c r="H43" s="25"/>
      <c r="I43" s="42">
        <f>+I33+I10+I12+I13+I39+I41+I11</f>
        <v>44470</v>
      </c>
      <c r="J43" s="23"/>
      <c r="K43" s="7"/>
      <c r="L43" s="9" t="e">
        <f>+L33+L10+#REF!+L39+L41</f>
        <v>#REF!</v>
      </c>
      <c r="M43" s="9" t="e">
        <f>+M33+M10+#REF!+M39+M41</f>
        <v>#REF!</v>
      </c>
      <c r="N43" s="9" t="e">
        <f>+N33+N10+#REF!+N39+N41</f>
        <v>#REF!</v>
      </c>
      <c r="O43" s="9" t="e">
        <f>+O33+O10+#REF!+O39+O41</f>
        <v>#REF!</v>
      </c>
      <c r="P43" s="56" t="e">
        <f>+P33+P10+#REF!+P39+P41</f>
        <v>#REF!</v>
      </c>
      <c r="Q43" s="9" t="e">
        <f>+Q33+Q10+#REF!+Q39+Q41</f>
        <v>#REF!</v>
      </c>
    </row>
    <row r="44" spans="1:16" s="8" customFormat="1" ht="15" customHeight="1" thickTop="1">
      <c r="A44" s="24"/>
      <c r="B44" s="24"/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9"/>
    </row>
    <row r="45" spans="1:16" s="8" customFormat="1" ht="15" customHeight="1">
      <c r="A45" s="24"/>
      <c r="B45" s="24" t="s">
        <v>16</v>
      </c>
      <c r="C45" s="24"/>
      <c r="D45" s="24"/>
      <c r="E45" s="24"/>
      <c r="F45" s="23"/>
      <c r="G45" s="25"/>
      <c r="H45" s="25"/>
      <c r="I45" s="26"/>
      <c r="J45" s="23"/>
      <c r="K45" s="7"/>
      <c r="L45" s="7"/>
      <c r="M45" s="7"/>
      <c r="N45" s="7"/>
      <c r="O45" s="7"/>
      <c r="P45" s="49"/>
    </row>
    <row r="46" spans="1:16" s="8" customFormat="1" ht="15" customHeight="1">
      <c r="A46" s="24"/>
      <c r="B46" s="24"/>
      <c r="C46" s="24"/>
      <c r="D46" s="24"/>
      <c r="E46" s="24"/>
      <c r="F46" s="23"/>
      <c r="G46" s="25"/>
      <c r="H46" s="25"/>
      <c r="I46" s="26"/>
      <c r="J46" s="23"/>
      <c r="K46" s="7"/>
      <c r="L46" s="7"/>
      <c r="M46" s="7"/>
      <c r="N46" s="7"/>
      <c r="O46" s="7"/>
      <c r="P46" s="49"/>
    </row>
    <row r="47" spans="1:17" s="8" customFormat="1" ht="15" customHeight="1">
      <c r="A47" s="24"/>
      <c r="B47" s="24" t="s">
        <v>5</v>
      </c>
      <c r="C47" s="23"/>
      <c r="D47" s="24"/>
      <c r="E47" s="24"/>
      <c r="F47" s="23"/>
      <c r="G47" s="25">
        <f>'Stat of Equity'!C18</f>
        <v>40151</v>
      </c>
      <c r="H47" s="25"/>
      <c r="I47" s="26">
        <v>40151</v>
      </c>
      <c r="J47" s="23"/>
      <c r="K47" s="7"/>
      <c r="L47" s="7">
        <v>8000</v>
      </c>
      <c r="M47" s="16">
        <f>G47-L47</f>
        <v>32151</v>
      </c>
      <c r="N47" s="16">
        <v>1000</v>
      </c>
      <c r="O47" s="16">
        <f>I47-N47</f>
        <v>39151</v>
      </c>
      <c r="P47" s="51">
        <f>M47-O47</f>
        <v>-7000</v>
      </c>
      <c r="Q47" s="18">
        <f>M47-I47</f>
        <v>-8000</v>
      </c>
    </row>
    <row r="48" spans="1:17" s="8" customFormat="1" ht="15" customHeight="1">
      <c r="A48" s="24"/>
      <c r="B48" s="24" t="s">
        <v>6</v>
      </c>
      <c r="C48" s="23"/>
      <c r="D48" s="24"/>
      <c r="E48" s="24"/>
      <c r="F48" s="23"/>
      <c r="G48" s="25">
        <v>4070</v>
      </c>
      <c r="H48" s="25"/>
      <c r="I48" s="26">
        <v>3145</v>
      </c>
      <c r="J48" s="23"/>
      <c r="K48" s="7"/>
      <c r="L48" s="7">
        <v>27000</v>
      </c>
      <c r="M48" s="16">
        <f>G48-L48</f>
        <v>-22930</v>
      </c>
      <c r="N48" s="16">
        <v>0</v>
      </c>
      <c r="O48" s="16">
        <f>I48-N48</f>
        <v>3145</v>
      </c>
      <c r="P48" s="51">
        <f>M48-O48</f>
        <v>-26075</v>
      </c>
      <c r="Q48" s="18">
        <f>M48-I48</f>
        <v>-26075</v>
      </c>
    </row>
    <row r="49" spans="1:17" s="8" customFormat="1" ht="15" customHeight="1">
      <c r="A49" s="24"/>
      <c r="B49" s="24" t="s">
        <v>127</v>
      </c>
      <c r="C49" s="23"/>
      <c r="D49" s="24"/>
      <c r="E49" s="24"/>
      <c r="F49" s="23"/>
      <c r="G49" s="25">
        <v>10523</v>
      </c>
      <c r="H49" s="25"/>
      <c r="I49" s="26">
        <v>1174</v>
      </c>
      <c r="J49" s="23"/>
      <c r="K49" s="7"/>
      <c r="L49" s="7">
        <v>-10835</v>
      </c>
      <c r="M49" s="16">
        <f>G49-L49</f>
        <v>21358</v>
      </c>
      <c r="N49" s="16">
        <v>1631</v>
      </c>
      <c r="O49" s="16">
        <f>I49-N49</f>
        <v>-457</v>
      </c>
      <c r="P49" s="51">
        <f>M49-O49</f>
        <v>21815</v>
      </c>
      <c r="Q49" s="18">
        <f>M49-I49</f>
        <v>20184</v>
      </c>
    </row>
    <row r="50" spans="1:16" s="8" customFormat="1" ht="15" customHeight="1">
      <c r="A50" s="24"/>
      <c r="B50" s="24"/>
      <c r="C50" s="23"/>
      <c r="D50" s="24"/>
      <c r="E50" s="24"/>
      <c r="F50" s="23"/>
      <c r="G50" s="101"/>
      <c r="H50" s="25"/>
      <c r="I50" s="39"/>
      <c r="J50" s="23"/>
      <c r="K50" s="7"/>
      <c r="L50" s="7"/>
      <c r="M50" s="7"/>
      <c r="N50" s="7"/>
      <c r="O50" s="7"/>
      <c r="P50" s="49"/>
    </row>
    <row r="51" spans="1:17" s="8" customFormat="1" ht="15" customHeight="1" thickBot="1">
      <c r="A51" s="24"/>
      <c r="B51" s="24" t="s">
        <v>79</v>
      </c>
      <c r="C51" s="23"/>
      <c r="D51" s="24"/>
      <c r="E51" s="24"/>
      <c r="F51" s="23"/>
      <c r="G51" s="78">
        <f>SUM(G47:G50)</f>
        <v>54744</v>
      </c>
      <c r="H51" s="25"/>
      <c r="I51" s="42">
        <f>SUM(I47:I50)</f>
        <v>44470</v>
      </c>
      <c r="J51" s="23"/>
      <c r="K51" s="7"/>
      <c r="L51" s="9">
        <f aca="true" t="shared" si="12" ref="L51:Q51">SUM(L47:L50)</f>
        <v>24165</v>
      </c>
      <c r="M51" s="9">
        <f t="shared" si="12"/>
        <v>30579</v>
      </c>
      <c r="N51" s="9">
        <f t="shared" si="12"/>
        <v>2631</v>
      </c>
      <c r="O51" s="9">
        <f t="shared" si="12"/>
        <v>41839</v>
      </c>
      <c r="P51" s="56">
        <f t="shared" si="12"/>
        <v>-11260</v>
      </c>
      <c r="Q51" s="9">
        <f t="shared" si="12"/>
        <v>-13891</v>
      </c>
    </row>
    <row r="52" spans="1:16" s="8" customFormat="1" ht="15" customHeight="1" thickTop="1">
      <c r="A52" s="24"/>
      <c r="B52" s="24"/>
      <c r="C52" s="23"/>
      <c r="D52" s="24"/>
      <c r="E52" s="24"/>
      <c r="F52" s="23"/>
      <c r="G52" s="25"/>
      <c r="H52" s="25"/>
      <c r="I52" s="26"/>
      <c r="J52" s="23"/>
      <c r="K52" s="7"/>
      <c r="L52" s="7"/>
      <c r="M52" s="7"/>
      <c r="N52" s="7"/>
      <c r="O52" s="7"/>
      <c r="P52" s="49"/>
    </row>
    <row r="53" spans="1:16" s="8" customFormat="1" ht="15" customHeight="1" thickBot="1">
      <c r="A53" s="23"/>
      <c r="B53" s="24" t="s">
        <v>10</v>
      </c>
      <c r="C53" s="24"/>
      <c r="D53" s="24"/>
      <c r="E53" s="24"/>
      <c r="F53" s="23"/>
      <c r="G53" s="148">
        <f>+(G51-G11)/401510</f>
        <v>0.08901895345072351</v>
      </c>
      <c r="H53" s="25"/>
      <c r="I53" s="102">
        <f>+(I51)/401510</f>
        <v>0.11075689272994446</v>
      </c>
      <c r="J53" s="23" t="s">
        <v>106</v>
      </c>
      <c r="K53" s="7"/>
      <c r="L53" s="7"/>
      <c r="M53" s="7"/>
      <c r="N53" s="7"/>
      <c r="O53" s="7"/>
      <c r="P53" s="49"/>
    </row>
    <row r="54" spans="1:16" s="8" customFormat="1" ht="15" customHeight="1" thickTop="1">
      <c r="A54" s="23"/>
      <c r="B54" s="24"/>
      <c r="C54" s="24"/>
      <c r="D54" s="24"/>
      <c r="E54" s="24"/>
      <c r="F54" s="23"/>
      <c r="G54" s="131"/>
      <c r="H54" s="25"/>
      <c r="I54" s="131"/>
      <c r="J54" s="23"/>
      <c r="K54" s="7"/>
      <c r="L54" s="7"/>
      <c r="M54" s="7"/>
      <c r="N54" s="7"/>
      <c r="O54" s="7"/>
      <c r="P54" s="49"/>
    </row>
    <row r="55" spans="1:16" s="2" customFormat="1" ht="15" customHeight="1">
      <c r="A55" s="21"/>
      <c r="B55" s="24" t="s">
        <v>126</v>
      </c>
      <c r="C55" s="24"/>
      <c r="D55" s="24"/>
      <c r="E55" s="24"/>
      <c r="F55" s="24"/>
      <c r="G55" s="21"/>
      <c r="H55" s="21"/>
      <c r="I55" s="20"/>
      <c r="J55" s="23"/>
      <c r="K55" s="5"/>
      <c r="L55" s="5"/>
      <c r="M55" s="5"/>
      <c r="N55" s="5"/>
      <c r="O55" s="5"/>
      <c r="P55" s="57"/>
    </row>
    <row r="56" spans="1:10" ht="15">
      <c r="A56" s="23"/>
      <c r="B56" s="23" t="s">
        <v>70</v>
      </c>
      <c r="C56" s="23"/>
      <c r="D56" s="23"/>
      <c r="E56" s="23"/>
      <c r="F56" s="23"/>
      <c r="G56" s="23"/>
      <c r="H56" s="23"/>
      <c r="I56" s="23"/>
      <c r="J56" s="23"/>
    </row>
    <row r="57" spans="1:10" ht="15">
      <c r="A57" s="23"/>
      <c r="B57" s="84" t="s">
        <v>120</v>
      </c>
      <c r="C57" s="23"/>
      <c r="D57" s="23"/>
      <c r="E57" s="23"/>
      <c r="F57" s="23"/>
      <c r="G57" s="23"/>
      <c r="H57" s="23"/>
      <c r="I57" s="23"/>
      <c r="J57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N7">
      <selection activeCell="P18" sqref="P18"/>
    </sheetView>
  </sheetViews>
  <sheetFormatPr defaultColWidth="9.140625" defaultRowHeight="12.75"/>
  <cols>
    <col min="1" max="1" width="3.8515625" style="103" customWidth="1"/>
    <col min="2" max="2" width="39.57421875" style="103" customWidth="1"/>
    <col min="3" max="3" width="9.8515625" style="103" bestFit="1" customWidth="1"/>
    <col min="4" max="4" width="1.57421875" style="103" customWidth="1"/>
    <col min="5" max="5" width="11.57421875" style="103" bestFit="1" customWidth="1"/>
    <col min="6" max="6" width="1.421875" style="103" customWidth="1"/>
    <col min="7" max="7" width="14.421875" style="103" bestFit="1" customWidth="1"/>
    <col min="8" max="8" width="1.421875" style="103" customWidth="1"/>
    <col min="9" max="9" width="16.7109375" style="103" bestFit="1" customWidth="1"/>
    <col min="10" max="10" width="1.7109375" style="103" customWidth="1"/>
    <col min="11" max="11" width="14.28125" style="103" bestFit="1" customWidth="1"/>
    <col min="12" max="12" width="15.28125" style="103" bestFit="1" customWidth="1"/>
    <col min="13" max="13" width="1.7109375" style="103" customWidth="1"/>
    <col min="14" max="14" width="17.00390625" style="104" bestFit="1" customWidth="1"/>
    <col min="15" max="15" width="1.421875" style="104" customWidth="1"/>
    <col min="16" max="16" width="9.8515625" style="103" bestFit="1" customWidth="1"/>
    <col min="17" max="16384" width="39.57421875" style="103" customWidth="1"/>
  </cols>
  <sheetData>
    <row r="1" ht="15.75">
      <c r="B1" s="45" t="s">
        <v>103</v>
      </c>
    </row>
    <row r="2" ht="15.75">
      <c r="B2" s="44" t="s">
        <v>14</v>
      </c>
    </row>
    <row r="3" ht="15.75">
      <c r="B3" s="27" t="s">
        <v>0</v>
      </c>
    </row>
    <row r="4" ht="15.75">
      <c r="B4" s="27"/>
    </row>
    <row r="5" spans="2:11" ht="15.75">
      <c r="B5" s="105" t="s">
        <v>32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4" ht="15.75">
      <c r="B6" s="105"/>
      <c r="C6" s="106"/>
      <c r="D6" s="106"/>
      <c r="E6" s="106"/>
      <c r="F6" s="106"/>
      <c r="G6" s="106"/>
      <c r="H6" s="106"/>
      <c r="I6" s="106"/>
      <c r="J6" s="106"/>
      <c r="K6" s="106"/>
      <c r="N6" s="103"/>
    </row>
    <row r="7" spans="2:14" ht="15.75">
      <c r="B7" s="107"/>
      <c r="C7" s="155" t="s">
        <v>152</v>
      </c>
      <c r="D7" s="155"/>
      <c r="E7" s="155"/>
      <c r="F7" s="155"/>
      <c r="G7" s="155"/>
      <c r="H7" s="155"/>
      <c r="I7" s="155"/>
      <c r="J7" s="155"/>
      <c r="K7" s="155"/>
      <c r="L7" s="108" t="s">
        <v>48</v>
      </c>
      <c r="M7" s="106"/>
      <c r="N7" s="108" t="s">
        <v>97</v>
      </c>
    </row>
    <row r="8" spans="1:15" ht="15.75">
      <c r="A8" s="108"/>
      <c r="B8" s="108"/>
      <c r="J8" s="109"/>
      <c r="K8" s="109"/>
      <c r="L8" s="109" t="s">
        <v>80</v>
      </c>
      <c r="M8" s="108"/>
      <c r="N8" s="108" t="s">
        <v>98</v>
      </c>
      <c r="O8" s="108"/>
    </row>
    <row r="9" spans="1:15" ht="15.75">
      <c r="A9" s="108"/>
      <c r="B9" s="108"/>
      <c r="C9" s="108" t="s">
        <v>46</v>
      </c>
      <c r="D9" s="108"/>
      <c r="E9" s="108" t="s">
        <v>44</v>
      </c>
      <c r="F9" s="108"/>
      <c r="G9" s="108" t="s">
        <v>42</v>
      </c>
      <c r="H9" s="108"/>
      <c r="I9" s="108" t="s">
        <v>84</v>
      </c>
      <c r="J9" s="108"/>
      <c r="K9" s="108" t="s">
        <v>116</v>
      </c>
      <c r="L9" s="108" t="s">
        <v>47</v>
      </c>
      <c r="M9" s="108"/>
      <c r="N9" s="108" t="s">
        <v>95</v>
      </c>
      <c r="O9" s="108"/>
    </row>
    <row r="10" spans="1:16" ht="15.75">
      <c r="A10" s="108"/>
      <c r="B10" s="108"/>
      <c r="C10" s="108" t="s">
        <v>45</v>
      </c>
      <c r="D10" s="108"/>
      <c r="E10" s="108" t="s">
        <v>43</v>
      </c>
      <c r="F10" s="108"/>
      <c r="G10" s="108" t="s">
        <v>33</v>
      </c>
      <c r="H10" s="108"/>
      <c r="I10" s="108" t="s">
        <v>85</v>
      </c>
      <c r="J10" s="108"/>
      <c r="K10" s="108" t="s">
        <v>33</v>
      </c>
      <c r="L10" s="108" t="s">
        <v>33</v>
      </c>
      <c r="M10" s="108"/>
      <c r="N10" s="108" t="s">
        <v>96</v>
      </c>
      <c r="O10" s="108"/>
      <c r="P10" s="108" t="s">
        <v>34</v>
      </c>
    </row>
    <row r="11" spans="2:16" ht="15.75">
      <c r="B11" s="110" t="s">
        <v>175</v>
      </c>
      <c r="C11" s="108" t="s">
        <v>24</v>
      </c>
      <c r="D11" s="108"/>
      <c r="E11" s="108" t="s">
        <v>24</v>
      </c>
      <c r="F11" s="108"/>
      <c r="G11" s="108" t="s">
        <v>24</v>
      </c>
      <c r="H11" s="108"/>
      <c r="I11" s="108" t="s">
        <v>24</v>
      </c>
      <c r="J11" s="108"/>
      <c r="K11" s="108" t="s">
        <v>24</v>
      </c>
      <c r="L11" s="108" t="s">
        <v>24</v>
      </c>
      <c r="M11" s="108"/>
      <c r="N11" s="108" t="s">
        <v>24</v>
      </c>
      <c r="O11" s="108"/>
      <c r="P11" s="108" t="s">
        <v>24</v>
      </c>
    </row>
    <row r="13" spans="2:16" ht="15">
      <c r="B13" s="103" t="s">
        <v>113</v>
      </c>
      <c r="C13" s="32">
        <v>40151</v>
      </c>
      <c r="D13" s="32"/>
      <c r="E13" s="32">
        <v>0</v>
      </c>
      <c r="F13" s="32"/>
      <c r="G13" s="32">
        <v>1718</v>
      </c>
      <c r="H13" s="32"/>
      <c r="I13" s="32">
        <v>1440</v>
      </c>
      <c r="J13" s="32"/>
      <c r="K13" s="32">
        <v>-13</v>
      </c>
      <c r="L13" s="32">
        <v>0</v>
      </c>
      <c r="M13" s="32"/>
      <c r="N13" s="64">
        <v>1174</v>
      </c>
      <c r="O13" s="64"/>
      <c r="P13" s="64">
        <f>SUM(C13:O13)</f>
        <v>44470</v>
      </c>
    </row>
    <row r="14" spans="2:16" ht="15">
      <c r="B14" s="103" t="s">
        <v>86</v>
      </c>
      <c r="C14" s="32">
        <v>0</v>
      </c>
      <c r="D14" s="32"/>
      <c r="E14" s="32">
        <v>0</v>
      </c>
      <c r="F14" s="32"/>
      <c r="G14" s="32">
        <v>0</v>
      </c>
      <c r="H14" s="32"/>
      <c r="I14" s="32">
        <f>715+197</f>
        <v>912</v>
      </c>
      <c r="J14" s="32"/>
      <c r="K14" s="32">
        <v>0</v>
      </c>
      <c r="L14" s="32">
        <v>0</v>
      </c>
      <c r="M14" s="32"/>
      <c r="N14" s="64">
        <v>0</v>
      </c>
      <c r="O14" s="64"/>
      <c r="P14" s="64">
        <f>SUM(C14:O14)</f>
        <v>912</v>
      </c>
    </row>
    <row r="15" spans="2:16" ht="15">
      <c r="B15" s="103" t="s">
        <v>104</v>
      </c>
      <c r="C15" s="32">
        <v>0</v>
      </c>
      <c r="D15" s="32"/>
      <c r="E15" s="32">
        <v>0</v>
      </c>
      <c r="F15" s="32"/>
      <c r="G15" s="32">
        <v>0</v>
      </c>
      <c r="H15" s="32"/>
      <c r="I15" s="32">
        <v>0</v>
      </c>
      <c r="J15" s="32"/>
      <c r="K15" s="32">
        <v>0</v>
      </c>
      <c r="L15" s="32">
        <v>0</v>
      </c>
      <c r="M15" s="32"/>
      <c r="N15" s="64">
        <v>9349</v>
      </c>
      <c r="O15" s="64"/>
      <c r="P15" s="32">
        <f>SUM(C15:N15)</f>
        <v>9349</v>
      </c>
    </row>
    <row r="16" spans="2:16" ht="15">
      <c r="B16" s="103" t="s">
        <v>115</v>
      </c>
      <c r="C16" s="32">
        <v>0</v>
      </c>
      <c r="D16" s="32"/>
      <c r="E16" s="32">
        <v>0</v>
      </c>
      <c r="F16" s="32"/>
      <c r="G16" s="32">
        <v>0</v>
      </c>
      <c r="H16" s="32"/>
      <c r="I16" s="32">
        <v>0</v>
      </c>
      <c r="J16" s="32"/>
      <c r="K16" s="32">
        <v>13</v>
      </c>
      <c r="L16" s="32">
        <v>0</v>
      </c>
      <c r="M16" s="32"/>
      <c r="N16" s="64">
        <v>0</v>
      </c>
      <c r="O16" s="64"/>
      <c r="P16" s="32">
        <f>SUM(C16:N16)</f>
        <v>13</v>
      </c>
    </row>
    <row r="17" spans="3:16" ht="1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4"/>
      <c r="O17" s="64"/>
      <c r="P17" s="32"/>
    </row>
    <row r="18" spans="2:16" ht="15">
      <c r="B18" s="103" t="s">
        <v>167</v>
      </c>
      <c r="C18" s="40">
        <f>SUM(C13:C16)</f>
        <v>40151</v>
      </c>
      <c r="D18" s="40"/>
      <c r="E18" s="40">
        <f>SUM(E13:E16)</f>
        <v>0</v>
      </c>
      <c r="F18" s="40"/>
      <c r="G18" s="40">
        <f>SUM(G13:G16)</f>
        <v>1718</v>
      </c>
      <c r="H18" s="40"/>
      <c r="I18" s="40">
        <f>SUM(I13:I16)</f>
        <v>2352</v>
      </c>
      <c r="J18" s="40">
        <f>SUM(J13:J15)</f>
        <v>0</v>
      </c>
      <c r="K18" s="40">
        <f>SUM(K13:K16)</f>
        <v>0</v>
      </c>
      <c r="L18" s="40">
        <f>SUM(L13:L16)</f>
        <v>0</v>
      </c>
      <c r="M18" s="40"/>
      <c r="N18" s="40">
        <f>SUM(N13:N16)</f>
        <v>10523</v>
      </c>
      <c r="O18" s="40"/>
      <c r="P18" s="40">
        <f>SUM(P13:P16)</f>
        <v>54744</v>
      </c>
    </row>
    <row r="20" spans="2:16" ht="15.75">
      <c r="B20" s="110" t="s">
        <v>176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2" spans="2:16" ht="15">
      <c r="B22" s="103" t="s">
        <v>83</v>
      </c>
      <c r="C22" s="32">
        <v>18675</v>
      </c>
      <c r="D22" s="32"/>
      <c r="E22" s="32">
        <v>5038</v>
      </c>
      <c r="F22" s="32"/>
      <c r="G22" s="32">
        <v>4185</v>
      </c>
      <c r="H22" s="32"/>
      <c r="I22" s="32">
        <v>0</v>
      </c>
      <c r="J22" s="32"/>
      <c r="K22" s="32">
        <v>0</v>
      </c>
      <c r="L22" s="32">
        <v>96</v>
      </c>
      <c r="M22" s="32"/>
      <c r="N22" s="64">
        <v>-6491</v>
      </c>
      <c r="O22" s="64"/>
      <c r="P22" s="64">
        <f>SUM(C22:N22)</f>
        <v>21503</v>
      </c>
    </row>
    <row r="23" spans="2:16" ht="15">
      <c r="B23" s="103" t="s">
        <v>124</v>
      </c>
      <c r="C23" s="26">
        <v>0</v>
      </c>
      <c r="D23" s="26"/>
      <c r="E23" s="26">
        <v>0</v>
      </c>
      <c r="F23" s="26"/>
      <c r="G23" s="26">
        <v>-381</v>
      </c>
      <c r="H23" s="26"/>
      <c r="I23" s="26">
        <v>0</v>
      </c>
      <c r="J23" s="26"/>
      <c r="K23" s="26">
        <v>0</v>
      </c>
      <c r="L23" s="26">
        <v>0</v>
      </c>
      <c r="M23" s="26"/>
      <c r="N23" s="28">
        <v>0</v>
      </c>
      <c r="O23" s="28"/>
      <c r="P23" s="28">
        <f>SUM(C23:N23)</f>
        <v>-381</v>
      </c>
    </row>
    <row r="24" spans="3:16" ht="6.75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11"/>
      <c r="O24" s="111"/>
      <c r="P24" s="111"/>
    </row>
    <row r="25" spans="2:16" ht="15">
      <c r="B25" s="103" t="s">
        <v>125</v>
      </c>
      <c r="C25" s="32">
        <f>SUM(C22:C24)</f>
        <v>18675</v>
      </c>
      <c r="D25" s="32"/>
      <c r="E25" s="32">
        <f>SUM(E22:E24)</f>
        <v>5038</v>
      </c>
      <c r="F25" s="32"/>
      <c r="G25" s="32">
        <f>SUM(G22:G24)</f>
        <v>3804</v>
      </c>
      <c r="H25" s="32"/>
      <c r="I25" s="32">
        <f>SUM(I22:I24)</f>
        <v>0</v>
      </c>
      <c r="J25" s="32"/>
      <c r="K25" s="32">
        <f>SUM(K22:K24)</f>
        <v>0</v>
      </c>
      <c r="L25" s="32">
        <f>SUM(L22:L24)</f>
        <v>96</v>
      </c>
      <c r="M25" s="32"/>
      <c r="N25" s="32">
        <f>SUM(N22:N24)</f>
        <v>-6491</v>
      </c>
      <c r="O25" s="64"/>
      <c r="P25" s="32">
        <f>SUM(P22:P24)</f>
        <v>21122</v>
      </c>
    </row>
    <row r="26" spans="2:16" ht="15">
      <c r="B26" s="103" t="s">
        <v>86</v>
      </c>
      <c r="C26" s="32">
        <v>0</v>
      </c>
      <c r="D26" s="32"/>
      <c r="E26" s="32">
        <v>0</v>
      </c>
      <c r="F26" s="32"/>
      <c r="G26" s="32">
        <v>0</v>
      </c>
      <c r="H26" s="32"/>
      <c r="I26" s="32">
        <v>1440</v>
      </c>
      <c r="J26" s="32"/>
      <c r="K26" s="32">
        <v>0</v>
      </c>
      <c r="L26" s="32">
        <v>0</v>
      </c>
      <c r="M26" s="32"/>
      <c r="N26" s="64">
        <v>0</v>
      </c>
      <c r="O26" s="64"/>
      <c r="P26" s="64">
        <f>SUM(C26:N26)</f>
        <v>1440</v>
      </c>
    </row>
    <row r="27" spans="2:16" ht="15">
      <c r="B27" s="103" t="s">
        <v>151</v>
      </c>
      <c r="C27" s="32">
        <v>0</v>
      </c>
      <c r="D27" s="32"/>
      <c r="E27" s="32">
        <v>0</v>
      </c>
      <c r="F27" s="32"/>
      <c r="G27" s="32">
        <v>0</v>
      </c>
      <c r="H27" s="32"/>
      <c r="I27" s="32">
        <v>0</v>
      </c>
      <c r="J27" s="32"/>
      <c r="K27" s="32">
        <v>-8</v>
      </c>
      <c r="L27" s="32">
        <v>0</v>
      </c>
      <c r="M27" s="32"/>
      <c r="N27" s="64">
        <v>0</v>
      </c>
      <c r="O27" s="64"/>
      <c r="P27" s="64">
        <f>SUM(C27:N27)</f>
        <v>-8</v>
      </c>
    </row>
    <row r="28" spans="2:16" ht="15">
      <c r="B28" s="103" t="s">
        <v>104</v>
      </c>
      <c r="C28" s="32">
        <v>0</v>
      </c>
      <c r="D28" s="32"/>
      <c r="E28" s="32">
        <v>0</v>
      </c>
      <c r="F28" s="32"/>
      <c r="G28" s="32">
        <v>0</v>
      </c>
      <c r="H28" s="32"/>
      <c r="I28" s="32">
        <v>0</v>
      </c>
      <c r="J28" s="32"/>
      <c r="K28" s="32">
        <v>0</v>
      </c>
      <c r="L28" s="32">
        <v>0</v>
      </c>
      <c r="M28" s="32"/>
      <c r="N28" s="64">
        <v>19905</v>
      </c>
      <c r="O28" s="64"/>
      <c r="P28" s="64">
        <f>SUM(C28:N28)</f>
        <v>19905</v>
      </c>
    </row>
    <row r="29" spans="2:16" ht="15">
      <c r="B29" s="103" t="s">
        <v>171</v>
      </c>
      <c r="C29" s="32">
        <v>21476</v>
      </c>
      <c r="D29" s="32"/>
      <c r="E29" s="32">
        <v>-5038</v>
      </c>
      <c r="F29" s="32"/>
      <c r="G29" s="32">
        <v>-2086</v>
      </c>
      <c r="H29" s="32"/>
      <c r="I29" s="32">
        <v>0</v>
      </c>
      <c r="J29" s="32"/>
      <c r="K29" s="32">
        <v>0</v>
      </c>
      <c r="L29" s="32">
        <v>-96</v>
      </c>
      <c r="M29" s="32"/>
      <c r="N29" s="64">
        <v>-14256</v>
      </c>
      <c r="O29" s="64"/>
      <c r="P29" s="64">
        <f>SUM(C29:N29)</f>
        <v>0</v>
      </c>
    </row>
    <row r="30" spans="3:16" ht="1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64"/>
      <c r="O30" s="64"/>
      <c r="P30" s="64"/>
    </row>
    <row r="31" spans="2:16" ht="15">
      <c r="B31" s="103" t="s">
        <v>168</v>
      </c>
      <c r="C31" s="40">
        <f>SUM(C25:C29)</f>
        <v>40151</v>
      </c>
      <c r="D31" s="40"/>
      <c r="E31" s="40">
        <f>SUM(E25:E29)</f>
        <v>0</v>
      </c>
      <c r="F31" s="40"/>
      <c r="G31" s="40">
        <f>SUM(G25:G29)</f>
        <v>1718</v>
      </c>
      <c r="H31" s="40"/>
      <c r="I31" s="40">
        <f>SUM(I25:I29)</f>
        <v>1440</v>
      </c>
      <c r="J31" s="40">
        <f>SUM(J22:J28)</f>
        <v>0</v>
      </c>
      <c r="K31" s="40">
        <f>SUM(K25:K29)</f>
        <v>-8</v>
      </c>
      <c r="L31" s="40">
        <f>SUM(L25:L29)</f>
        <v>0</v>
      </c>
      <c r="M31" s="40"/>
      <c r="N31" s="40">
        <f>SUM(N25:N29)</f>
        <v>-842</v>
      </c>
      <c r="O31" s="40"/>
      <c r="P31" s="40">
        <f>SUM(P25:P28)</f>
        <v>42459</v>
      </c>
    </row>
    <row r="32" s="23" customFormat="1" ht="15"/>
    <row r="34" ht="15">
      <c r="B34" s="103" t="s">
        <v>49</v>
      </c>
    </row>
    <row r="35" ht="15">
      <c r="B35" s="103" t="s">
        <v>114</v>
      </c>
    </row>
  </sheetData>
  <mergeCells count="1">
    <mergeCell ref="C7:K7"/>
  </mergeCells>
  <printOptions/>
  <pageMargins left="0.75" right="0.75" top="1" bottom="1" header="0.5" footer="0.5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0"/>
  <sheetViews>
    <sheetView tabSelected="1" view="pageBreakPreview" zoomScale="85" zoomScaleSheetLayoutView="85" workbookViewId="0" topLeftCell="A70">
      <selection activeCell="F19" sqref="F19"/>
    </sheetView>
  </sheetViews>
  <sheetFormatPr defaultColWidth="9.140625" defaultRowHeight="12.75"/>
  <cols>
    <col min="1" max="1" width="2.140625" style="84" customWidth="1"/>
    <col min="2" max="2" width="3.28125" style="84" customWidth="1"/>
    <col min="3" max="3" width="54.8515625" style="84" customWidth="1"/>
    <col min="4" max="4" width="3.421875" style="84" customWidth="1"/>
    <col min="5" max="5" width="16.28125" style="84" hidden="1" customWidth="1"/>
    <col min="6" max="6" width="19.7109375" style="84" bestFit="1" customWidth="1"/>
    <col min="7" max="7" width="2.7109375" style="84" customWidth="1"/>
    <col min="8" max="8" width="19.7109375" style="84" bestFit="1" customWidth="1"/>
    <col min="9" max="16384" width="9.140625" style="84" customWidth="1"/>
  </cols>
  <sheetData>
    <row r="1" spans="2:6" s="112" customFormat="1" ht="15.75">
      <c r="B1" s="45" t="s">
        <v>103</v>
      </c>
      <c r="F1" s="84"/>
    </row>
    <row r="2" spans="2:8" s="112" customFormat="1" ht="15.75">
      <c r="B2" s="44" t="s">
        <v>14</v>
      </c>
      <c r="F2" s="84"/>
      <c r="H2" s="113"/>
    </row>
    <row r="3" spans="2:8" s="112" customFormat="1" ht="15.75">
      <c r="B3" s="27" t="s">
        <v>0</v>
      </c>
      <c r="F3" s="84"/>
      <c r="H3" s="113"/>
    </row>
    <row r="4" spans="2:6" s="112" customFormat="1" ht="15.75">
      <c r="B4" s="112" t="s">
        <v>35</v>
      </c>
      <c r="F4" s="84"/>
    </row>
    <row r="5" spans="2:6" s="112" customFormat="1" ht="15.75" hidden="1">
      <c r="B5" s="112" t="s">
        <v>117</v>
      </c>
      <c r="F5" s="84"/>
    </row>
    <row r="6" s="112" customFormat="1" ht="15.75">
      <c r="F6" s="84"/>
    </row>
    <row r="7" spans="6:8" ht="15">
      <c r="F7" s="149" t="s">
        <v>150</v>
      </c>
      <c r="H7" s="149" t="s">
        <v>150</v>
      </c>
    </row>
    <row r="8" spans="6:8" ht="15">
      <c r="F8" s="149" t="s">
        <v>130</v>
      </c>
      <c r="H8" s="149" t="s">
        <v>130</v>
      </c>
    </row>
    <row r="9" spans="6:8" ht="15">
      <c r="F9" s="67" t="s">
        <v>165</v>
      </c>
      <c r="H9" s="67" t="s">
        <v>166</v>
      </c>
    </row>
    <row r="10" spans="6:8" ht="15">
      <c r="F10" s="149" t="s">
        <v>9</v>
      </c>
      <c r="H10" s="149" t="s">
        <v>9</v>
      </c>
    </row>
    <row r="11" spans="6:8" ht="15">
      <c r="F11" s="149"/>
      <c r="H11" s="149"/>
    </row>
    <row r="12" spans="2:6" ht="15.75">
      <c r="B12" s="114" t="s">
        <v>36</v>
      </c>
      <c r="C12" s="115"/>
      <c r="D12" s="116"/>
      <c r="E12" s="117"/>
      <c r="F12" s="117"/>
    </row>
    <row r="13" spans="2:8" ht="15">
      <c r="B13" s="118"/>
      <c r="C13" s="118"/>
      <c r="D13" s="116"/>
      <c r="E13" s="117"/>
      <c r="F13" s="119"/>
      <c r="H13" s="32"/>
    </row>
    <row r="14" spans="2:8" ht="15">
      <c r="B14" s="120" t="s">
        <v>77</v>
      </c>
      <c r="C14" s="121"/>
      <c r="D14" s="116"/>
      <c r="E14" s="117"/>
      <c r="F14" s="122">
        <f>+'Income Statement'!G39</f>
        <v>16020</v>
      </c>
      <c r="G14" s="32"/>
      <c r="H14" s="32">
        <v>23195</v>
      </c>
    </row>
    <row r="15" spans="2:8" ht="15">
      <c r="B15" s="120" t="s">
        <v>37</v>
      </c>
      <c r="C15" s="121"/>
      <c r="D15" s="116"/>
      <c r="E15" s="117"/>
      <c r="F15" s="122"/>
      <c r="G15" s="32"/>
      <c r="H15" s="32"/>
    </row>
    <row r="16" spans="2:8" ht="15">
      <c r="B16" s="120"/>
      <c r="C16" s="120" t="s">
        <v>51</v>
      </c>
      <c r="D16" s="116"/>
      <c r="E16" s="117"/>
      <c r="F16" s="122">
        <f>-'Income Statement'!G30</f>
        <v>472</v>
      </c>
      <c r="G16" s="32"/>
      <c r="H16" s="32">
        <v>1582</v>
      </c>
    </row>
    <row r="17" spans="2:8" ht="15">
      <c r="B17" s="120"/>
      <c r="C17" s="120" t="s">
        <v>101</v>
      </c>
      <c r="D17" s="116"/>
      <c r="E17" s="117"/>
      <c r="F17" s="122">
        <f>7+4331+2760</f>
        <v>7098</v>
      </c>
      <c r="G17" s="32"/>
      <c r="H17" s="32">
        <v>3388</v>
      </c>
    </row>
    <row r="18" spans="2:8" ht="15">
      <c r="B18" s="120"/>
      <c r="C18" s="120" t="s">
        <v>52</v>
      </c>
      <c r="D18" s="116"/>
      <c r="E18" s="117"/>
      <c r="F18" s="122">
        <v>2592</v>
      </c>
      <c r="G18" s="32"/>
      <c r="H18" s="32">
        <v>1280</v>
      </c>
    </row>
    <row r="19" spans="2:8" ht="15">
      <c r="B19" s="120"/>
      <c r="C19" s="120" t="s">
        <v>53</v>
      </c>
      <c r="D19" s="116"/>
      <c r="E19" s="117"/>
      <c r="F19" s="122">
        <f>-'Income Statement'!G29</f>
        <v>0</v>
      </c>
      <c r="G19" s="32"/>
      <c r="H19" s="32">
        <v>202</v>
      </c>
    </row>
    <row r="20" spans="3:8" ht="15">
      <c r="C20" s="120" t="s">
        <v>38</v>
      </c>
      <c r="D20" s="116"/>
      <c r="E20" s="117"/>
      <c r="F20" s="122">
        <v>-1265</v>
      </c>
      <c r="G20" s="32"/>
      <c r="H20" s="32">
        <v>-684</v>
      </c>
    </row>
    <row r="21" spans="3:8" ht="15">
      <c r="C21" s="120" t="s">
        <v>99</v>
      </c>
      <c r="D21" s="116"/>
      <c r="E21" s="117"/>
      <c r="F21" s="122">
        <v>-59</v>
      </c>
      <c r="G21" s="32"/>
      <c r="H21" s="32">
        <v>-58</v>
      </c>
    </row>
    <row r="22" spans="3:8" ht="15">
      <c r="C22" s="120" t="s">
        <v>88</v>
      </c>
      <c r="D22" s="116"/>
      <c r="E22" s="117"/>
      <c r="F22" s="122">
        <v>-1333</v>
      </c>
      <c r="G22" s="32"/>
      <c r="H22" s="32">
        <v>-14854</v>
      </c>
    </row>
    <row r="23" spans="3:8" ht="15">
      <c r="C23" s="120" t="s">
        <v>159</v>
      </c>
      <c r="D23" s="116"/>
      <c r="E23" s="117"/>
      <c r="F23" s="122">
        <v>-39</v>
      </c>
      <c r="G23" s="32"/>
      <c r="H23" s="32">
        <v>0</v>
      </c>
    </row>
    <row r="24" spans="3:8" ht="15">
      <c r="C24" s="120" t="s">
        <v>123</v>
      </c>
      <c r="D24" s="116"/>
      <c r="E24" s="117"/>
      <c r="F24" s="122">
        <v>-453</v>
      </c>
      <c r="G24" s="32"/>
      <c r="H24" s="32">
        <v>0</v>
      </c>
    </row>
    <row r="25" spans="2:8" ht="7.5" customHeight="1">
      <c r="B25" s="120"/>
      <c r="C25" s="120"/>
      <c r="D25" s="116"/>
      <c r="E25" s="117"/>
      <c r="F25" s="123"/>
      <c r="G25" s="32"/>
      <c r="H25" s="39"/>
    </row>
    <row r="26" spans="2:8" ht="15">
      <c r="B26" s="120" t="s">
        <v>39</v>
      </c>
      <c r="C26" s="120"/>
      <c r="D26" s="116"/>
      <c r="E26" s="117"/>
      <c r="F26" s="58">
        <f>SUM(F14:F25)</f>
        <v>23033</v>
      </c>
      <c r="G26" s="32"/>
      <c r="H26" s="58">
        <f>SUM(H14:H25)</f>
        <v>14051</v>
      </c>
    </row>
    <row r="27" spans="2:8" ht="15">
      <c r="B27" s="120"/>
      <c r="C27" s="120"/>
      <c r="D27" s="116"/>
      <c r="E27" s="117"/>
      <c r="F27" s="58"/>
      <c r="G27" s="32"/>
      <c r="H27" s="32"/>
    </row>
    <row r="28" spans="2:8" ht="15">
      <c r="B28" s="120" t="s">
        <v>54</v>
      </c>
      <c r="D28" s="116"/>
      <c r="E28" s="117"/>
      <c r="F28" s="58"/>
      <c r="G28" s="32"/>
      <c r="H28" s="32"/>
    </row>
    <row r="29" spans="2:8" ht="15">
      <c r="B29" s="120"/>
      <c r="C29" s="120" t="s">
        <v>20</v>
      </c>
      <c r="D29" s="116"/>
      <c r="E29" s="117"/>
      <c r="F29" s="58">
        <v>0</v>
      </c>
      <c r="G29" s="32"/>
      <c r="H29" s="32">
        <v>9</v>
      </c>
    </row>
    <row r="30" spans="2:8" ht="15">
      <c r="B30" s="120"/>
      <c r="C30" s="120" t="s">
        <v>21</v>
      </c>
      <c r="D30" s="116"/>
      <c r="E30" s="117"/>
      <c r="F30" s="58">
        <v>5249</v>
      </c>
      <c r="G30" s="32"/>
      <c r="H30" s="32">
        <v>-7092</v>
      </c>
    </row>
    <row r="31" spans="2:8" ht="15">
      <c r="B31" s="120"/>
      <c r="C31" s="120" t="s">
        <v>22</v>
      </c>
      <c r="D31" s="116"/>
      <c r="E31" s="117"/>
      <c r="F31" s="58">
        <f>1085+33990</f>
        <v>35075</v>
      </c>
      <c r="G31" s="32"/>
      <c r="H31" s="32">
        <f>-87+386</f>
        <v>299</v>
      </c>
    </row>
    <row r="32" spans="2:8" ht="15">
      <c r="B32" s="120"/>
      <c r="C32" s="120" t="s">
        <v>118</v>
      </c>
      <c r="D32" s="116"/>
      <c r="E32" s="117"/>
      <c r="F32" s="58">
        <v>-41381</v>
      </c>
      <c r="G32" s="32"/>
      <c r="H32" s="32">
        <v>0</v>
      </c>
    </row>
    <row r="33" spans="2:8" ht="15">
      <c r="B33" s="120"/>
      <c r="C33" s="120"/>
      <c r="D33" s="116"/>
      <c r="E33" s="117"/>
      <c r="F33" s="58"/>
      <c r="G33" s="32"/>
      <c r="H33" s="32"/>
    </row>
    <row r="34" spans="2:8" ht="15">
      <c r="B34" s="120" t="s">
        <v>55</v>
      </c>
      <c r="D34" s="116"/>
      <c r="E34" s="117"/>
      <c r="F34" s="58"/>
      <c r="G34" s="32"/>
      <c r="H34" s="32"/>
    </row>
    <row r="35" spans="2:8" ht="15">
      <c r="B35" s="120"/>
      <c r="C35" s="120" t="s">
        <v>25</v>
      </c>
      <c r="D35" s="116"/>
      <c r="E35" s="117"/>
      <c r="F35" s="58">
        <v>-2779</v>
      </c>
      <c r="G35" s="32"/>
      <c r="H35" s="32">
        <v>-717</v>
      </c>
    </row>
    <row r="36" spans="2:8" ht="15">
      <c r="B36" s="120"/>
      <c r="C36" s="120" t="s">
        <v>26</v>
      </c>
      <c r="D36" s="116"/>
      <c r="E36" s="117"/>
      <c r="F36" s="58">
        <f>-6108-7996</f>
        <v>-14104</v>
      </c>
      <c r="G36" s="32"/>
      <c r="H36" s="32">
        <v>-16516</v>
      </c>
    </row>
    <row r="37" spans="2:8" ht="7.5" customHeight="1">
      <c r="B37" s="120"/>
      <c r="C37" s="120"/>
      <c r="D37" s="116"/>
      <c r="E37" s="117"/>
      <c r="F37" s="123"/>
      <c r="G37" s="32"/>
      <c r="H37" s="39"/>
    </row>
    <row r="38" spans="2:8" ht="15">
      <c r="B38" s="120" t="s">
        <v>178</v>
      </c>
      <c r="D38" s="116"/>
      <c r="E38" s="117"/>
      <c r="F38" s="58">
        <f>SUM(F26:F37)</f>
        <v>5093</v>
      </c>
      <c r="G38" s="32"/>
      <c r="H38" s="58">
        <f>SUM(H26:H37)</f>
        <v>-9966</v>
      </c>
    </row>
    <row r="39" spans="2:8" ht="15">
      <c r="B39" s="120" t="s">
        <v>40</v>
      </c>
      <c r="D39" s="116"/>
      <c r="E39" s="117"/>
      <c r="F39" s="58">
        <v>-520</v>
      </c>
      <c r="G39" s="32"/>
      <c r="H39" s="58">
        <v>-1280</v>
      </c>
    </row>
    <row r="40" spans="2:8" ht="15">
      <c r="B40" s="120" t="s">
        <v>56</v>
      </c>
      <c r="D40" s="116"/>
      <c r="E40" s="117"/>
      <c r="F40" s="58">
        <v>-4942</v>
      </c>
      <c r="G40" s="32"/>
      <c r="H40" s="32">
        <v>-2333</v>
      </c>
    </row>
    <row r="41" spans="2:8" ht="7.5" customHeight="1">
      <c r="B41" s="120"/>
      <c r="D41" s="116"/>
      <c r="E41" s="117"/>
      <c r="F41" s="123"/>
      <c r="G41" s="32"/>
      <c r="H41" s="32"/>
    </row>
    <row r="42" spans="2:8" ht="15">
      <c r="B42" s="120" t="s">
        <v>92</v>
      </c>
      <c r="C42" s="120"/>
      <c r="D42" s="116"/>
      <c r="E42" s="117"/>
      <c r="F42" s="124">
        <f>SUM(F38:F41)</f>
        <v>-369</v>
      </c>
      <c r="G42" s="32"/>
      <c r="H42" s="124">
        <f>SUM(H38:H41)</f>
        <v>-13579</v>
      </c>
    </row>
    <row r="43" spans="2:8" ht="15">
      <c r="B43" s="120"/>
      <c r="C43" s="120"/>
      <c r="D43" s="116"/>
      <c r="E43" s="117"/>
      <c r="F43" s="122"/>
      <c r="G43" s="32"/>
      <c r="H43" s="32"/>
    </row>
    <row r="44" spans="2:8" ht="15.75">
      <c r="B44" s="132" t="s">
        <v>58</v>
      </c>
      <c r="C44" s="120"/>
      <c r="D44" s="116"/>
      <c r="E44" s="117"/>
      <c r="F44" s="122"/>
      <c r="G44" s="32"/>
      <c r="H44" s="32"/>
    </row>
    <row r="45" spans="2:8" ht="15">
      <c r="B45" s="120" t="s">
        <v>59</v>
      </c>
      <c r="D45" s="116"/>
      <c r="E45" s="117"/>
      <c r="F45" s="122">
        <v>-277</v>
      </c>
      <c r="G45" s="32"/>
      <c r="H45" s="32">
        <v>-697</v>
      </c>
    </row>
    <row r="46" spans="2:8" ht="15">
      <c r="B46" s="120" t="s">
        <v>41</v>
      </c>
      <c r="D46" s="116"/>
      <c r="E46" s="117"/>
      <c r="F46" s="122">
        <f>2941-2554</f>
        <v>387</v>
      </c>
      <c r="G46" s="32"/>
      <c r="H46" s="32">
        <v>684</v>
      </c>
    </row>
    <row r="47" spans="2:8" ht="15" hidden="1">
      <c r="B47" s="120" t="s">
        <v>119</v>
      </c>
      <c r="D47" s="116"/>
      <c r="E47" s="117"/>
      <c r="F47" s="122">
        <v>0</v>
      </c>
      <c r="G47" s="32"/>
      <c r="H47" s="32">
        <v>0</v>
      </c>
    </row>
    <row r="48" spans="2:8" ht="15" hidden="1">
      <c r="B48" s="120" t="s">
        <v>57</v>
      </c>
      <c r="D48" s="116"/>
      <c r="E48" s="117"/>
      <c r="F48" s="58">
        <f>31436+2554-33990</f>
        <v>0</v>
      </c>
      <c r="G48" s="32"/>
      <c r="H48" s="32">
        <v>0</v>
      </c>
    </row>
    <row r="49" spans="2:8" ht="15">
      <c r="B49" s="120" t="s">
        <v>100</v>
      </c>
      <c r="D49" s="116"/>
      <c r="E49" s="117"/>
      <c r="F49" s="58">
        <v>61</v>
      </c>
      <c r="G49" s="32"/>
      <c r="H49" s="32">
        <v>58</v>
      </c>
    </row>
    <row r="50" spans="2:8" ht="15">
      <c r="B50" s="120" t="s">
        <v>91</v>
      </c>
      <c r="D50" s="116"/>
      <c r="E50" s="117"/>
      <c r="F50" s="58">
        <v>9900</v>
      </c>
      <c r="G50" s="32"/>
      <c r="H50" s="32">
        <v>16259</v>
      </c>
    </row>
    <row r="51" spans="2:8" ht="15">
      <c r="B51" s="120" t="s">
        <v>160</v>
      </c>
      <c r="D51" s="116"/>
      <c r="E51" s="117"/>
      <c r="F51" s="58">
        <v>5333</v>
      </c>
      <c r="G51" s="32"/>
      <c r="H51" s="32">
        <v>0</v>
      </c>
    </row>
    <row r="52" spans="2:8" ht="15">
      <c r="B52" s="120" t="s">
        <v>90</v>
      </c>
      <c r="D52" s="116"/>
      <c r="E52" s="117"/>
      <c r="F52" s="58">
        <v>0</v>
      </c>
      <c r="G52" s="32"/>
      <c r="H52" s="32">
        <v>-15981</v>
      </c>
    </row>
    <row r="53" spans="2:8" ht="15">
      <c r="B53" s="120" t="s">
        <v>158</v>
      </c>
      <c r="D53" s="116"/>
      <c r="E53" s="117"/>
      <c r="F53" s="58">
        <v>715</v>
      </c>
      <c r="G53" s="32"/>
      <c r="H53" s="32">
        <v>0</v>
      </c>
    </row>
    <row r="54" spans="2:8" ht="6.75" customHeight="1">
      <c r="B54" s="120"/>
      <c r="C54" s="120"/>
      <c r="D54" s="116"/>
      <c r="E54" s="117"/>
      <c r="F54" s="123"/>
      <c r="G54" s="32"/>
      <c r="H54" s="32"/>
    </row>
    <row r="55" spans="2:8" ht="15">
      <c r="B55" s="120" t="s">
        <v>162</v>
      </c>
      <c r="C55" s="120"/>
      <c r="D55" s="116"/>
      <c r="E55" s="117"/>
      <c r="F55" s="124">
        <f>SUM(F45:F54)</f>
        <v>16119</v>
      </c>
      <c r="G55" s="32"/>
      <c r="H55" s="124">
        <f>SUM(H45:H54)</f>
        <v>323</v>
      </c>
    </row>
    <row r="56" spans="2:8" ht="15">
      <c r="B56" s="120"/>
      <c r="C56" s="120"/>
      <c r="D56" s="116"/>
      <c r="E56" s="117"/>
      <c r="F56" s="58"/>
      <c r="G56" s="32"/>
      <c r="H56" s="58"/>
    </row>
    <row r="57" spans="2:8" ht="15">
      <c r="B57" s="120"/>
      <c r="C57" s="120"/>
      <c r="D57" s="116"/>
      <c r="E57" s="117"/>
      <c r="F57" s="58"/>
      <c r="G57" s="32"/>
      <c r="H57" s="58"/>
    </row>
    <row r="58" spans="2:8" ht="15">
      <c r="B58" s="120"/>
      <c r="C58" s="120"/>
      <c r="D58" s="116"/>
      <c r="E58" s="117"/>
      <c r="F58" s="58"/>
      <c r="G58" s="32"/>
      <c r="H58" s="58"/>
    </row>
    <row r="59" spans="2:8" ht="15">
      <c r="B59" s="120"/>
      <c r="C59" s="120"/>
      <c r="D59" s="116"/>
      <c r="E59" s="117"/>
      <c r="F59" s="58"/>
      <c r="G59" s="32"/>
      <c r="H59" s="58"/>
    </row>
    <row r="60" spans="2:8" ht="15">
      <c r="B60" s="120"/>
      <c r="C60" s="120"/>
      <c r="D60" s="116"/>
      <c r="E60" s="117"/>
      <c r="F60" s="58"/>
      <c r="G60" s="32"/>
      <c r="H60" s="58"/>
    </row>
    <row r="61" spans="2:8" ht="15">
      <c r="B61" s="120"/>
      <c r="C61" s="120"/>
      <c r="D61" s="116"/>
      <c r="E61" s="117"/>
      <c r="F61" s="58"/>
      <c r="G61" s="32"/>
      <c r="H61" s="58"/>
    </row>
    <row r="62" spans="2:8" ht="15">
      <c r="B62" s="120"/>
      <c r="C62" s="116"/>
      <c r="D62" s="116"/>
      <c r="E62" s="117"/>
      <c r="F62" s="122"/>
      <c r="G62" s="32"/>
      <c r="H62" s="32"/>
    </row>
    <row r="63" spans="2:8" ht="15">
      <c r="B63" s="120"/>
      <c r="C63" s="116"/>
      <c r="D63" s="116"/>
      <c r="E63" s="117"/>
      <c r="F63" s="122"/>
      <c r="G63" s="32"/>
      <c r="H63" s="32"/>
    </row>
    <row r="64" spans="2:8" ht="15.75">
      <c r="B64" s="132" t="s">
        <v>60</v>
      </c>
      <c r="C64" s="120"/>
      <c r="D64" s="116"/>
      <c r="E64" s="117"/>
      <c r="F64" s="122"/>
      <c r="G64" s="32"/>
      <c r="H64" s="32"/>
    </row>
    <row r="65" spans="2:8" ht="15">
      <c r="B65" s="120" t="s">
        <v>110</v>
      </c>
      <c r="C65" s="120"/>
      <c r="D65" s="116"/>
      <c r="E65" s="117"/>
      <c r="F65" s="122">
        <v>0</v>
      </c>
      <c r="G65" s="32"/>
      <c r="H65" s="32">
        <v>2000</v>
      </c>
    </row>
    <row r="66" spans="2:8" ht="15">
      <c r="B66" s="120" t="s">
        <v>173</v>
      </c>
      <c r="C66" s="120"/>
      <c r="D66" s="116"/>
      <c r="E66" s="117"/>
      <c r="F66" s="122">
        <v>72000</v>
      </c>
      <c r="G66" s="32"/>
      <c r="H66" s="32">
        <v>0</v>
      </c>
    </row>
    <row r="67" spans="2:8" ht="15">
      <c r="B67" s="120" t="s">
        <v>89</v>
      </c>
      <c r="C67" s="120"/>
      <c r="D67" s="116"/>
      <c r="E67" s="117"/>
      <c r="F67" s="32">
        <v>0</v>
      </c>
      <c r="G67" s="32"/>
      <c r="H67" s="32">
        <v>950</v>
      </c>
    </row>
    <row r="68" spans="2:8" ht="15">
      <c r="B68" s="120" t="s">
        <v>102</v>
      </c>
      <c r="C68" s="120"/>
      <c r="D68" s="116"/>
      <c r="E68" s="117"/>
      <c r="F68" s="122">
        <v>-31347</v>
      </c>
      <c r="G68" s="32"/>
      <c r="H68" s="32">
        <v>-202</v>
      </c>
    </row>
    <row r="69" spans="2:8" ht="15">
      <c r="B69" s="120" t="s">
        <v>172</v>
      </c>
      <c r="C69" s="120"/>
      <c r="D69" s="116"/>
      <c r="E69" s="117"/>
      <c r="F69" s="122">
        <v>-60497</v>
      </c>
      <c r="G69" s="32"/>
      <c r="H69" s="32">
        <v>0</v>
      </c>
    </row>
    <row r="70" spans="2:8" ht="15">
      <c r="B70" s="120" t="s">
        <v>61</v>
      </c>
      <c r="C70" s="120"/>
      <c r="D70" s="116"/>
      <c r="E70" s="117"/>
      <c r="F70" s="122">
        <v>-65</v>
      </c>
      <c r="G70" s="32"/>
      <c r="H70" s="32">
        <v>-107</v>
      </c>
    </row>
    <row r="71" spans="2:8" ht="15">
      <c r="B71" s="24" t="s">
        <v>82</v>
      </c>
      <c r="C71" s="120"/>
      <c r="D71" s="116"/>
      <c r="E71" s="117"/>
      <c r="F71" s="122">
        <v>0</v>
      </c>
      <c r="G71" s="32"/>
      <c r="H71" s="32">
        <v>-6</v>
      </c>
    </row>
    <row r="72" spans="2:8" ht="15">
      <c r="B72" s="24" t="s">
        <v>40</v>
      </c>
      <c r="C72" s="120"/>
      <c r="D72" s="116"/>
      <c r="E72" s="117"/>
      <c r="F72" s="122">
        <v>-491</v>
      </c>
      <c r="G72" s="32"/>
      <c r="H72" s="32"/>
    </row>
    <row r="73" spans="2:8" ht="6" customHeight="1">
      <c r="B73" s="120"/>
      <c r="C73" s="120"/>
      <c r="D73" s="116"/>
      <c r="E73" s="117"/>
      <c r="F73" s="122"/>
      <c r="G73" s="32"/>
      <c r="H73" s="32"/>
    </row>
    <row r="74" spans="2:8" ht="15">
      <c r="B74" s="120" t="s">
        <v>163</v>
      </c>
      <c r="C74" s="120"/>
      <c r="D74" s="116"/>
      <c r="E74" s="117"/>
      <c r="F74" s="124">
        <f>SUM(F65:F73)</f>
        <v>-20400</v>
      </c>
      <c r="G74" s="32"/>
      <c r="H74" s="124">
        <f>SUM(H65:H73)</f>
        <v>2635</v>
      </c>
    </row>
    <row r="75" spans="2:8" ht="15.75">
      <c r="B75" s="115"/>
      <c r="C75" s="126"/>
      <c r="D75" s="116"/>
      <c r="E75" s="117"/>
      <c r="F75" s="58"/>
      <c r="G75" s="32"/>
      <c r="H75" s="32"/>
    </row>
    <row r="76" spans="2:8" ht="15">
      <c r="B76" s="118" t="s">
        <v>93</v>
      </c>
      <c r="C76" s="120"/>
      <c r="D76" s="116"/>
      <c r="E76" s="117"/>
      <c r="F76" s="58">
        <f>+F42+F55+F74</f>
        <v>-4650</v>
      </c>
      <c r="G76" s="32"/>
      <c r="H76" s="58">
        <f>+H42+H55+H74</f>
        <v>-10621</v>
      </c>
    </row>
    <row r="77" spans="2:8" ht="15">
      <c r="B77" s="120" t="s">
        <v>62</v>
      </c>
      <c r="C77" s="120"/>
      <c r="D77" s="116"/>
      <c r="E77" s="117"/>
      <c r="F77" s="122"/>
      <c r="G77" s="32"/>
      <c r="H77" s="32"/>
    </row>
    <row r="78" spans="2:8" ht="15">
      <c r="B78" s="23" t="s">
        <v>121</v>
      </c>
      <c r="C78" s="120"/>
      <c r="D78" s="116"/>
      <c r="E78" s="117"/>
      <c r="F78" s="58">
        <v>12412</v>
      </c>
      <c r="G78" s="32"/>
      <c r="H78" s="32">
        <v>18023</v>
      </c>
    </row>
    <row r="79" spans="2:8" ht="15">
      <c r="B79" s="120" t="s">
        <v>62</v>
      </c>
      <c r="C79" s="120"/>
      <c r="D79" s="116"/>
      <c r="E79" s="117"/>
      <c r="F79" s="32"/>
      <c r="G79" s="32"/>
      <c r="H79" s="32"/>
    </row>
    <row r="80" spans="2:8" ht="15.75" thickBot="1">
      <c r="B80" s="23" t="s">
        <v>122</v>
      </c>
      <c r="C80" s="118"/>
      <c r="D80" s="116"/>
      <c r="E80" s="117"/>
      <c r="F80" s="127">
        <f>+F76+F78</f>
        <v>7762</v>
      </c>
      <c r="G80" s="32"/>
      <c r="H80" s="127">
        <f>+H76+H78</f>
        <v>7402</v>
      </c>
    </row>
    <row r="81" spans="2:8" ht="16.5" thickTop="1">
      <c r="B81" s="118"/>
      <c r="C81" s="115"/>
      <c r="D81" s="116"/>
      <c r="E81" s="117"/>
      <c r="F81" s="125"/>
      <c r="H81" s="32"/>
    </row>
    <row r="82" spans="2:8" ht="15.75">
      <c r="B82" s="22" t="s">
        <v>129</v>
      </c>
      <c r="C82" s="115"/>
      <c r="D82" s="116"/>
      <c r="E82" s="117"/>
      <c r="F82" s="125"/>
      <c r="H82" s="32"/>
    </row>
    <row r="83" spans="2:8" ht="15.75">
      <c r="B83" s="22" t="s">
        <v>128</v>
      </c>
      <c r="C83" s="115"/>
      <c r="D83" s="116"/>
      <c r="E83" s="117"/>
      <c r="F83" s="125"/>
      <c r="H83" s="32"/>
    </row>
    <row r="84" spans="2:8" ht="15.75">
      <c r="B84" s="22"/>
      <c r="C84" s="115"/>
      <c r="D84" s="116"/>
      <c r="E84" s="117"/>
      <c r="F84" s="125"/>
      <c r="H84" s="32"/>
    </row>
    <row r="85" spans="2:8" ht="15">
      <c r="B85" s="128" t="s">
        <v>15</v>
      </c>
      <c r="D85" s="116"/>
      <c r="E85" s="117"/>
      <c r="F85" s="32">
        <f>+BalanceSheet!G22</f>
        <v>843</v>
      </c>
      <c r="G85" s="32"/>
      <c r="H85" s="32">
        <v>3824</v>
      </c>
    </row>
    <row r="86" spans="2:8" ht="15">
      <c r="B86" s="128" t="s">
        <v>156</v>
      </c>
      <c r="D86" s="116"/>
      <c r="E86" s="117"/>
      <c r="F86" s="32">
        <f>+BalanceSheet!G21</f>
        <v>7672</v>
      </c>
      <c r="G86" s="32"/>
      <c r="H86" s="32">
        <v>4537</v>
      </c>
    </row>
    <row r="87" spans="2:8" ht="15">
      <c r="B87" s="23" t="s">
        <v>75</v>
      </c>
      <c r="D87" s="116"/>
      <c r="E87" s="117"/>
      <c r="F87" s="32">
        <v>-753</v>
      </c>
      <c r="G87" s="32"/>
      <c r="H87" s="32">
        <v>-959</v>
      </c>
    </row>
    <row r="88" spans="2:8" ht="15">
      <c r="B88" s="23"/>
      <c r="D88" s="116"/>
      <c r="E88" s="117"/>
      <c r="F88" s="122"/>
      <c r="G88" s="32"/>
      <c r="H88" s="32"/>
    </row>
    <row r="89" spans="2:8" ht="16.5" thickBot="1">
      <c r="B89" s="22"/>
      <c r="F89" s="129">
        <f>SUM(F85:F87)</f>
        <v>7762</v>
      </c>
      <c r="G89" s="32"/>
      <c r="H89" s="129">
        <f>SUM(H85:H87)</f>
        <v>7402</v>
      </c>
    </row>
    <row r="90" spans="2:8" ht="16.5" thickTop="1">
      <c r="B90" s="22"/>
      <c r="F90" s="130"/>
      <c r="H90" s="32"/>
    </row>
    <row r="91" spans="2:8" ht="15">
      <c r="B91" s="23" t="s">
        <v>50</v>
      </c>
      <c r="C91" s="23"/>
      <c r="F91" s="119"/>
      <c r="H91" s="32"/>
    </row>
    <row r="92" spans="2:8" ht="15">
      <c r="B92" s="84" t="s">
        <v>120</v>
      </c>
      <c r="F92" s="119" t="s">
        <v>31</v>
      </c>
      <c r="H92" s="32"/>
    </row>
    <row r="93" spans="6:8" ht="15">
      <c r="F93" s="119"/>
      <c r="H93" s="32"/>
    </row>
    <row r="94" spans="6:8" ht="15">
      <c r="F94" s="119"/>
      <c r="H94" s="32"/>
    </row>
    <row r="95" spans="6:8" ht="15">
      <c r="F95" s="119"/>
      <c r="H95" s="32"/>
    </row>
    <row r="96" spans="6:8" ht="15">
      <c r="F96" s="119"/>
      <c r="H96" s="32"/>
    </row>
    <row r="97" spans="6:8" ht="15">
      <c r="F97" s="119"/>
      <c r="H97" s="32"/>
    </row>
    <row r="98" spans="6:8" ht="15">
      <c r="F98" s="119"/>
      <c r="H98" s="32"/>
    </row>
    <row r="99" spans="6:8" ht="15">
      <c r="F99" s="119"/>
      <c r="H99" s="32"/>
    </row>
    <row r="100" spans="6:8" ht="15">
      <c r="F100" s="119"/>
      <c r="H100" s="32"/>
    </row>
    <row r="101" spans="6:8" ht="15">
      <c r="F101" s="119"/>
      <c r="H101" s="32"/>
    </row>
    <row r="102" spans="6:8" ht="15">
      <c r="F102" s="119"/>
      <c r="H102" s="32"/>
    </row>
    <row r="103" spans="6:8" ht="15">
      <c r="F103" s="119"/>
      <c r="H103" s="32"/>
    </row>
    <row r="104" spans="6:8" ht="15">
      <c r="F104" s="119"/>
      <c r="H104" s="32"/>
    </row>
    <row r="105" spans="6:8" ht="15">
      <c r="F105" s="119"/>
      <c r="H105" s="32"/>
    </row>
    <row r="106" spans="6:8" ht="15">
      <c r="F106" s="119"/>
      <c r="H106" s="32"/>
    </row>
    <row r="107" spans="6:8" ht="15">
      <c r="F107" s="119"/>
      <c r="H107" s="32"/>
    </row>
    <row r="108" spans="6:8" ht="15">
      <c r="F108" s="119"/>
      <c r="H108" s="32"/>
    </row>
    <row r="109" ht="15">
      <c r="H109" s="32"/>
    </row>
    <row r="110" ht="15">
      <c r="H110" s="32"/>
    </row>
    <row r="111" ht="15">
      <c r="H111" s="32"/>
    </row>
    <row r="112" ht="15">
      <c r="H112" s="32"/>
    </row>
    <row r="113" ht="15">
      <c r="H113" s="32"/>
    </row>
    <row r="114" ht="15">
      <c r="H114" s="32"/>
    </row>
    <row r="115" ht="15">
      <c r="H115" s="32"/>
    </row>
    <row r="116" spans="3:8" ht="15">
      <c r="C116" s="84" t="s">
        <v>31</v>
      </c>
      <c r="H116" s="32"/>
    </row>
    <row r="117" ht="15">
      <c r="H117" s="32"/>
    </row>
    <row r="118" ht="15">
      <c r="H118" s="32"/>
    </row>
    <row r="119" ht="15">
      <c r="H119" s="32"/>
    </row>
    <row r="120" ht="15">
      <c r="H120" s="32"/>
    </row>
    <row r="121" ht="15">
      <c r="H121" s="32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32"/>
    </row>
    <row r="133" ht="15">
      <c r="H133" s="32"/>
    </row>
    <row r="134" ht="15">
      <c r="H134" s="32"/>
    </row>
    <row r="135" ht="15">
      <c r="H135" s="32"/>
    </row>
    <row r="136" ht="15">
      <c r="H136" s="32"/>
    </row>
    <row r="137" ht="15">
      <c r="H137" s="32"/>
    </row>
    <row r="138" ht="15">
      <c r="H138" s="32"/>
    </row>
    <row r="139" ht="15">
      <c r="H139" s="32"/>
    </row>
    <row r="140" ht="15">
      <c r="H140" s="32"/>
    </row>
    <row r="141" ht="15">
      <c r="H141" s="32"/>
    </row>
    <row r="142" ht="15">
      <c r="H142" s="32"/>
    </row>
    <row r="143" ht="15">
      <c r="H143" s="32"/>
    </row>
    <row r="144" ht="15">
      <c r="H144" s="32"/>
    </row>
    <row r="145" ht="15">
      <c r="H145" s="32"/>
    </row>
    <row r="146" ht="15">
      <c r="H146" s="32"/>
    </row>
    <row r="147" ht="15">
      <c r="H147" s="32"/>
    </row>
    <row r="148" ht="15">
      <c r="H148" s="32"/>
    </row>
    <row r="149" ht="15">
      <c r="H149" s="32"/>
    </row>
    <row r="150" ht="15">
      <c r="H150" s="32"/>
    </row>
    <row r="151" ht="15">
      <c r="H151" s="32"/>
    </row>
    <row r="152" ht="15">
      <c r="H152" s="32"/>
    </row>
    <row r="153" ht="15">
      <c r="H153" s="32"/>
    </row>
    <row r="154" ht="15">
      <c r="H154" s="32"/>
    </row>
    <row r="155" ht="15">
      <c r="H155" s="32"/>
    </row>
    <row r="156" ht="15">
      <c r="H156" s="32"/>
    </row>
    <row r="157" ht="15">
      <c r="H157" s="32"/>
    </row>
    <row r="158" ht="15">
      <c r="H158" s="32"/>
    </row>
    <row r="159" ht="15">
      <c r="H159" s="32"/>
    </row>
    <row r="160" ht="15">
      <c r="H160" s="32"/>
    </row>
    <row r="161" ht="15">
      <c r="H161" s="32"/>
    </row>
    <row r="162" ht="15">
      <c r="H162" s="32"/>
    </row>
    <row r="163" ht="15">
      <c r="H163" s="32"/>
    </row>
    <row r="164" ht="15">
      <c r="H164" s="32"/>
    </row>
    <row r="165" ht="15">
      <c r="H165" s="32"/>
    </row>
    <row r="166" ht="15">
      <c r="H166" s="32"/>
    </row>
    <row r="167" ht="15">
      <c r="H167" s="32"/>
    </row>
    <row r="168" ht="15">
      <c r="H168" s="32"/>
    </row>
    <row r="169" ht="15">
      <c r="H169" s="32"/>
    </row>
    <row r="170" ht="15">
      <c r="H170" s="32"/>
    </row>
    <row r="171" ht="15">
      <c r="H171" s="32"/>
    </row>
    <row r="172" ht="15">
      <c r="H172" s="32"/>
    </row>
    <row r="173" ht="15">
      <c r="H173" s="32"/>
    </row>
    <row r="174" ht="15">
      <c r="H174" s="32"/>
    </row>
    <row r="175" ht="15">
      <c r="H175" s="32"/>
    </row>
    <row r="176" ht="15">
      <c r="H176" s="32"/>
    </row>
    <row r="177" ht="15">
      <c r="H177" s="32"/>
    </row>
    <row r="178" ht="15">
      <c r="H178" s="32"/>
    </row>
    <row r="179" ht="15">
      <c r="H179" s="32"/>
    </row>
    <row r="180" ht="15">
      <c r="H180" s="32"/>
    </row>
    <row r="181" ht="15">
      <c r="H181" s="32"/>
    </row>
    <row r="182" ht="15">
      <c r="H182" s="32"/>
    </row>
    <row r="183" ht="15">
      <c r="H183" s="32"/>
    </row>
    <row r="184" ht="15">
      <c r="H184" s="32"/>
    </row>
    <row r="185" ht="15">
      <c r="H185" s="32"/>
    </row>
    <row r="186" ht="15">
      <c r="H186" s="32"/>
    </row>
    <row r="187" ht="15">
      <c r="H187" s="32"/>
    </row>
    <row r="188" ht="15">
      <c r="H188" s="32"/>
    </row>
    <row r="189" ht="15">
      <c r="H189" s="32"/>
    </row>
    <row r="190" ht="15">
      <c r="H190" s="32"/>
    </row>
    <row r="191" ht="15">
      <c r="H191" s="32"/>
    </row>
    <row r="192" ht="15">
      <c r="H192" s="32"/>
    </row>
    <row r="193" ht="15">
      <c r="H193" s="32"/>
    </row>
    <row r="194" ht="15">
      <c r="H194" s="32"/>
    </row>
    <row r="195" ht="15">
      <c r="H195" s="32"/>
    </row>
    <row r="196" ht="15">
      <c r="H196" s="32"/>
    </row>
    <row r="197" ht="15">
      <c r="H197" s="32"/>
    </row>
    <row r="198" ht="15">
      <c r="H198" s="32"/>
    </row>
    <row r="199" ht="15">
      <c r="H199" s="32"/>
    </row>
    <row r="200" ht="15">
      <c r="H200" s="32"/>
    </row>
    <row r="201" ht="15">
      <c r="H201" s="32"/>
    </row>
    <row r="202" ht="15">
      <c r="H202" s="32"/>
    </row>
    <row r="203" ht="15">
      <c r="H203" s="32"/>
    </row>
    <row r="204" ht="15">
      <c r="H204" s="32"/>
    </row>
    <row r="205" ht="15">
      <c r="H205" s="32"/>
    </row>
    <row r="206" ht="15">
      <c r="H206" s="32"/>
    </row>
    <row r="207" ht="15">
      <c r="H207" s="32"/>
    </row>
    <row r="208" ht="15">
      <c r="H208" s="32"/>
    </row>
    <row r="209" ht="15">
      <c r="H209" s="32"/>
    </row>
    <row r="210" ht="15">
      <c r="H210" s="32"/>
    </row>
    <row r="211" ht="15">
      <c r="H211" s="32"/>
    </row>
    <row r="212" ht="15">
      <c r="H212" s="32"/>
    </row>
    <row r="213" ht="15">
      <c r="H213" s="32"/>
    </row>
    <row r="214" ht="15">
      <c r="H214" s="32"/>
    </row>
    <row r="215" ht="15">
      <c r="H215" s="32"/>
    </row>
    <row r="216" ht="15">
      <c r="H216" s="32"/>
    </row>
    <row r="217" ht="15">
      <c r="H217" s="32"/>
    </row>
    <row r="218" ht="15">
      <c r="H218" s="32"/>
    </row>
    <row r="219" ht="15">
      <c r="H219" s="32"/>
    </row>
    <row r="220" ht="15">
      <c r="H220" s="32"/>
    </row>
  </sheetData>
  <printOptions/>
  <pageMargins left="0.55" right="0.55" top="0.7" bottom="0.67" header="0.5" footer="0.5"/>
  <pageSetup horizontalDpi="600" verticalDpi="600" orientation="portrait" paperSize="9" scale="81" r:id="rId1"/>
  <rowBreaks count="1" manualBreakCount="1"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SK</cp:lastModifiedBy>
  <cp:lastPrinted>2005-02-23T04:16:00Z</cp:lastPrinted>
  <dcterms:created xsi:type="dcterms:W3CDTF">1999-11-03T09:53:03Z</dcterms:created>
  <dcterms:modified xsi:type="dcterms:W3CDTF">2005-02-23T04:16:03Z</dcterms:modified>
  <cp:category/>
  <cp:version/>
  <cp:contentType/>
  <cp:contentStatus/>
</cp:coreProperties>
</file>