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Income Statement" sheetId="1" r:id="rId1"/>
    <sheet name="BalanceSheet" sheetId="2" r:id="rId2"/>
    <sheet name="Stat of Equity" sheetId="3" r:id="rId3"/>
    <sheet name="Cashflow" sheetId="4" r:id="rId4"/>
  </sheets>
  <definedNames>
    <definedName name="AS2DocOpenMode" hidden="1">"AS2DocumentEdit"</definedName>
    <definedName name="PG1">#REF!</definedName>
    <definedName name="PG10">#REF!</definedName>
    <definedName name="PG2">#REF!</definedName>
    <definedName name="PG3">#REF!</definedName>
    <definedName name="PG4">#REF!</definedName>
    <definedName name="PG5">#REF!</definedName>
    <definedName name="PG6">#REF!</definedName>
    <definedName name="PG7">#REF!</definedName>
    <definedName name="PG8">#REF!</definedName>
    <definedName name="PG9">#REF!</definedName>
    <definedName name="_xlnm.Print_Area" localSheetId="0">'Income Statement'!$A$1:$L$48</definedName>
    <definedName name="_xlnm.Print_Titles" localSheetId="3">'Cashflow'!$1:$11</definedName>
    <definedName name="TextRefCopyRangeCount" hidden="1">1</definedName>
  </definedNames>
  <calcPr fullCalcOnLoad="1"/>
</workbook>
</file>

<file path=xl/sharedStrings.xml><?xml version="1.0" encoding="utf-8"?>
<sst xmlns="http://schemas.openxmlformats.org/spreadsheetml/2006/main" count="212" uniqueCount="158">
  <si>
    <t>QUARTERLY REPORT</t>
  </si>
  <si>
    <t>INDIVIDUAL QUARTER</t>
  </si>
  <si>
    <t>CUMULATIVE QUARTER</t>
  </si>
  <si>
    <t xml:space="preserve"> RM'000</t>
  </si>
  <si>
    <t>AS AT</t>
  </si>
  <si>
    <t>SHARE CAPITAL</t>
  </si>
  <si>
    <t>RESERVES</t>
  </si>
  <si>
    <t>CURRENT ASSETS</t>
  </si>
  <si>
    <t>CURRENT LIABILITIES</t>
  </si>
  <si>
    <t>RM'000</t>
  </si>
  <si>
    <t>NET TANGIBLE ASSETS PER SHARE (RM)</t>
  </si>
  <si>
    <t>Revenue</t>
  </si>
  <si>
    <t>MINORITY INTERESTS</t>
  </si>
  <si>
    <t>PROPERTY, PLANT AND EQUIPMENT</t>
  </si>
  <si>
    <t>(COMPANY NO. 2444-M)</t>
  </si>
  <si>
    <t>Cash and bank balances</t>
  </si>
  <si>
    <t>FINANCED BY:-</t>
  </si>
  <si>
    <t>n/a</t>
  </si>
  <si>
    <t>Fully diluted</t>
  </si>
  <si>
    <t>Minority interests</t>
  </si>
  <si>
    <t>GOODWILL ON CONSOLIDATION</t>
  </si>
  <si>
    <t>Inventories</t>
  </si>
  <si>
    <t>Trade receivables</t>
  </si>
  <si>
    <t>Other receivables and prepaid expenses</t>
  </si>
  <si>
    <t>Fixed deposits with licensed banks</t>
  </si>
  <si>
    <t>RM '000</t>
  </si>
  <si>
    <t>Trade payables</t>
  </si>
  <si>
    <t>Other payables and accrued expenses</t>
  </si>
  <si>
    <t>Hire purchase creditors</t>
  </si>
  <si>
    <t>Borrowings</t>
  </si>
  <si>
    <t>Borrowings -non current portion</t>
  </si>
  <si>
    <t>LONG-TERM AND DEFERRED LIABILITIES</t>
  </si>
  <si>
    <t xml:space="preserve"> </t>
  </si>
  <si>
    <t>CONDENSED CONSOLIDATED STATEMENTS OF CHANGES IN EQUITY</t>
  </si>
  <si>
    <t>Reserve</t>
  </si>
  <si>
    <t>Total</t>
  </si>
  <si>
    <t>CONDENSED CONSOLIDATED CASH FLOW STATEMENT</t>
  </si>
  <si>
    <t>CASH FLOW FROM OPERATING ACTIVITIES</t>
  </si>
  <si>
    <t>Adjustment for:</t>
  </si>
  <si>
    <t>Interest income</t>
  </si>
  <si>
    <t>Operating profit before working capital changes</t>
  </si>
  <si>
    <t>Interest paid</t>
  </si>
  <si>
    <t>Interest received</t>
  </si>
  <si>
    <t>Revaluation</t>
  </si>
  <si>
    <t xml:space="preserve"> Premium</t>
  </si>
  <si>
    <t>Share</t>
  </si>
  <si>
    <t>Capital</t>
  </si>
  <si>
    <t>Issued</t>
  </si>
  <si>
    <t>General</t>
  </si>
  <si>
    <t>Distributable</t>
  </si>
  <si>
    <t>(The Condensed Consolidated Statements of Changes in Equity should be read in conjunction with the Annual Financial Report</t>
  </si>
  <si>
    <t xml:space="preserve">(The Condensed Consolidated Cash Flow Statements should be read in conjunction with the Annual </t>
  </si>
  <si>
    <t>Depreciation of property, plant and equipment</t>
  </si>
  <si>
    <t>Finance costs</t>
  </si>
  <si>
    <t>Amortisation of goodwill on consolidation</t>
  </si>
  <si>
    <t>(Increase)/Decrease in:</t>
  </si>
  <si>
    <t>Increase/(Decrease) in:</t>
  </si>
  <si>
    <t>Cash Generated From Operations</t>
  </si>
  <si>
    <t>Tax paid</t>
  </si>
  <si>
    <t>Amount owing by other related parties</t>
  </si>
  <si>
    <t>CASH FLOWS FROM INVESTING ACTIVITIES</t>
  </si>
  <si>
    <t>Additions to property, plant and equipment</t>
  </si>
  <si>
    <t>CASH FLOWS FROM FINANCING ACTIVITIES</t>
  </si>
  <si>
    <t>Repayment of hire-purchase creditors</t>
  </si>
  <si>
    <t xml:space="preserve">  </t>
  </si>
  <si>
    <t>Other operating income</t>
  </si>
  <si>
    <t>Staff costs</t>
  </si>
  <si>
    <t>Directors' Remuneration</t>
  </si>
  <si>
    <t>Other operating expenses</t>
  </si>
  <si>
    <t>Profit from operations</t>
  </si>
  <si>
    <t>Income from other investment</t>
  </si>
  <si>
    <t>Income tax expense</t>
  </si>
  <si>
    <t>The figures have not been audited.</t>
  </si>
  <si>
    <t xml:space="preserve">(The Condensed Consolidated Balance Sheets should be read in conjunction with the Annual </t>
  </si>
  <si>
    <t>CONDENSED CONSOLIDATED BALANCE SHEETS</t>
  </si>
  <si>
    <t xml:space="preserve">(The Condensed Consolidated Income Statements should be read in conjunction with the Annual </t>
  </si>
  <si>
    <t>CONDENSED CONSOLIDATED INCOME STATEMENTS</t>
  </si>
  <si>
    <t>Basic</t>
  </si>
  <si>
    <t>Fixed Deposit with Licensed Bank</t>
  </si>
  <si>
    <t>Bank overdrafts</t>
  </si>
  <si>
    <t xml:space="preserve">Changes in inventories </t>
  </si>
  <si>
    <t>Profit before tax</t>
  </si>
  <si>
    <t>Profit after tax</t>
  </si>
  <si>
    <t>SHAREHOLDERS' EQUITY</t>
  </si>
  <si>
    <t>Deferred tax liabilities</t>
  </si>
  <si>
    <t>Reserves -</t>
  </si>
  <si>
    <t>Hire purchase creditors - non current portion</t>
  </si>
  <si>
    <t>Amount owing to associated company</t>
  </si>
  <si>
    <t>Balance as at 1 April, 2003</t>
  </si>
  <si>
    <t>Purchases</t>
  </si>
  <si>
    <t>Reserve on</t>
  </si>
  <si>
    <t>Consolidation</t>
  </si>
  <si>
    <t>Acquisition of a subsidiary</t>
  </si>
  <si>
    <t>RCEM</t>
  </si>
  <si>
    <t>Gain on disposal of a subsidiary</t>
  </si>
  <si>
    <t>Proceeds from term loan</t>
  </si>
  <si>
    <t>Purchase of a subsidiary company - net of cash</t>
  </si>
  <si>
    <t>Proceeds from disposal of a subsidiary company- net of cash</t>
  </si>
  <si>
    <t>Net Cash Generated In Investing Activities</t>
  </si>
  <si>
    <t>Net Cash Generated In Financing Activities</t>
  </si>
  <si>
    <t>Net Cash Used in Operating Activities</t>
  </si>
  <si>
    <t>Net decrease in cash and cash equivalents</t>
  </si>
  <si>
    <t>RRSB</t>
  </si>
  <si>
    <t xml:space="preserve">(Accumulated </t>
  </si>
  <si>
    <t>losses)</t>
  </si>
  <si>
    <t>Retained</t>
  </si>
  <si>
    <t>Profits/</t>
  </si>
  <si>
    <t>Gain on disposal of property, plant and equipment</t>
  </si>
  <si>
    <t>Proceeds from disposal of property, plant and equipment</t>
  </si>
  <si>
    <t>Bad debts written off</t>
  </si>
  <si>
    <t>Allowance for doubtful debts</t>
  </si>
  <si>
    <t>Repayment of term loans</t>
  </si>
  <si>
    <t>RCE CAPITAL BERHAD</t>
  </si>
  <si>
    <t>(Formerly known as Rediffusion Berhad)</t>
  </si>
  <si>
    <t>Net profit for the period</t>
  </si>
  <si>
    <t>Earnings per share  (sen)</t>
  </si>
  <si>
    <t>*</t>
  </si>
  <si>
    <t>31/03/2004</t>
  </si>
  <si>
    <t>Property plant and equipment written off</t>
  </si>
  <si>
    <t>Share in results of associated company</t>
  </si>
  <si>
    <t>LOANS AND HIRE PURCHASE RECEIVABLES</t>
  </si>
  <si>
    <t>INVESTMENT IN CORPORATE BONDS</t>
  </si>
  <si>
    <t>Amount owing to other related companies</t>
  </si>
  <si>
    <t>Provision for taxation</t>
  </si>
  <si>
    <t>Proceeds from revolving credit</t>
  </si>
  <si>
    <t>RCE CAPITAL BERHAD (Formerly known as Rediffusion Berhad)</t>
  </si>
  <si>
    <t>RCE Cap</t>
  </si>
  <si>
    <t xml:space="preserve">Quarterly report on consolidated results of the Group for the first financial quarter ended 30 June 2004. </t>
  </si>
  <si>
    <t>30/06/2004</t>
  </si>
  <si>
    <t>30/06/2003</t>
  </si>
  <si>
    <t>Loans and hire-purchase receivables</t>
  </si>
  <si>
    <t>As at 30 June 2004</t>
  </si>
  <si>
    <t>Balance as at 1 April, 2004</t>
  </si>
  <si>
    <t>Balance as at 30 June 2004</t>
  </si>
  <si>
    <t>Balance as at 30 June 2003</t>
  </si>
  <si>
    <t xml:space="preserve"> for the Year Ended 31 March 2004)</t>
  </si>
  <si>
    <t>As at 30 June 2003</t>
  </si>
  <si>
    <t>Foreign exchange translation difference</t>
  </si>
  <si>
    <t xml:space="preserve">Translation </t>
  </si>
  <si>
    <t>For The Financial Period Ended 30 June 2004</t>
  </si>
  <si>
    <t>Hire purchase receivables</t>
  </si>
  <si>
    <t>Amount owing by associates companies</t>
  </si>
  <si>
    <t>Financial Report for the Year Ended 31 March 2004)</t>
  </si>
  <si>
    <t>30/6/2004</t>
  </si>
  <si>
    <t>Cash and cash equivalents at beginning of financial period</t>
  </si>
  <si>
    <t>Cash and cash equivalents at end of financial period</t>
  </si>
  <si>
    <t>Bad debts recovered</t>
  </si>
  <si>
    <t>Investment in Bonds/Trust</t>
  </si>
  <si>
    <t xml:space="preserve">Prior years' adjustment </t>
  </si>
  <si>
    <t xml:space="preserve">As restated </t>
  </si>
  <si>
    <t>* Adjusted for share split in May 2004</t>
  </si>
  <si>
    <t>RETAINED PROFITS</t>
  </si>
  <si>
    <t>NET CURRENT ASSETS</t>
  </si>
  <si>
    <t xml:space="preserve">                Non-Distributable Reserves</t>
  </si>
  <si>
    <t>FOLLOWING:</t>
  </si>
  <si>
    <t xml:space="preserve">CASH AND CASH EQUIVALENTS AT END OF FINANCIAL PERIOD COMPRISE THE </t>
  </si>
  <si>
    <t>QUARTER</t>
  </si>
  <si>
    <t xml:space="preserve">CUMULATIVE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</si>
</sst>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$#,##0.00;\(\$#,##0.00\)"/>
    <numFmt numFmtId="167" formatCode="\$#,##0;\(\$#,##0\)"/>
    <numFmt numFmtId="168" formatCode="#,##0;\(#,##0\)"/>
    <numFmt numFmtId="169" formatCode="0.0"/>
    <numFmt numFmtId="170" formatCode="0.000"/>
    <numFmt numFmtId="171" formatCode="0.0000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* #,##0_-;\-* #,##0_-;_-* &quot;-&quot;_-;_-@_-"/>
    <numFmt numFmtId="178" formatCode="_-&quot;RM&quot;* #,##0.00_-;\-&quot;RM&quot;* #,##0.00_-;_-&quot;RM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.0%"/>
    <numFmt numFmtId="184" formatCode="_-* #,##0.0000_-;\-* #,##0.0000_-;_-* &quot;-&quot;??_-;_-@_-"/>
    <numFmt numFmtId="185" formatCode="_-* #,##0.00000_-;\-* #,##0.00000_-;_-* &quot;-&quot;??_-;_-@_-"/>
    <numFmt numFmtId="186" formatCode="_(* #,##0.0_);_(* \(#,##0.0\);_(* &quot;-&quot;_);_(@_)"/>
    <numFmt numFmtId="187" formatCode="_(* #,##0.00_);_(* \(#,##0.00\);_(* &quot;-&quot;_);_(@_)"/>
    <numFmt numFmtId="188" formatCode="#,##0.0;\-#,##0.0"/>
    <numFmt numFmtId="189" formatCode="#,##0.000;\-#,##0.000"/>
    <numFmt numFmtId="190" formatCode="#,##0.0000;\-#,##0.0000"/>
    <numFmt numFmtId="191" formatCode="#,##0.00;\-#,##0.00"/>
    <numFmt numFmtId="192" formatCode="#,##0.0_);\(#,##0.0\)"/>
    <numFmt numFmtId="193" formatCode="0.00_);\(0.00\)"/>
    <numFmt numFmtId="194" formatCode="0.0_);\(0.0\)"/>
    <numFmt numFmtId="195" formatCode="0_);\(0\)"/>
    <numFmt numFmtId="196" formatCode="0.00_);[Red]\(0.00\)"/>
    <numFmt numFmtId="197" formatCode="\(0\)"/>
    <numFmt numFmtId="198" formatCode="0.0_);[Red]\(0.0\)"/>
    <numFmt numFmtId="199" formatCode="0_);[Red]\(0\)"/>
    <numFmt numFmtId="200" formatCode="#,##0,;\(#,##0,\)"/>
    <numFmt numFmtId="201" formatCode="0.00_)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_(* #,##0.000_);_(* \(#,##0.000\);_(* &quot;-&quot;??_);_(@_)"/>
    <numFmt numFmtId="209" formatCode="_(* #,##0.0000_);_(* \(#,##0.0000\);_(* &quot;-&quot;??_);_(@_)"/>
    <numFmt numFmtId="210" formatCode="&quot;$&quot;\ #,##0;&quot;$&quot;\ \-#,##0"/>
    <numFmt numFmtId="211" formatCode="&quot;$&quot;\ #,##0;[Red]&quot;$&quot;\ \-#,##0"/>
    <numFmt numFmtId="212" formatCode="&quot;$&quot;\ #,##0.00;&quot;$&quot;\ \-#,##0.00"/>
    <numFmt numFmtId="213" formatCode="&quot;$&quot;\ #,##0.00;[Red]&quot;$&quot;\ \-#,##0.00"/>
    <numFmt numFmtId="214" formatCode="_ &quot;$&quot;\ * #,##0_ ;_ &quot;$&quot;\ * \-#,##0_ ;_ &quot;$&quot;\ * &quot;-&quot;_ ;_ @_ "/>
    <numFmt numFmtId="215" formatCode="_ * #,##0_ ;_ * \-#,##0_ ;_ * &quot;-&quot;_ ;_ @_ "/>
    <numFmt numFmtId="216" formatCode="_ &quot;$&quot;\ * #,##0.00_ ;_ &quot;$&quot;\ * \-#,##0.00_ ;_ &quot;$&quot;\ * &quot;-&quot;??_ ;_ @_ "/>
    <numFmt numFmtId="217" formatCode="_ * #,##0.00_ ;_ * \-#,##0.00_ ;_ * &quot;-&quot;??_ ;_ @_ "/>
    <numFmt numFmtId="218" formatCode="_ &quot;$&quot;\ * #,##0.0_ ;_ &quot;$&quot;\ * \-#,##0.0_ ;_ &quot;$&quot;\ * &quot;-&quot;??_ ;_ @_ "/>
    <numFmt numFmtId="219" formatCode="_ &quot;$&quot;\ * #,##0_ ;_ &quot;$&quot;\ * \-#,##0_ ;_ &quot;$&quot;\ * &quot;-&quot;??_ ;_ @_ "/>
    <numFmt numFmtId="220" formatCode="_ * #,##0.0_ ;_ * \-#,##0.0_ ;_ * &quot;-&quot;??_ ;_ @_ "/>
    <numFmt numFmtId="221" formatCode="_ * #,##0_ ;_ * \-#,##0_ ;_ * &quot;-&quot;??_ ;_ @_ "/>
    <numFmt numFmtId="222" formatCode="_ * #,##0.000_ ;_ * \-#,##0.000_ ;_ * &quot;-&quot;??_ ;_ @_ "/>
    <numFmt numFmtId="223" formatCode="_ * #,##0.0000_ ;_ * \-#,##0.0000_ ;_ * &quot;-&quot;??_ ;_ @_ "/>
    <numFmt numFmtId="224" formatCode="#,##0,\);\(#,##0\)"/>
  </numFmts>
  <fonts count="24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Helv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i/>
      <sz val="1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4" fillId="0" borderId="0" applyFont="0" applyFill="0" applyBorder="0" applyAlignment="0" applyProtection="0"/>
    <xf numFmtId="168" fontId="6" fillId="0" borderId="0">
      <alignment/>
      <protection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6" fillId="0" borderId="0">
      <alignment/>
      <protection/>
    </xf>
    <xf numFmtId="0" fontId="7" fillId="0" borderId="0" applyProtection="0">
      <alignment/>
    </xf>
    <xf numFmtId="167" fontId="6" fillId="0" borderId="0">
      <alignment/>
      <protection/>
    </xf>
    <xf numFmtId="2" fontId="7" fillId="0" borderId="0" applyProtection="0">
      <alignment/>
    </xf>
    <xf numFmtId="0" fontId="19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20" fillId="0" borderId="0" applyNumberFormat="0" applyFill="0" applyBorder="0" applyAlignment="0" applyProtection="0"/>
    <xf numFmtId="201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7" fillId="0" borderId="1" applyProtection="0">
      <alignment/>
    </xf>
  </cellStyleXfs>
  <cellXfs count="153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65" fontId="13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13" fillId="0" borderId="1" xfId="15" applyNumberFormat="1" applyFont="1" applyBorder="1" applyAlignment="1">
      <alignment/>
    </xf>
    <xf numFmtId="165" fontId="13" fillId="0" borderId="2" xfId="15" applyNumberFormat="1" applyFont="1" applyBorder="1" applyAlignment="1">
      <alignment/>
    </xf>
    <xf numFmtId="165" fontId="13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5" fontId="13" fillId="0" borderId="4" xfId="15" applyNumberFormat="1" applyFont="1" applyBorder="1" applyAlignment="1">
      <alignment/>
    </xf>
    <xf numFmtId="41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9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165" fontId="7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5" applyNumberFormat="1" applyFont="1" applyBorder="1" applyAlignment="1">
      <alignment horizontal="right"/>
    </xf>
    <xf numFmtId="165" fontId="7" fillId="0" borderId="5" xfId="15" applyNumberFormat="1" applyFont="1" applyBorder="1" applyAlignment="1">
      <alignment horizontal="right"/>
    </xf>
    <xf numFmtId="165" fontId="7" fillId="0" borderId="0" xfId="15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165" fontId="7" fillId="0" borderId="0" xfId="15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165" fontId="7" fillId="0" borderId="5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4" fontId="9" fillId="0" borderId="0" xfId="0" applyNumberFormat="1" applyFont="1" applyAlignment="1" quotePrefix="1">
      <alignment horizontal="center"/>
    </xf>
    <xf numFmtId="0" fontId="9" fillId="0" borderId="0" xfId="0" applyFont="1" applyAlignment="1" quotePrefix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 quotePrefix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5" fillId="2" borderId="0" xfId="0" applyFont="1" applyFill="1" applyAlignment="1">
      <alignment/>
    </xf>
    <xf numFmtId="165" fontId="6" fillId="2" borderId="0" xfId="0" applyNumberFormat="1" applyFont="1" applyFill="1" applyAlignment="1">
      <alignment/>
    </xf>
    <xf numFmtId="165" fontId="13" fillId="2" borderId="3" xfId="0" applyNumberFormat="1" applyFont="1" applyFill="1" applyBorder="1" applyAlignment="1">
      <alignment horizontal="right"/>
    </xf>
    <xf numFmtId="165" fontId="13" fillId="2" borderId="2" xfId="15" applyNumberFormat="1" applyFont="1" applyFill="1" applyBorder="1" applyAlignment="1">
      <alignment/>
    </xf>
    <xf numFmtId="165" fontId="13" fillId="2" borderId="0" xfId="15" applyNumberFormat="1" applyFont="1" applyFill="1" applyBorder="1" applyAlignment="1">
      <alignment/>
    </xf>
    <xf numFmtId="165" fontId="13" fillId="2" borderId="4" xfId="15" applyNumberFormat="1" applyFont="1" applyFill="1" applyBorder="1" applyAlignment="1">
      <alignment/>
    </xf>
    <xf numFmtId="165" fontId="13" fillId="2" borderId="1" xfId="15" applyNumberFormat="1" applyFont="1" applyFill="1" applyBorder="1" applyAlignment="1">
      <alignment/>
    </xf>
    <xf numFmtId="0" fontId="14" fillId="2" borderId="0" xfId="0" applyFont="1" applyFill="1" applyAlignment="1">
      <alignment/>
    </xf>
    <xf numFmtId="165" fontId="7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37" fontId="11" fillId="0" borderId="5" xfId="0" applyNumberFormat="1" applyFont="1" applyBorder="1" applyAlignment="1">
      <alignment horizontal="right"/>
    </xf>
    <xf numFmtId="37" fontId="11" fillId="0" borderId="0" xfId="15" applyNumberFormat="1" applyFont="1" applyBorder="1" applyAlignment="1">
      <alignment/>
    </xf>
    <xf numFmtId="37" fontId="11" fillId="0" borderId="5" xfId="0" applyNumberFormat="1" applyFont="1" applyBorder="1" applyAlignment="1">
      <alignment/>
    </xf>
    <xf numFmtId="37" fontId="11" fillId="0" borderId="1" xfId="15" applyNumberFormat="1" applyFont="1" applyBorder="1" applyAlignment="1">
      <alignment/>
    </xf>
    <xf numFmtId="165" fontId="7" fillId="0" borderId="0" xfId="15" applyNumberFormat="1" applyFont="1" applyAlignment="1">
      <alignment horizontal="center"/>
    </xf>
    <xf numFmtId="0" fontId="9" fillId="0" borderId="0" xfId="0" applyNumberFormat="1" applyFont="1" applyAlignment="1" quotePrefix="1">
      <alignment horizontal="center"/>
    </xf>
    <xf numFmtId="14" fontId="9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65" fontId="9" fillId="0" borderId="0" xfId="15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5" fontId="9" fillId="0" borderId="5" xfId="15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165" fontId="7" fillId="0" borderId="0" xfId="15" applyNumberFormat="1" applyFont="1" applyAlignment="1">
      <alignment horizontal="centerContinuous"/>
    </xf>
    <xf numFmtId="165" fontId="9" fillId="0" borderId="0" xfId="15" applyNumberFormat="1" applyFont="1" applyAlignment="1">
      <alignment horizontal="centerContinuous"/>
    </xf>
    <xf numFmtId="165" fontId="9" fillId="0" borderId="5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9" fillId="0" borderId="0" xfId="15" applyNumberFormat="1" applyFont="1" applyAlignment="1">
      <alignment/>
    </xf>
    <xf numFmtId="165" fontId="9" fillId="0" borderId="1" xfId="15" applyNumberFormat="1" applyFont="1" applyBorder="1" applyAlignment="1">
      <alignment/>
    </xf>
    <xf numFmtId="43" fontId="7" fillId="0" borderId="7" xfId="15" applyFont="1" applyBorder="1" applyAlignment="1">
      <alignment horizontal="right"/>
    </xf>
    <xf numFmtId="43" fontId="7" fillId="0" borderId="0" xfId="15" applyFont="1" applyAlignment="1">
      <alignment horizontal="right"/>
    </xf>
    <xf numFmtId="43" fontId="9" fillId="0" borderId="0" xfId="15" applyFont="1" applyAlignment="1">
      <alignment horizontal="right"/>
    </xf>
    <xf numFmtId="165" fontId="9" fillId="0" borderId="7" xfId="15" applyNumberFormat="1" applyFont="1" applyBorder="1" applyAlignment="1">
      <alignment horizontal="right"/>
    </xf>
    <xf numFmtId="165" fontId="9" fillId="0" borderId="0" xfId="15" applyNumberFormat="1" applyFont="1" applyBorder="1" applyAlignment="1">
      <alignment horizontal="right"/>
    </xf>
    <xf numFmtId="0" fontId="7" fillId="0" borderId="0" xfId="39" applyFont="1">
      <alignment/>
      <protection/>
    </xf>
    <xf numFmtId="165" fontId="9" fillId="0" borderId="0" xfId="15" applyNumberFormat="1" applyFont="1" applyBorder="1" applyAlignment="1">
      <alignment horizontal="center"/>
    </xf>
    <xf numFmtId="165" fontId="9" fillId="0" borderId="8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165" fontId="9" fillId="0" borderId="9" xfId="15" applyNumberFormat="1" applyFont="1" applyBorder="1" applyAlignment="1">
      <alignment/>
    </xf>
    <xf numFmtId="165" fontId="7" fillId="0" borderId="9" xfId="15" applyNumberFormat="1" applyFont="1" applyBorder="1" applyAlignment="1">
      <alignment/>
    </xf>
    <xf numFmtId="165" fontId="9" fillId="0" borderId="9" xfId="15" applyNumberFormat="1" applyFont="1" applyBorder="1" applyAlignment="1">
      <alignment horizontal="right"/>
    </xf>
    <xf numFmtId="165" fontId="9" fillId="0" borderId="3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9" fillId="0" borderId="3" xfId="15" applyNumberFormat="1" applyFont="1" applyBorder="1" applyAlignment="1">
      <alignment horizontal="right"/>
    </xf>
    <xf numFmtId="165" fontId="9" fillId="0" borderId="0" xfId="15" applyNumberFormat="1" applyFont="1" applyBorder="1" applyAlignment="1">
      <alignment horizontal="centerContinuous"/>
    </xf>
    <xf numFmtId="165" fontId="7" fillId="0" borderId="3" xfId="15" applyNumberFormat="1" applyFont="1" applyBorder="1" applyAlignment="1">
      <alignment horizontal="right"/>
    </xf>
    <xf numFmtId="165" fontId="7" fillId="0" borderId="9" xfId="15" applyNumberFormat="1" applyFont="1" applyBorder="1" applyAlignment="1">
      <alignment horizontal="right"/>
    </xf>
    <xf numFmtId="165" fontId="9" fillId="0" borderId="2" xfId="15" applyNumberFormat="1" applyFont="1" applyBorder="1" applyAlignment="1">
      <alignment horizontal="right"/>
    </xf>
    <xf numFmtId="165" fontId="7" fillId="0" borderId="2" xfId="15" applyNumberFormat="1" applyFont="1" applyBorder="1" applyAlignment="1">
      <alignment horizontal="right"/>
    </xf>
    <xf numFmtId="165" fontId="9" fillId="0" borderId="8" xfId="15" applyNumberFormat="1" applyFont="1" applyBorder="1" applyAlignment="1">
      <alignment horizontal="right"/>
    </xf>
    <xf numFmtId="165" fontId="9" fillId="0" borderId="4" xfId="15" applyNumberFormat="1" applyFont="1" applyBorder="1" applyAlignment="1">
      <alignment/>
    </xf>
    <xf numFmtId="165" fontId="9" fillId="0" borderId="5" xfId="15" applyNumberFormat="1" applyFont="1" applyBorder="1" applyAlignment="1">
      <alignment/>
    </xf>
    <xf numFmtId="43" fontId="7" fillId="0" borderId="7" xfId="15" applyNumberFormat="1" applyFont="1" applyBorder="1" applyAlignment="1">
      <alignment/>
    </xf>
    <xf numFmtId="0" fontId="7" fillId="0" borderId="0" xfId="38" applyFont="1">
      <alignment/>
      <protection/>
    </xf>
    <xf numFmtId="0" fontId="7" fillId="0" borderId="0" xfId="38" applyFont="1" applyAlignment="1">
      <alignment horizontal="center"/>
      <protection/>
    </xf>
    <xf numFmtId="0" fontId="9" fillId="0" borderId="0" xfId="38" applyFont="1" applyBorder="1">
      <alignment/>
      <protection/>
    </xf>
    <xf numFmtId="0" fontId="7" fillId="0" borderId="0" xfId="38" applyFont="1" applyBorder="1">
      <alignment/>
      <protection/>
    </xf>
    <xf numFmtId="0" fontId="9" fillId="0" borderId="0" xfId="38" applyFont="1">
      <alignment/>
      <protection/>
    </xf>
    <xf numFmtId="0" fontId="9" fillId="0" borderId="0" xfId="38" applyFont="1" applyAlignment="1">
      <alignment horizontal="center"/>
      <protection/>
    </xf>
    <xf numFmtId="0" fontId="9" fillId="0" borderId="0" xfId="38" applyFont="1" applyBorder="1" applyAlignment="1">
      <alignment horizontal="center"/>
      <protection/>
    </xf>
    <xf numFmtId="0" fontId="21" fillId="0" borderId="0" xfId="38" applyFont="1">
      <alignment/>
      <protection/>
    </xf>
    <xf numFmtId="165" fontId="7" fillId="0" borderId="5" xfId="15" applyNumberFormat="1" applyFont="1" applyBorder="1" applyAlignment="1">
      <alignment horizontal="center"/>
    </xf>
    <xf numFmtId="0" fontId="9" fillId="0" borderId="0" xfId="39" applyFont="1">
      <alignment/>
      <protection/>
    </xf>
    <xf numFmtId="0" fontId="9" fillId="0" borderId="0" xfId="39" applyFont="1" applyFill="1">
      <alignment/>
      <protection/>
    </xf>
    <xf numFmtId="38" fontId="9" fillId="0" borderId="0" xfId="37" applyNumberFormat="1" applyFont="1">
      <alignment/>
      <protection/>
    </xf>
    <xf numFmtId="38" fontId="22" fillId="0" borderId="0" xfId="37" applyNumberFormat="1" applyFont="1">
      <alignment/>
      <protection/>
    </xf>
    <xf numFmtId="38" fontId="7" fillId="0" borderId="0" xfId="39" applyNumberFormat="1" applyFont="1">
      <alignment/>
      <protection/>
    </xf>
    <xf numFmtId="38" fontId="7" fillId="0" borderId="0" xfId="15" applyNumberFormat="1" applyFont="1" applyAlignment="1">
      <alignment/>
    </xf>
    <xf numFmtId="38" fontId="7" fillId="0" borderId="0" xfId="37" applyNumberFormat="1" applyFont="1">
      <alignment/>
      <protection/>
    </xf>
    <xf numFmtId="37" fontId="7" fillId="0" borderId="0" xfId="39" applyNumberFormat="1" applyFont="1">
      <alignment/>
      <protection/>
    </xf>
    <xf numFmtId="38" fontId="7" fillId="0" borderId="0" xfId="37" applyNumberFormat="1" applyFont="1" applyAlignment="1">
      <alignment/>
      <protection/>
    </xf>
    <xf numFmtId="38" fontId="7" fillId="0" borderId="0" xfId="37" applyNumberFormat="1" applyFont="1" applyAlignment="1">
      <alignment horizontal="left" indent="1"/>
      <protection/>
    </xf>
    <xf numFmtId="165" fontId="7" fillId="0" borderId="0" xfId="15" applyNumberFormat="1" applyFont="1" applyFill="1" applyAlignment="1">
      <alignment/>
    </xf>
    <xf numFmtId="37" fontId="7" fillId="0" borderId="0" xfId="15" applyNumberFormat="1" applyFont="1" applyAlignment="1">
      <alignment/>
    </xf>
    <xf numFmtId="43" fontId="7" fillId="0" borderId="0" xfId="15" applyFont="1" applyAlignment="1">
      <alignment/>
    </xf>
    <xf numFmtId="165" fontId="7" fillId="0" borderId="5" xfId="15" applyNumberFormat="1" applyFont="1" applyFill="1" applyBorder="1" applyAlignment="1">
      <alignment/>
    </xf>
    <xf numFmtId="165" fontId="7" fillId="0" borderId="6" xfId="15" applyNumberFormat="1" applyFont="1" applyFill="1" applyBorder="1" applyAlignment="1">
      <alignment/>
    </xf>
    <xf numFmtId="37" fontId="7" fillId="0" borderId="0" xfId="15" applyNumberFormat="1" applyFont="1" applyFill="1" applyAlignment="1">
      <alignment/>
    </xf>
    <xf numFmtId="38" fontId="22" fillId="0" borderId="0" xfId="37" applyNumberFormat="1" applyFont="1" applyAlignment="1">
      <alignment/>
      <protection/>
    </xf>
    <xf numFmtId="37" fontId="7" fillId="0" borderId="0" xfId="15" applyNumberFormat="1" applyFont="1" applyFill="1" applyBorder="1" applyAlignment="1">
      <alignment/>
    </xf>
    <xf numFmtId="37" fontId="7" fillId="0" borderId="1" xfId="15" applyNumberFormat="1" applyFont="1" applyFill="1" applyBorder="1" applyAlignment="1">
      <alignment/>
    </xf>
    <xf numFmtId="165" fontId="7" fillId="0" borderId="1" xfId="15" applyNumberFormat="1" applyFont="1" applyFill="1" applyBorder="1" applyAlignment="1">
      <alignment/>
    </xf>
    <xf numFmtId="0" fontId="7" fillId="0" borderId="0" xfId="40" applyFont="1">
      <alignment/>
      <protection/>
    </xf>
    <xf numFmtId="3" fontId="7" fillId="0" borderId="0" xfId="15" applyNumberFormat="1" applyFont="1" applyAlignment="1">
      <alignment/>
    </xf>
    <xf numFmtId="41" fontId="7" fillId="0" borderId="0" xfId="0" applyNumberFormat="1" applyFont="1" applyFill="1" applyAlignment="1">
      <alignment/>
    </xf>
    <xf numFmtId="41" fontId="9" fillId="0" borderId="1" xfId="0" applyNumberFormat="1" applyFont="1" applyFill="1" applyBorder="1" applyAlignment="1">
      <alignment/>
    </xf>
    <xf numFmtId="165" fontId="9" fillId="0" borderId="1" xfId="15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3" fontId="7" fillId="0" borderId="0" xfId="15" applyNumberFormat="1" applyFont="1" applyBorder="1" applyAlignment="1">
      <alignment/>
    </xf>
    <xf numFmtId="38" fontId="9" fillId="0" borderId="0" xfId="37" applyNumberFormat="1" applyFont="1" applyAlignment="1">
      <alignment/>
      <protection/>
    </xf>
    <xf numFmtId="43" fontId="9" fillId="0" borderId="7" xfId="15" applyNumberFormat="1" applyFont="1" applyBorder="1" applyAlignment="1">
      <alignment/>
    </xf>
    <xf numFmtId="0" fontId="7" fillId="0" borderId="0" xfId="39" applyFont="1" applyAlignment="1">
      <alignment horizontal="center"/>
      <protection/>
    </xf>
    <xf numFmtId="43" fontId="9" fillId="0" borderId="7" xfId="15" applyFont="1" applyBorder="1" applyAlignment="1">
      <alignment horizontal="right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 quotePrefix="1">
      <alignment horizontal="center"/>
    </xf>
    <xf numFmtId="0" fontId="9" fillId="0" borderId="0" xfId="0" applyNumberFormat="1" applyFont="1" applyAlignment="1" quotePrefix="1">
      <alignment horizontal="center"/>
    </xf>
  </cellXfs>
  <cellStyles count="2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urrency" xfId="26"/>
    <cellStyle name="Currency [0]" xfId="27"/>
    <cellStyle name="Currency1" xfId="28"/>
    <cellStyle name="Date" xfId="29"/>
    <cellStyle name="Dollar (zero dec)" xfId="30"/>
    <cellStyle name="Fixed" xfId="31"/>
    <cellStyle name="Followed Hyperlink" xfId="32"/>
    <cellStyle name="HEADING1" xfId="33"/>
    <cellStyle name="HEADING2" xfId="34"/>
    <cellStyle name="Hyperlink" xfId="35"/>
    <cellStyle name="Normal - Style1" xfId="36"/>
    <cellStyle name="Normal_celcom" xfId="37"/>
    <cellStyle name="Normal_klseqtrlycelcom0902" xfId="38"/>
    <cellStyle name="Normal_klseqtrlytri0902" xfId="39"/>
    <cellStyle name="Normal_SHEET" xfId="40"/>
    <cellStyle name="Percent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114300</xdr:rowOff>
    </xdr:from>
    <xdr:to>
      <xdr:col>10</xdr:col>
      <xdr:colOff>742950</xdr:colOff>
      <xdr:row>7</xdr:row>
      <xdr:rowOff>114300</xdr:rowOff>
    </xdr:to>
    <xdr:sp>
      <xdr:nvSpPr>
        <xdr:cNvPr id="1" name="Line 3"/>
        <xdr:cNvSpPr>
          <a:spLocks/>
        </xdr:cNvSpPr>
      </xdr:nvSpPr>
      <xdr:spPr>
        <a:xfrm>
          <a:off x="6724650" y="1514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104775</xdr:rowOff>
    </xdr:from>
    <xdr:to>
      <xdr:col>6</xdr:col>
      <xdr:colOff>57150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 flipH="1">
          <a:off x="3724275" y="1504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.28125" style="62" customWidth="1"/>
    <col min="2" max="2" width="44.57421875" style="62" customWidth="1"/>
    <col min="3" max="3" width="13.140625" style="62" hidden="1" customWidth="1"/>
    <col min="4" max="4" width="19.8515625" style="62" hidden="1" customWidth="1"/>
    <col min="5" max="5" width="11.57421875" style="62" hidden="1" customWidth="1"/>
    <col min="6" max="6" width="13.57421875" style="62" bestFit="1" customWidth="1"/>
    <col min="7" max="7" width="2.140625" style="62" customWidth="1"/>
    <col min="8" max="8" width="12.7109375" style="62" bestFit="1" customWidth="1"/>
    <col min="9" max="9" width="1.7109375" style="62" customWidth="1"/>
    <col min="10" max="10" width="13.57421875" style="62" bestFit="1" customWidth="1"/>
    <col min="11" max="11" width="1.7109375" style="62" customWidth="1"/>
    <col min="12" max="12" width="14.57421875" style="62" customWidth="1"/>
    <col min="13" max="13" width="9.140625" style="62" customWidth="1"/>
    <col min="14" max="15" width="0" style="62" hidden="1" customWidth="1"/>
    <col min="16" max="16" width="9.140625" style="62" customWidth="1"/>
    <col min="17" max="18" width="0" style="62" hidden="1" customWidth="1"/>
    <col min="19" max="16384" width="9.140625" style="62" customWidth="1"/>
  </cols>
  <sheetData>
    <row r="1" ht="15" customHeight="1">
      <c r="L1" s="1"/>
    </row>
    <row r="2" spans="2:12" ht="15.75">
      <c r="B2" s="150" t="s">
        <v>112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2:12" ht="15.75">
      <c r="B3" s="150" t="s">
        <v>113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2:12" ht="15.75">
      <c r="B4" s="151" t="s">
        <v>14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2:12" ht="15.75">
      <c r="B5" s="61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2:12" ht="15.75">
      <c r="B6" s="61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5" customHeight="1">
      <c r="A7" s="23"/>
      <c r="B7" s="149" t="s">
        <v>0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</row>
    <row r="8" spans="1:1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" customHeight="1">
      <c r="A9" s="23"/>
      <c r="B9" s="23" t="s">
        <v>127</v>
      </c>
      <c r="C9" s="23"/>
      <c r="D9" s="23"/>
      <c r="E9" s="23"/>
      <c r="F9" s="70"/>
      <c r="G9" s="70"/>
      <c r="H9" s="29"/>
      <c r="I9" s="29"/>
      <c r="J9" s="19"/>
      <c r="K9" s="19"/>
      <c r="L9" s="29"/>
    </row>
    <row r="10" spans="1:12" ht="15" customHeight="1">
      <c r="A10" s="23"/>
      <c r="B10" s="23" t="s">
        <v>72</v>
      </c>
      <c r="C10" s="23"/>
      <c r="D10" s="23"/>
      <c r="E10" s="23"/>
      <c r="F10" s="70"/>
      <c r="G10" s="70"/>
      <c r="H10" s="29"/>
      <c r="I10" s="29"/>
      <c r="J10" s="19"/>
      <c r="K10" s="19"/>
      <c r="L10" s="29"/>
    </row>
    <row r="11" spans="1:12" ht="15" customHeight="1">
      <c r="A11" s="23"/>
      <c r="B11" s="23"/>
      <c r="C11" s="23"/>
      <c r="D11" s="23"/>
      <c r="E11" s="23"/>
      <c r="F11" s="70"/>
      <c r="G11" s="70"/>
      <c r="H11" s="29"/>
      <c r="I11" s="29"/>
      <c r="J11" s="19"/>
      <c r="K11" s="19"/>
      <c r="L11" s="29"/>
    </row>
    <row r="12" spans="1:12" ht="15" customHeight="1">
      <c r="A12" s="23"/>
      <c r="B12" s="22" t="s">
        <v>76</v>
      </c>
      <c r="C12" s="23"/>
      <c r="D12" s="23"/>
      <c r="E12" s="23"/>
      <c r="F12" s="34"/>
      <c r="G12" s="34"/>
      <c r="H12" s="34"/>
      <c r="I12" s="29"/>
      <c r="J12" s="70"/>
      <c r="K12" s="34"/>
      <c r="L12" s="34"/>
    </row>
    <row r="13" spans="1:12" ht="15" customHeight="1">
      <c r="A13" s="23"/>
      <c r="B13" s="22"/>
      <c r="C13" s="23"/>
      <c r="D13" s="23"/>
      <c r="E13" s="23"/>
      <c r="F13" s="34"/>
      <c r="G13" s="34"/>
      <c r="H13" s="34"/>
      <c r="I13" s="29"/>
      <c r="J13" s="70"/>
      <c r="K13" s="34"/>
      <c r="L13" s="34"/>
    </row>
    <row r="14" spans="1:12" ht="15" customHeight="1">
      <c r="A14" s="23"/>
      <c r="B14" s="23"/>
      <c r="C14" s="23"/>
      <c r="D14" s="23"/>
      <c r="E14" s="23"/>
      <c r="F14" s="148" t="s">
        <v>1</v>
      </c>
      <c r="G14" s="148"/>
      <c r="H14" s="148"/>
      <c r="I14" s="20"/>
      <c r="J14" s="148" t="s">
        <v>2</v>
      </c>
      <c r="K14" s="148"/>
      <c r="L14" s="148"/>
    </row>
    <row r="15" spans="1:12" ht="15" customHeight="1">
      <c r="A15" s="23"/>
      <c r="B15" s="23"/>
      <c r="C15" s="23"/>
      <c r="D15" s="23"/>
      <c r="E15" s="23"/>
      <c r="F15" s="71" t="s">
        <v>128</v>
      </c>
      <c r="G15" s="34"/>
      <c r="H15" s="72" t="s">
        <v>129</v>
      </c>
      <c r="I15" s="35"/>
      <c r="J15" s="43" t="str">
        <f>+F15</f>
        <v>30/06/2004</v>
      </c>
      <c r="K15" s="34"/>
      <c r="L15" s="36" t="str">
        <f>+H15</f>
        <v>30/06/2003</v>
      </c>
    </row>
    <row r="16" spans="1:12" ht="15" customHeight="1">
      <c r="A16" s="23"/>
      <c r="B16" s="23"/>
      <c r="C16" s="23"/>
      <c r="D16" s="23"/>
      <c r="E16" s="23"/>
      <c r="F16" s="34" t="s">
        <v>3</v>
      </c>
      <c r="G16" s="34"/>
      <c r="H16" s="35" t="s">
        <v>3</v>
      </c>
      <c r="I16" s="35"/>
      <c r="J16" s="34" t="s">
        <v>3</v>
      </c>
      <c r="K16" s="34"/>
      <c r="L16" s="35" t="s">
        <v>3</v>
      </c>
    </row>
    <row r="17" spans="1:12" ht="15" customHeight="1">
      <c r="A17" s="21"/>
      <c r="B17" s="20"/>
      <c r="C17" s="20"/>
      <c r="D17" s="20"/>
      <c r="E17" s="20"/>
      <c r="F17" s="20"/>
      <c r="G17" s="20"/>
      <c r="H17" s="20"/>
      <c r="I17" s="20"/>
      <c r="J17" s="21"/>
      <c r="K17" s="21"/>
      <c r="L17" s="20"/>
    </row>
    <row r="18" spans="1:18" ht="15" customHeight="1">
      <c r="A18" s="21"/>
      <c r="B18" s="38" t="s">
        <v>11</v>
      </c>
      <c r="C18" s="20"/>
      <c r="D18" s="20"/>
      <c r="E18" s="20"/>
      <c r="F18" s="73">
        <f>+J18-N18</f>
        <v>13304</v>
      </c>
      <c r="G18" s="37"/>
      <c r="H18" s="37">
        <f>+L18-O18</f>
        <v>12483</v>
      </c>
      <c r="I18" s="37"/>
      <c r="J18" s="73">
        <v>13304</v>
      </c>
      <c r="K18" s="73"/>
      <c r="L18" s="37">
        <v>12483</v>
      </c>
      <c r="M18" s="63" t="s">
        <v>32</v>
      </c>
      <c r="N18" s="64">
        <v>0</v>
      </c>
      <c r="O18" s="64">
        <v>0</v>
      </c>
      <c r="Q18" s="63">
        <f>+H18+R18</f>
        <v>46008</v>
      </c>
      <c r="R18" s="64">
        <v>33525</v>
      </c>
    </row>
    <row r="19" spans="1:18" ht="15" customHeight="1">
      <c r="A19" s="21"/>
      <c r="B19" s="59"/>
      <c r="C19" s="20"/>
      <c r="D19" s="20"/>
      <c r="E19" s="20"/>
      <c r="F19" s="73"/>
      <c r="G19" s="37"/>
      <c r="H19" s="37"/>
      <c r="I19" s="37"/>
      <c r="J19" s="73"/>
      <c r="K19" s="73"/>
      <c r="L19" s="37"/>
      <c r="N19" s="64"/>
      <c r="O19" s="64"/>
      <c r="R19" s="64"/>
    </row>
    <row r="20" spans="1:18" ht="15" customHeight="1">
      <c r="A20" s="21"/>
      <c r="B20" s="74" t="s">
        <v>65</v>
      </c>
      <c r="C20" s="20"/>
      <c r="D20" s="20"/>
      <c r="E20" s="20"/>
      <c r="F20" s="73">
        <f aca="true" t="shared" si="0" ref="F20:F27">+J20-N20</f>
        <v>735</v>
      </c>
      <c r="G20" s="37"/>
      <c r="H20" s="37">
        <f aca="true" t="shared" si="1" ref="H20:H27">+L20-O20</f>
        <v>15497</v>
      </c>
      <c r="I20" s="37"/>
      <c r="J20" s="73">
        <v>735</v>
      </c>
      <c r="K20" s="73"/>
      <c r="L20" s="37">
        <v>15497</v>
      </c>
      <c r="N20" s="64">
        <v>0</v>
      </c>
      <c r="O20" s="64">
        <v>0</v>
      </c>
      <c r="Q20" s="63">
        <f>+H20+R20</f>
        <v>15889</v>
      </c>
      <c r="R20" s="64">
        <v>392</v>
      </c>
    </row>
    <row r="21" spans="1:18" ht="15" customHeight="1" hidden="1">
      <c r="A21" s="21"/>
      <c r="B21" s="74" t="s">
        <v>80</v>
      </c>
      <c r="C21" s="20"/>
      <c r="D21" s="20"/>
      <c r="E21" s="20"/>
      <c r="F21" s="73">
        <f t="shared" si="0"/>
        <v>0</v>
      </c>
      <c r="G21" s="37"/>
      <c r="H21" s="37">
        <f t="shared" si="1"/>
        <v>0</v>
      </c>
      <c r="I21" s="37"/>
      <c r="J21" s="73">
        <v>0</v>
      </c>
      <c r="K21" s="73"/>
      <c r="L21" s="37">
        <v>0</v>
      </c>
      <c r="N21" s="64">
        <v>0</v>
      </c>
      <c r="O21" s="64">
        <v>0</v>
      </c>
      <c r="Q21" s="63">
        <f>+H21+R21</f>
        <v>0</v>
      </c>
      <c r="R21" s="64">
        <v>0</v>
      </c>
    </row>
    <row r="22" spans="1:18" ht="15" customHeight="1">
      <c r="A22" s="21"/>
      <c r="B22" s="74" t="s">
        <v>89</v>
      </c>
      <c r="C22" s="20"/>
      <c r="D22" s="20"/>
      <c r="E22" s="20"/>
      <c r="F22" s="73">
        <f t="shared" si="0"/>
        <v>0</v>
      </c>
      <c r="G22" s="37"/>
      <c r="H22" s="37">
        <f t="shared" si="1"/>
        <v>-7</v>
      </c>
      <c r="I22" s="37"/>
      <c r="J22" s="73">
        <v>0</v>
      </c>
      <c r="K22" s="73"/>
      <c r="L22" s="37">
        <v>-7</v>
      </c>
      <c r="N22" s="64"/>
      <c r="O22" s="64"/>
      <c r="Q22" s="63"/>
      <c r="R22" s="64"/>
    </row>
    <row r="23" spans="1:18" ht="15" customHeight="1">
      <c r="A23" s="21"/>
      <c r="B23" s="74" t="s">
        <v>66</v>
      </c>
      <c r="C23" s="20"/>
      <c r="D23" s="20"/>
      <c r="E23" s="20"/>
      <c r="F23" s="73">
        <f t="shared" si="0"/>
        <v>-2289</v>
      </c>
      <c r="G23" s="37"/>
      <c r="H23" s="37">
        <f t="shared" si="1"/>
        <v>-2941</v>
      </c>
      <c r="I23" s="37"/>
      <c r="J23" s="73">
        <v>-2289</v>
      </c>
      <c r="K23" s="73"/>
      <c r="L23" s="37">
        <v>-2941</v>
      </c>
      <c r="N23" s="64">
        <v>0</v>
      </c>
      <c r="O23" s="64">
        <v>0</v>
      </c>
      <c r="Q23" s="63">
        <f>+H23+R23</f>
        <v>-10845</v>
      </c>
      <c r="R23" s="64">
        <v>-7904</v>
      </c>
    </row>
    <row r="24" spans="1:18" ht="15" customHeight="1">
      <c r="A24" s="21"/>
      <c r="B24" s="74" t="s">
        <v>54</v>
      </c>
      <c r="C24" s="20"/>
      <c r="D24" s="20"/>
      <c r="E24" s="20"/>
      <c r="F24" s="73">
        <f t="shared" si="0"/>
        <v>0</v>
      </c>
      <c r="G24" s="37"/>
      <c r="H24" s="37">
        <f t="shared" si="1"/>
        <v>-68</v>
      </c>
      <c r="I24" s="37"/>
      <c r="J24" s="73">
        <v>0</v>
      </c>
      <c r="K24" s="73"/>
      <c r="L24" s="37">
        <v>-68</v>
      </c>
      <c r="N24" s="64">
        <v>0</v>
      </c>
      <c r="O24" s="64">
        <v>0</v>
      </c>
      <c r="Q24" s="63">
        <f>+H24+R24</f>
        <v>-271</v>
      </c>
      <c r="R24" s="64">
        <v>-203</v>
      </c>
    </row>
    <row r="25" spans="1:18" ht="15" customHeight="1">
      <c r="A25" s="21"/>
      <c r="B25" s="74" t="s">
        <v>52</v>
      </c>
      <c r="C25" s="20"/>
      <c r="D25" s="20"/>
      <c r="E25" s="20"/>
      <c r="F25" s="73">
        <f t="shared" si="0"/>
        <v>-295</v>
      </c>
      <c r="G25" s="37"/>
      <c r="H25" s="37">
        <f t="shared" si="1"/>
        <v>-787</v>
      </c>
      <c r="I25" s="37"/>
      <c r="J25" s="73">
        <v>-295</v>
      </c>
      <c r="K25" s="73"/>
      <c r="L25" s="37">
        <v>-787</v>
      </c>
      <c r="N25" s="64">
        <v>0</v>
      </c>
      <c r="O25" s="64">
        <v>0</v>
      </c>
      <c r="Q25" s="63">
        <f>+H25+R25</f>
        <v>-3192</v>
      </c>
      <c r="R25" s="64">
        <v>-2405</v>
      </c>
    </row>
    <row r="26" spans="1:18" ht="15" customHeight="1">
      <c r="A26" s="21"/>
      <c r="B26" s="74" t="s">
        <v>67</v>
      </c>
      <c r="C26" s="20"/>
      <c r="D26" s="20"/>
      <c r="E26" s="20"/>
      <c r="F26" s="73">
        <f t="shared" si="0"/>
        <v>-518</v>
      </c>
      <c r="G26" s="37"/>
      <c r="H26" s="37">
        <f t="shared" si="1"/>
        <v>-564</v>
      </c>
      <c r="I26" s="37"/>
      <c r="J26" s="73">
        <v>-518</v>
      </c>
      <c r="K26" s="73"/>
      <c r="L26" s="37">
        <v>-564</v>
      </c>
      <c r="N26" s="64">
        <v>0</v>
      </c>
      <c r="O26" s="64">
        <v>0</v>
      </c>
      <c r="Q26" s="63">
        <f>+H26+R26</f>
        <v>-2766</v>
      </c>
      <c r="R26" s="64">
        <v>-2202</v>
      </c>
    </row>
    <row r="27" spans="1:18" ht="15" customHeight="1">
      <c r="A27" s="21"/>
      <c r="B27" s="74" t="s">
        <v>68</v>
      </c>
      <c r="C27" s="20"/>
      <c r="D27" s="20"/>
      <c r="E27" s="20"/>
      <c r="F27" s="73">
        <f t="shared" si="0"/>
        <v>-5305</v>
      </c>
      <c r="G27" s="37"/>
      <c r="H27" s="37">
        <f t="shared" si="1"/>
        <v>-7026</v>
      </c>
      <c r="I27" s="37"/>
      <c r="J27" s="73">
        <v>-5305</v>
      </c>
      <c r="K27" s="73"/>
      <c r="L27" s="37">
        <v>-7026</v>
      </c>
      <c r="N27" s="64">
        <v>0</v>
      </c>
      <c r="O27" s="64">
        <v>0</v>
      </c>
      <c r="Q27" s="63">
        <f>+H27+R27</f>
        <v>-25149</v>
      </c>
      <c r="R27" s="64">
        <v>-18123</v>
      </c>
    </row>
    <row r="28" spans="1:18" ht="15" customHeight="1">
      <c r="A28" s="21"/>
      <c r="B28" s="74"/>
      <c r="C28" s="20"/>
      <c r="D28" s="20"/>
      <c r="E28" s="20"/>
      <c r="F28" s="75"/>
      <c r="G28" s="37"/>
      <c r="H28" s="31"/>
      <c r="I28" s="37"/>
      <c r="J28" s="75"/>
      <c r="K28" s="73"/>
      <c r="L28" s="31"/>
      <c r="N28" s="65"/>
      <c r="O28" s="65"/>
      <c r="R28" s="65"/>
    </row>
    <row r="29" spans="1:18" ht="15" customHeight="1">
      <c r="A29" s="21"/>
      <c r="B29" s="76" t="s">
        <v>69</v>
      </c>
      <c r="C29" s="20"/>
      <c r="D29" s="20"/>
      <c r="E29" s="20"/>
      <c r="F29" s="73">
        <f>SUM(F18:F28)</f>
        <v>5632</v>
      </c>
      <c r="G29" s="77"/>
      <c r="H29" s="37">
        <f>SUM(H18:H28)</f>
        <v>16587</v>
      </c>
      <c r="I29" s="77"/>
      <c r="J29" s="73">
        <f>SUM(J18:J28)</f>
        <v>5632</v>
      </c>
      <c r="K29" s="78"/>
      <c r="L29" s="37">
        <f>SUM(L18:L28)</f>
        <v>16587</v>
      </c>
      <c r="N29" s="64">
        <f>SUM(N18:N28)</f>
        <v>0</v>
      </c>
      <c r="O29" s="64">
        <f>SUM(O18:O28)</f>
        <v>0</v>
      </c>
      <c r="Q29" s="64">
        <f>SUM(Q18:Q28)</f>
        <v>19674</v>
      </c>
      <c r="R29" s="64">
        <f>SUM(R18:R28)</f>
        <v>3080</v>
      </c>
    </row>
    <row r="30" spans="1:18" ht="15" customHeight="1">
      <c r="A30" s="21"/>
      <c r="B30" s="74" t="s">
        <v>53</v>
      </c>
      <c r="C30" s="20"/>
      <c r="D30" s="20"/>
      <c r="E30" s="20"/>
      <c r="F30" s="73">
        <f>+J30-N30</f>
        <v>-457</v>
      </c>
      <c r="G30" s="37"/>
      <c r="H30" s="37">
        <f>+L30-O30</f>
        <v>-230</v>
      </c>
      <c r="I30" s="37"/>
      <c r="J30" s="73">
        <v>-457</v>
      </c>
      <c r="K30" s="73"/>
      <c r="L30" s="37">
        <v>-230</v>
      </c>
      <c r="N30" s="64">
        <v>0</v>
      </c>
      <c r="O30" s="64">
        <v>0</v>
      </c>
      <c r="Q30" s="63">
        <f>+H30+R30</f>
        <v>-945</v>
      </c>
      <c r="R30" s="64">
        <v>-715</v>
      </c>
    </row>
    <row r="31" spans="1:18" ht="15" customHeight="1">
      <c r="A31" s="21"/>
      <c r="B31" s="74" t="s">
        <v>70</v>
      </c>
      <c r="C31" s="20"/>
      <c r="D31" s="20"/>
      <c r="E31" s="20"/>
      <c r="F31" s="73">
        <f>+J31-N31</f>
        <v>146</v>
      </c>
      <c r="G31" s="37"/>
      <c r="H31" s="37">
        <f>+L31-O31</f>
        <v>86</v>
      </c>
      <c r="I31" s="37"/>
      <c r="J31" s="73">
        <v>146</v>
      </c>
      <c r="K31" s="73"/>
      <c r="L31" s="37">
        <v>86</v>
      </c>
      <c r="N31" s="64">
        <v>0</v>
      </c>
      <c r="O31" s="64">
        <v>0</v>
      </c>
      <c r="Q31" s="63">
        <f>+H31+R31</f>
        <v>143</v>
      </c>
      <c r="R31" s="64">
        <v>57</v>
      </c>
    </row>
    <row r="32" spans="1:18" ht="15" customHeight="1">
      <c r="A32" s="21"/>
      <c r="B32" s="24"/>
      <c r="C32" s="24"/>
      <c r="D32" s="24"/>
      <c r="E32" s="24"/>
      <c r="F32" s="75"/>
      <c r="G32" s="37"/>
      <c r="H32" s="31"/>
      <c r="I32" s="37"/>
      <c r="J32" s="75"/>
      <c r="K32" s="73"/>
      <c r="L32" s="31"/>
      <c r="N32" s="65"/>
      <c r="O32" s="65"/>
      <c r="R32" s="65"/>
    </row>
    <row r="33" spans="1:18" ht="15" customHeight="1">
      <c r="A33" s="29"/>
      <c r="B33" s="27" t="s">
        <v>81</v>
      </c>
      <c r="C33" s="23"/>
      <c r="D33" s="24"/>
      <c r="E33" s="24"/>
      <c r="F33" s="25">
        <f>SUM(F29:F32)</f>
        <v>5321</v>
      </c>
      <c r="G33" s="25"/>
      <c r="H33" s="26">
        <f>SUM(H29:H32)</f>
        <v>16443</v>
      </c>
      <c r="I33" s="30"/>
      <c r="J33" s="25">
        <f>SUM(J29:J32)</f>
        <v>5321</v>
      </c>
      <c r="K33" s="25"/>
      <c r="L33" s="26">
        <f>SUM(L29:L32)</f>
        <v>16443</v>
      </c>
      <c r="N33" s="66">
        <f>SUM(N29:N32)</f>
        <v>0</v>
      </c>
      <c r="O33" s="66">
        <f>SUM(O29:O32)</f>
        <v>0</v>
      </c>
      <c r="Q33" s="66">
        <f>SUM(Q29:Q32)</f>
        <v>18872</v>
      </c>
      <c r="R33" s="66">
        <f>SUM(R29:R32)</f>
        <v>2422</v>
      </c>
    </row>
    <row r="34" spans="1:18" ht="15" customHeight="1">
      <c r="A34" s="21"/>
      <c r="B34" s="24" t="s">
        <v>71</v>
      </c>
      <c r="C34" s="20"/>
      <c r="D34" s="20"/>
      <c r="E34" s="20"/>
      <c r="F34" s="73">
        <f>+J34-N34</f>
        <v>-1608</v>
      </c>
      <c r="G34" s="37"/>
      <c r="H34" s="37">
        <f>+L34-O34</f>
        <v>-599</v>
      </c>
      <c r="I34" s="37"/>
      <c r="J34" s="73">
        <v>-1608</v>
      </c>
      <c r="K34" s="73"/>
      <c r="L34" s="37">
        <v>-599</v>
      </c>
      <c r="N34" s="64">
        <v>0</v>
      </c>
      <c r="O34" s="64">
        <v>0</v>
      </c>
      <c r="Q34" s="63">
        <f>+H34+R34</f>
        <v>-1677</v>
      </c>
      <c r="R34" s="64">
        <v>-1078</v>
      </c>
    </row>
    <row r="35" spans="1:18" ht="15" customHeight="1">
      <c r="A35" s="21"/>
      <c r="B35" s="24"/>
      <c r="C35" s="20"/>
      <c r="D35" s="20"/>
      <c r="E35" s="20"/>
      <c r="F35" s="79"/>
      <c r="G35" s="77"/>
      <c r="H35" s="80"/>
      <c r="I35" s="81"/>
      <c r="J35" s="79"/>
      <c r="K35" s="82"/>
      <c r="L35" s="80"/>
      <c r="N35" s="67"/>
      <c r="O35" s="67"/>
      <c r="R35" s="67"/>
    </row>
    <row r="36" spans="1:18" ht="15" customHeight="1">
      <c r="A36" s="21"/>
      <c r="B36" s="27" t="s">
        <v>82</v>
      </c>
      <c r="C36" s="20"/>
      <c r="D36" s="20"/>
      <c r="E36" s="20"/>
      <c r="F36" s="73">
        <f>SUM(F33:F35)</f>
        <v>3713</v>
      </c>
      <c r="G36" s="77"/>
      <c r="H36" s="37">
        <f>SUM(H33:H35)</f>
        <v>15844</v>
      </c>
      <c r="I36" s="77"/>
      <c r="J36" s="73">
        <f>SUM(J33:J35)</f>
        <v>3713</v>
      </c>
      <c r="K36" s="78"/>
      <c r="L36" s="37">
        <f>SUM(L33:L35)</f>
        <v>15844</v>
      </c>
      <c r="N36" s="64">
        <f>SUM(N33:N35)</f>
        <v>0</v>
      </c>
      <c r="O36" s="64">
        <f>SUM(O33:O35)</f>
        <v>0</v>
      </c>
      <c r="Q36" s="64">
        <f>SUM(Q33:Q35)</f>
        <v>17195</v>
      </c>
      <c r="R36" s="64">
        <f>SUM(R33:R35)</f>
        <v>1344</v>
      </c>
    </row>
    <row r="37" spans="1:18" ht="15" customHeight="1">
      <c r="A37" s="29"/>
      <c r="B37" s="33" t="s">
        <v>19</v>
      </c>
      <c r="C37" s="35"/>
      <c r="D37" s="23"/>
      <c r="E37" s="33"/>
      <c r="F37" s="73">
        <f>+J37-N37</f>
        <v>-587</v>
      </c>
      <c r="G37" s="37"/>
      <c r="H37" s="37">
        <f>+L37-O37</f>
        <v>-206</v>
      </c>
      <c r="I37" s="37"/>
      <c r="J37" s="73">
        <v>-587</v>
      </c>
      <c r="K37" s="73"/>
      <c r="L37" s="37">
        <v>-206</v>
      </c>
      <c r="N37" s="64">
        <v>0</v>
      </c>
      <c r="O37" s="64">
        <v>0</v>
      </c>
      <c r="Q37" s="63">
        <f>+H37+R37</f>
        <v>-934</v>
      </c>
      <c r="R37" s="64">
        <v>-728</v>
      </c>
    </row>
    <row r="38" spans="1:18" ht="15" customHeight="1">
      <c r="A38" s="29"/>
      <c r="B38" s="24"/>
      <c r="C38" s="24"/>
      <c r="D38" s="24"/>
      <c r="E38" s="24"/>
      <c r="F38" s="25"/>
      <c r="G38" s="25"/>
      <c r="H38" s="26"/>
      <c r="I38" s="32"/>
      <c r="J38" s="25"/>
      <c r="K38" s="32"/>
      <c r="L38" s="26"/>
      <c r="N38" s="66"/>
      <c r="O38" s="66"/>
      <c r="R38" s="66"/>
    </row>
    <row r="39" spans="1:18" ht="15" customHeight="1" thickBot="1">
      <c r="A39" s="29"/>
      <c r="B39" s="27" t="s">
        <v>114</v>
      </c>
      <c r="C39" s="23"/>
      <c r="D39" s="24"/>
      <c r="E39" s="24"/>
      <c r="F39" s="83">
        <f>SUM(F36:F38)</f>
        <v>3126</v>
      </c>
      <c r="G39" s="25"/>
      <c r="H39" s="42">
        <f>SUM(H36:H38)</f>
        <v>15638</v>
      </c>
      <c r="I39" s="32"/>
      <c r="J39" s="83">
        <f>SUM(J36:J38)</f>
        <v>3126</v>
      </c>
      <c r="K39" s="32"/>
      <c r="L39" s="42">
        <f>SUM(L36:L38)</f>
        <v>15638</v>
      </c>
      <c r="N39" s="68">
        <f>SUM(N36:N38)</f>
        <v>0</v>
      </c>
      <c r="O39" s="68">
        <f>SUM(O36:O38)</f>
        <v>0</v>
      </c>
      <c r="Q39" s="68">
        <f>SUM(Q36:Q38)</f>
        <v>16261</v>
      </c>
      <c r="R39" s="68">
        <f>SUM(R36:R38)</f>
        <v>616</v>
      </c>
    </row>
    <row r="40" spans="1:12" ht="15" customHeight="1" thickTop="1">
      <c r="A40" s="29"/>
      <c r="B40" s="24"/>
      <c r="C40" s="24" t="s">
        <v>32</v>
      </c>
      <c r="D40" s="24"/>
      <c r="E40" s="24"/>
      <c r="F40" s="25"/>
      <c r="G40" s="25"/>
      <c r="H40" s="26"/>
      <c r="I40" s="32"/>
      <c r="J40" s="25"/>
      <c r="K40" s="32"/>
      <c r="L40" s="26"/>
    </row>
    <row r="41" spans="1:12" ht="15" customHeight="1">
      <c r="A41" s="29"/>
      <c r="B41" s="24" t="s">
        <v>115</v>
      </c>
      <c r="C41" s="24"/>
      <c r="D41" s="24"/>
      <c r="E41" s="24"/>
      <c r="F41" s="25"/>
      <c r="G41" s="25"/>
      <c r="H41" s="26"/>
      <c r="I41" s="32"/>
      <c r="J41" s="25"/>
      <c r="K41" s="32"/>
      <c r="L41" s="26"/>
    </row>
    <row r="42" spans="1:12" ht="15" customHeight="1" thickBot="1">
      <c r="A42" s="21"/>
      <c r="B42" s="23" t="s">
        <v>77</v>
      </c>
      <c r="C42" s="20"/>
      <c r="D42" s="20"/>
      <c r="E42" s="20"/>
      <c r="F42" s="147">
        <f>ROUND(+F39/401510*100,2)</f>
        <v>0.78</v>
      </c>
      <c r="G42" s="85"/>
      <c r="H42" s="84">
        <f>ROUND(+H39/401510*100,2)</f>
        <v>3.89</v>
      </c>
      <c r="I42" s="85"/>
      <c r="J42" s="147">
        <f>ROUND(+J39/401510*100,2)</f>
        <v>0.78</v>
      </c>
      <c r="K42" s="86"/>
      <c r="L42" s="84">
        <f>ROUND(+L39/401510*100,2)</f>
        <v>3.89</v>
      </c>
    </row>
    <row r="43" spans="1:12" ht="15" customHeight="1" thickTop="1">
      <c r="A43" s="29"/>
      <c r="B43" s="29" t="s">
        <v>32</v>
      </c>
      <c r="C43" s="23"/>
      <c r="D43" s="24"/>
      <c r="E43" s="24"/>
      <c r="F43" s="25"/>
      <c r="G43" s="25"/>
      <c r="H43" s="30"/>
      <c r="I43" s="30"/>
      <c r="J43" s="25"/>
      <c r="K43" s="25"/>
      <c r="L43" s="30"/>
    </row>
    <row r="44" spans="1:12" ht="15" customHeight="1" thickBot="1">
      <c r="A44" s="29"/>
      <c r="B44" s="24" t="s">
        <v>18</v>
      </c>
      <c r="C44" s="23"/>
      <c r="D44" s="24"/>
      <c r="E44" s="24"/>
      <c r="F44" s="87" t="s">
        <v>17</v>
      </c>
      <c r="G44" s="88"/>
      <c r="H44" s="87" t="s">
        <v>17</v>
      </c>
      <c r="I44" s="30"/>
      <c r="J44" s="87" t="s">
        <v>17</v>
      </c>
      <c r="K44" s="88"/>
      <c r="L44" s="87" t="s">
        <v>17</v>
      </c>
    </row>
    <row r="45" spans="1:12" ht="16.5" thickTop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5.75">
      <c r="A46" s="23"/>
      <c r="B46" s="23" t="s">
        <v>75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5.75">
      <c r="A47" s="23"/>
      <c r="B47" s="89" t="s">
        <v>142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</row>
  </sheetData>
  <mergeCells count="6">
    <mergeCell ref="F14:H14"/>
    <mergeCell ref="J14:L14"/>
    <mergeCell ref="B7:L7"/>
    <mergeCell ref="B2:L2"/>
    <mergeCell ref="B4:L4"/>
    <mergeCell ref="B3:L3"/>
  </mergeCells>
  <printOptions/>
  <pageMargins left="0.5" right="0.4" top="0.71" bottom="0.53" header="0.31496062992126" footer="0.24"/>
  <pageSetup fitToHeight="1" fitToWidth="1" horizontalDpi="600" verticalDpi="600" orientation="portrait" scale="9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8" sqref="B8"/>
      <selection pane="bottomRight" activeCell="G53" sqref="G53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22.28125" style="0" customWidth="1"/>
    <col min="4" max="4" width="13.7109375" style="0" customWidth="1"/>
    <col min="5" max="5" width="18.00390625" style="0" customWidth="1"/>
    <col min="6" max="6" width="4.8515625" style="0" customWidth="1"/>
    <col min="7" max="7" width="16.28125" style="0" bestFit="1" customWidth="1"/>
    <col min="8" max="8" width="0.85546875" style="0" customWidth="1"/>
    <col min="9" max="9" width="16.28125" style="0" bestFit="1" customWidth="1"/>
    <col min="10" max="10" width="3.00390625" style="0" customWidth="1"/>
    <col min="11" max="12" width="0" style="0" hidden="1" customWidth="1"/>
    <col min="13" max="13" width="10.8515625" style="0" hidden="1" customWidth="1"/>
    <col min="14" max="15" width="0" style="0" hidden="1" customWidth="1"/>
    <col min="16" max="16" width="12.00390625" style="47" hidden="1" customWidth="1"/>
    <col min="17" max="17" width="10.140625" style="0" hidden="1" customWidth="1"/>
  </cols>
  <sheetData>
    <row r="1" spans="1:10" ht="15.75">
      <c r="A1" s="23"/>
      <c r="B1" s="45" t="s">
        <v>125</v>
      </c>
      <c r="C1" s="34"/>
      <c r="D1" s="34"/>
      <c r="E1" s="34"/>
      <c r="F1" s="34"/>
      <c r="G1" s="34"/>
      <c r="H1" s="34"/>
      <c r="I1" s="34"/>
      <c r="J1" s="34"/>
    </row>
    <row r="2" spans="1:16" s="2" customFormat="1" ht="15.75">
      <c r="A2" s="23"/>
      <c r="B2" s="44" t="s">
        <v>14</v>
      </c>
      <c r="C2" s="46"/>
      <c r="D2" s="46"/>
      <c r="E2" s="46"/>
      <c r="F2" s="46"/>
      <c r="G2" s="46"/>
      <c r="H2" s="46"/>
      <c r="I2" s="46"/>
      <c r="J2" s="46"/>
      <c r="P2" s="48"/>
    </row>
    <row r="3" spans="1:16" s="2" customFormat="1" ht="15" customHeight="1">
      <c r="A3" s="23"/>
      <c r="B3" s="27" t="s">
        <v>0</v>
      </c>
      <c r="C3" s="19"/>
      <c r="D3" s="19"/>
      <c r="E3" s="19"/>
      <c r="F3" s="19"/>
      <c r="G3" s="19"/>
      <c r="H3" s="19"/>
      <c r="I3" s="19"/>
      <c r="J3" s="19"/>
      <c r="P3" s="48"/>
    </row>
    <row r="4" spans="1:16" s="2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P4" s="48"/>
    </row>
    <row r="5" spans="1:16" s="8" customFormat="1" ht="15" customHeight="1">
      <c r="A5" s="23"/>
      <c r="B5" s="27" t="s">
        <v>74</v>
      </c>
      <c r="C5" s="24"/>
      <c r="D5" s="24"/>
      <c r="E5" s="24"/>
      <c r="F5" s="25"/>
      <c r="G5" s="152"/>
      <c r="H5" s="148"/>
      <c r="I5" s="148"/>
      <c r="J5" s="23"/>
      <c r="K5" s="7"/>
      <c r="L5" s="7"/>
      <c r="M5" s="7"/>
      <c r="N5" s="7"/>
      <c r="O5" s="7"/>
      <c r="P5" s="49"/>
    </row>
    <row r="6" spans="1:16" s="4" customFormat="1" ht="15" customHeight="1">
      <c r="A6" s="24"/>
      <c r="B6" s="24"/>
      <c r="C6" s="24"/>
      <c r="D6" s="24"/>
      <c r="E6" s="24"/>
      <c r="F6" s="23"/>
      <c r="G6" s="90" t="s">
        <v>4</v>
      </c>
      <c r="H6" s="90"/>
      <c r="I6" s="28" t="s">
        <v>4</v>
      </c>
      <c r="J6" s="23"/>
      <c r="K6" s="3"/>
      <c r="L6" s="3" t="s">
        <v>93</v>
      </c>
      <c r="M6" s="3" t="s">
        <v>126</v>
      </c>
      <c r="N6" s="3" t="s">
        <v>102</v>
      </c>
      <c r="O6" s="3" t="s">
        <v>126</v>
      </c>
      <c r="P6" s="50"/>
    </row>
    <row r="7" spans="1:16" s="4" customFormat="1" ht="15" customHeight="1">
      <c r="A7" s="24"/>
      <c r="B7" s="24"/>
      <c r="C7" s="24"/>
      <c r="D7" s="24"/>
      <c r="E7" s="24"/>
      <c r="F7" s="23"/>
      <c r="G7" s="34" t="s">
        <v>143</v>
      </c>
      <c r="H7" s="34"/>
      <c r="I7" s="35" t="s">
        <v>117</v>
      </c>
      <c r="J7" s="23"/>
      <c r="K7" s="3"/>
      <c r="L7" s="3"/>
      <c r="M7" s="3"/>
      <c r="N7" s="3"/>
      <c r="O7" s="3"/>
      <c r="P7" s="50"/>
    </row>
    <row r="8" spans="1:16" s="4" customFormat="1" ht="15" customHeight="1">
      <c r="A8" s="24"/>
      <c r="B8" s="24"/>
      <c r="C8" s="24"/>
      <c r="D8" s="24"/>
      <c r="E8" s="24"/>
      <c r="F8" s="23"/>
      <c r="G8" s="34" t="s">
        <v>3</v>
      </c>
      <c r="H8" s="34"/>
      <c r="I8" s="35" t="s">
        <v>3</v>
      </c>
      <c r="J8" s="23"/>
      <c r="K8" s="3"/>
      <c r="L8" s="3"/>
      <c r="M8" s="3"/>
      <c r="N8" s="3"/>
      <c r="O8" s="3"/>
      <c r="P8" s="50"/>
    </row>
    <row r="9" spans="1:16" s="4" customFormat="1" ht="15" customHeight="1">
      <c r="A9" s="24"/>
      <c r="B9" s="24"/>
      <c r="C9" s="24"/>
      <c r="D9" s="24"/>
      <c r="E9" s="24"/>
      <c r="F9" s="23"/>
      <c r="G9" s="35"/>
      <c r="H9" s="34"/>
      <c r="I9" s="35"/>
      <c r="J9" s="23"/>
      <c r="K9" s="3"/>
      <c r="L9" s="3"/>
      <c r="M9" s="3"/>
      <c r="N9" s="3"/>
      <c r="O9" s="3"/>
      <c r="P9" s="50"/>
    </row>
    <row r="10" spans="1:17" s="8" customFormat="1" ht="15" customHeight="1">
      <c r="A10" s="24"/>
      <c r="B10" s="24" t="s">
        <v>13</v>
      </c>
      <c r="C10" s="23"/>
      <c r="D10" s="24"/>
      <c r="E10" s="24"/>
      <c r="F10" s="23"/>
      <c r="G10" s="25">
        <v>14479</v>
      </c>
      <c r="H10" s="25"/>
      <c r="I10" s="26">
        <v>14500</v>
      </c>
      <c r="J10" s="23"/>
      <c r="K10" s="7"/>
      <c r="L10" s="7">
        <v>332</v>
      </c>
      <c r="M10" s="16">
        <f>G10-L10</f>
        <v>14147</v>
      </c>
      <c r="N10" s="16">
        <v>9657</v>
      </c>
      <c r="O10" s="16">
        <f>I10-N10</f>
        <v>4843</v>
      </c>
      <c r="P10" s="51">
        <f>M10-O10</f>
        <v>9304</v>
      </c>
      <c r="Q10" s="18">
        <f>M10-I10</f>
        <v>-353</v>
      </c>
    </row>
    <row r="11" spans="1:17" s="8" customFormat="1" ht="15" customHeight="1" hidden="1">
      <c r="A11" s="24"/>
      <c r="B11" s="24" t="s">
        <v>20</v>
      </c>
      <c r="C11" s="23"/>
      <c r="D11" s="24"/>
      <c r="E11" s="24"/>
      <c r="F11" s="23"/>
      <c r="G11" s="25">
        <v>0</v>
      </c>
      <c r="H11" s="25"/>
      <c r="I11" s="26">
        <v>0</v>
      </c>
      <c r="J11" s="23"/>
      <c r="K11" s="7"/>
      <c r="L11" s="7"/>
      <c r="M11" s="16">
        <f>G11-L11</f>
        <v>0</v>
      </c>
      <c r="N11" s="16">
        <v>0</v>
      </c>
      <c r="O11" s="16">
        <f>I11-N11</f>
        <v>0</v>
      </c>
      <c r="P11" s="51">
        <f>M11-O11</f>
        <v>0</v>
      </c>
      <c r="Q11" s="18">
        <f>M11-I11</f>
        <v>0</v>
      </c>
    </row>
    <row r="12" spans="1:17" s="8" customFormat="1" ht="15" customHeight="1">
      <c r="A12" s="24"/>
      <c r="B12" s="24" t="s">
        <v>120</v>
      </c>
      <c r="C12" s="23"/>
      <c r="D12" s="24"/>
      <c r="E12" s="24"/>
      <c r="F12" s="23"/>
      <c r="G12" s="25">
        <v>62293</v>
      </c>
      <c r="H12" s="25"/>
      <c r="I12" s="26">
        <v>57203</v>
      </c>
      <c r="J12" s="23"/>
      <c r="K12" s="7"/>
      <c r="L12" s="7"/>
      <c r="M12" s="16">
        <f>G12-L12</f>
        <v>62293</v>
      </c>
      <c r="N12" s="16"/>
      <c r="O12" s="16">
        <f>I12-N12</f>
        <v>57203</v>
      </c>
      <c r="P12" s="51">
        <f>M12-O12</f>
        <v>5090</v>
      </c>
      <c r="Q12" s="18"/>
    </row>
    <row r="13" spans="1:17" s="8" customFormat="1" ht="15" customHeight="1">
      <c r="A13" s="24"/>
      <c r="B13" s="24" t="s">
        <v>121</v>
      </c>
      <c r="C13" s="23"/>
      <c r="D13" s="24"/>
      <c r="E13" s="24"/>
      <c r="F13" s="23"/>
      <c r="G13" s="25">
        <v>5294</v>
      </c>
      <c r="H13" s="25"/>
      <c r="I13" s="26">
        <v>5294</v>
      </c>
      <c r="J13" s="23"/>
      <c r="K13" s="7"/>
      <c r="L13" s="7"/>
      <c r="M13" s="16"/>
      <c r="N13" s="16"/>
      <c r="O13" s="16"/>
      <c r="P13" s="51"/>
      <c r="Q13" s="18"/>
    </row>
    <row r="14" spans="1:16" s="8" customFormat="1" ht="15" customHeight="1">
      <c r="A14" s="24"/>
      <c r="B14" s="24"/>
      <c r="C14" s="24"/>
      <c r="D14" s="24"/>
      <c r="E14" s="24"/>
      <c r="F14" s="23"/>
      <c r="G14" s="25"/>
      <c r="H14" s="25"/>
      <c r="I14" s="26"/>
      <c r="J14" s="23"/>
      <c r="K14" s="7"/>
      <c r="L14" s="7"/>
      <c r="M14" s="7"/>
      <c r="N14" s="7"/>
      <c r="O14" s="7"/>
      <c r="P14" s="49"/>
    </row>
    <row r="15" spans="1:16" s="8" customFormat="1" ht="15" customHeight="1">
      <c r="A15" s="24"/>
      <c r="B15" s="24" t="s">
        <v>7</v>
      </c>
      <c r="C15" s="23"/>
      <c r="D15" s="24"/>
      <c r="E15" s="24"/>
      <c r="F15" s="23"/>
      <c r="G15" s="25"/>
      <c r="H15" s="25"/>
      <c r="I15" s="26"/>
      <c r="J15" s="23"/>
      <c r="K15" s="7"/>
      <c r="L15" s="7"/>
      <c r="M15" s="7"/>
      <c r="N15" s="7"/>
      <c r="O15" s="7"/>
      <c r="P15" s="49"/>
    </row>
    <row r="16" spans="1:17" s="8" customFormat="1" ht="15" customHeight="1">
      <c r="A16" s="24"/>
      <c r="B16" s="24"/>
      <c r="C16" s="23" t="s">
        <v>21</v>
      </c>
      <c r="D16" s="24"/>
      <c r="E16" s="24"/>
      <c r="F16" s="23"/>
      <c r="G16" s="91">
        <v>86</v>
      </c>
      <c r="H16" s="25"/>
      <c r="I16" s="92">
        <v>86</v>
      </c>
      <c r="J16" s="23"/>
      <c r="K16" s="7"/>
      <c r="L16" s="15">
        <v>7</v>
      </c>
      <c r="M16" s="16">
        <f aca="true" t="shared" si="0" ref="M16:M22">G16-L16</f>
        <v>79</v>
      </c>
      <c r="N16" s="16">
        <v>0</v>
      </c>
      <c r="O16" s="16">
        <f aca="true" t="shared" si="1" ref="O16:O22">I16-N16</f>
        <v>86</v>
      </c>
      <c r="P16" s="51">
        <f aca="true" t="shared" si="2" ref="P16:P22">M16-O16</f>
        <v>-7</v>
      </c>
      <c r="Q16" s="18">
        <f aca="true" t="shared" si="3" ref="Q16:Q22">M16-I16</f>
        <v>-7</v>
      </c>
    </row>
    <row r="17" spans="1:17" s="8" customFormat="1" ht="15" customHeight="1">
      <c r="A17" s="24"/>
      <c r="B17" s="23"/>
      <c r="C17" s="24" t="s">
        <v>22</v>
      </c>
      <c r="D17" s="24"/>
      <c r="E17" s="24"/>
      <c r="F17" s="23"/>
      <c r="G17" s="93">
        <v>6533</v>
      </c>
      <c r="H17" s="25"/>
      <c r="I17" s="94">
        <v>5825</v>
      </c>
      <c r="J17" s="23"/>
      <c r="K17" s="7"/>
      <c r="L17" s="15">
        <f>243+61845</f>
        <v>62088</v>
      </c>
      <c r="M17" s="16">
        <f t="shared" si="0"/>
        <v>-55555</v>
      </c>
      <c r="N17" s="16">
        <v>4697</v>
      </c>
      <c r="O17" s="16">
        <f t="shared" si="1"/>
        <v>1128</v>
      </c>
      <c r="P17" s="51">
        <f t="shared" si="2"/>
        <v>-56683</v>
      </c>
      <c r="Q17" s="18">
        <f t="shared" si="3"/>
        <v>-61380</v>
      </c>
    </row>
    <row r="18" spans="1:17" s="8" customFormat="1" ht="15" customHeight="1">
      <c r="A18" s="24"/>
      <c r="B18" s="23"/>
      <c r="C18" s="24" t="s">
        <v>130</v>
      </c>
      <c r="D18" s="24"/>
      <c r="E18" s="24"/>
      <c r="F18" s="23"/>
      <c r="G18" s="93">
        <v>9333</v>
      </c>
      <c r="H18" s="25"/>
      <c r="I18" s="94">
        <v>10353</v>
      </c>
      <c r="J18" s="23"/>
      <c r="K18" s="7"/>
      <c r="L18" s="15"/>
      <c r="M18" s="16"/>
      <c r="N18" s="16"/>
      <c r="O18" s="16"/>
      <c r="P18" s="51"/>
      <c r="Q18" s="18"/>
    </row>
    <row r="19" spans="1:17" s="8" customFormat="1" ht="15" customHeight="1">
      <c r="A19" s="24"/>
      <c r="B19" s="23"/>
      <c r="C19" s="24" t="s">
        <v>23</v>
      </c>
      <c r="D19" s="24"/>
      <c r="E19" s="24"/>
      <c r="F19" s="23"/>
      <c r="G19" s="93">
        <v>3152</v>
      </c>
      <c r="H19" s="25"/>
      <c r="I19" s="94">
        <v>4115</v>
      </c>
      <c r="J19" s="23"/>
      <c r="K19" s="7"/>
      <c r="L19" s="15">
        <f>32024</f>
        <v>32024</v>
      </c>
      <c r="M19" s="16">
        <f>G19-L19</f>
        <v>-28872</v>
      </c>
      <c r="N19" s="16">
        <v>444</v>
      </c>
      <c r="O19" s="16">
        <f t="shared" si="1"/>
        <v>3671</v>
      </c>
      <c r="P19" s="51">
        <f t="shared" si="2"/>
        <v>-32543</v>
      </c>
      <c r="Q19" s="18">
        <f t="shared" si="3"/>
        <v>-32987</v>
      </c>
    </row>
    <row r="20" spans="1:17" s="8" customFormat="1" ht="15" customHeight="1">
      <c r="A20" s="24"/>
      <c r="B20" s="23"/>
      <c r="C20" s="24" t="s">
        <v>59</v>
      </c>
      <c r="D20" s="24"/>
      <c r="E20" s="24"/>
      <c r="F20" s="23"/>
      <c r="G20" s="95">
        <v>33435</v>
      </c>
      <c r="H20" s="25"/>
      <c r="I20" s="94">
        <v>32965</v>
      </c>
      <c r="J20" s="23"/>
      <c r="K20" s="7"/>
      <c r="L20" s="15">
        <v>0</v>
      </c>
      <c r="M20" s="16">
        <v>0</v>
      </c>
      <c r="N20" s="16">
        <v>0</v>
      </c>
      <c r="O20" s="16">
        <f t="shared" si="1"/>
        <v>32965</v>
      </c>
      <c r="P20" s="51">
        <f t="shared" si="2"/>
        <v>-32965</v>
      </c>
      <c r="Q20" s="18">
        <f t="shared" si="3"/>
        <v>-32965</v>
      </c>
    </row>
    <row r="21" spans="1:17" s="8" customFormat="1" ht="15" customHeight="1">
      <c r="A21" s="24"/>
      <c r="B21" s="23"/>
      <c r="C21" s="24" t="s">
        <v>24</v>
      </c>
      <c r="D21" s="24"/>
      <c r="E21" s="24"/>
      <c r="F21" s="23"/>
      <c r="G21" s="93">
        <v>4107</v>
      </c>
      <c r="H21" s="25"/>
      <c r="I21" s="94">
        <v>3335</v>
      </c>
      <c r="J21" s="23"/>
      <c r="K21" s="7"/>
      <c r="L21" s="15">
        <v>99</v>
      </c>
      <c r="M21" s="16">
        <f t="shared" si="0"/>
        <v>4008</v>
      </c>
      <c r="N21" s="16">
        <v>0</v>
      </c>
      <c r="O21" s="16">
        <f t="shared" si="1"/>
        <v>3335</v>
      </c>
      <c r="P21" s="51">
        <f t="shared" si="2"/>
        <v>673</v>
      </c>
      <c r="Q21" s="18">
        <f t="shared" si="3"/>
        <v>673</v>
      </c>
    </row>
    <row r="22" spans="1:17" s="8" customFormat="1" ht="15" customHeight="1">
      <c r="A22" s="24"/>
      <c r="B22" s="23"/>
      <c r="C22" s="24" t="s">
        <v>15</v>
      </c>
      <c r="D22" s="24"/>
      <c r="E22" s="24"/>
      <c r="F22" s="23"/>
      <c r="G22" s="96">
        <v>6477</v>
      </c>
      <c r="H22" s="25"/>
      <c r="I22" s="97">
        <v>9614</v>
      </c>
      <c r="J22" s="23"/>
      <c r="K22" s="7"/>
      <c r="L22" s="7">
        <v>3820</v>
      </c>
      <c r="M22" s="16">
        <f t="shared" si="0"/>
        <v>2657</v>
      </c>
      <c r="N22" s="16">
        <v>828</v>
      </c>
      <c r="O22" s="16">
        <f t="shared" si="1"/>
        <v>8786</v>
      </c>
      <c r="P22" s="51">
        <f t="shared" si="2"/>
        <v>-6129</v>
      </c>
      <c r="Q22" s="18">
        <f t="shared" si="3"/>
        <v>-6957</v>
      </c>
    </row>
    <row r="23" spans="1:17" s="2" customFormat="1" ht="15" customHeight="1">
      <c r="A23" s="21"/>
      <c r="B23" s="20"/>
      <c r="C23" s="20"/>
      <c r="D23" s="20"/>
      <c r="E23" s="20"/>
      <c r="F23" s="20"/>
      <c r="G23" s="98">
        <f>SUM(G16:G22)</f>
        <v>63123</v>
      </c>
      <c r="H23" s="99"/>
      <c r="I23" s="100">
        <f>SUM(I16:I22)</f>
        <v>66293</v>
      </c>
      <c r="J23" s="23"/>
      <c r="K23" s="5"/>
      <c r="L23" s="11">
        <f aca="true" t="shared" si="4" ref="L23:Q23">SUM(L16:L22)</f>
        <v>98038</v>
      </c>
      <c r="M23" s="11">
        <f t="shared" si="4"/>
        <v>-77683</v>
      </c>
      <c r="N23" s="11">
        <f t="shared" si="4"/>
        <v>5969</v>
      </c>
      <c r="O23" s="11">
        <f t="shared" si="4"/>
        <v>49971</v>
      </c>
      <c r="P23" s="52">
        <f t="shared" si="4"/>
        <v>-127654</v>
      </c>
      <c r="Q23" s="11">
        <f t="shared" si="4"/>
        <v>-133623</v>
      </c>
    </row>
    <row r="24" spans="1:16" s="8" customFormat="1" ht="15" customHeight="1">
      <c r="A24" s="24"/>
      <c r="B24" s="24" t="s">
        <v>8</v>
      </c>
      <c r="C24" s="24"/>
      <c r="D24" s="24"/>
      <c r="E24" s="24"/>
      <c r="F24" s="23"/>
      <c r="G24" s="93"/>
      <c r="H24" s="25"/>
      <c r="I24" s="94"/>
      <c r="J24" s="23"/>
      <c r="K24" s="7"/>
      <c r="L24" s="7"/>
      <c r="M24" s="7"/>
      <c r="N24" s="7"/>
      <c r="O24" s="7"/>
      <c r="P24" s="49"/>
    </row>
    <row r="25" spans="1:17" s="2" customFormat="1" ht="15" customHeight="1">
      <c r="A25" s="21"/>
      <c r="B25" s="20"/>
      <c r="C25" s="24" t="s">
        <v>26</v>
      </c>
      <c r="D25" s="20"/>
      <c r="E25" s="20"/>
      <c r="F25" s="20"/>
      <c r="G25" s="95">
        <v>1883</v>
      </c>
      <c r="H25" s="88"/>
      <c r="I25" s="101">
        <v>2779</v>
      </c>
      <c r="J25" s="23"/>
      <c r="K25" s="5"/>
      <c r="L25" s="5">
        <v>151</v>
      </c>
      <c r="M25" s="16">
        <f aca="true" t="shared" si="5" ref="M25:M30">G25-L25</f>
        <v>1732</v>
      </c>
      <c r="N25" s="16">
        <v>0</v>
      </c>
      <c r="O25" s="16">
        <f aca="true" t="shared" si="6" ref="O25:O30">I25-N25</f>
        <v>2779</v>
      </c>
      <c r="P25" s="51">
        <f aca="true" t="shared" si="7" ref="P25:P30">M25-O25</f>
        <v>-1047</v>
      </c>
      <c r="Q25" s="18">
        <f aca="true" t="shared" si="8" ref="Q25:Q30">M25-I25</f>
        <v>-1047</v>
      </c>
    </row>
    <row r="26" spans="1:17" s="2" customFormat="1" ht="15" customHeight="1">
      <c r="A26" s="21"/>
      <c r="B26" s="20"/>
      <c r="C26" s="24" t="s">
        <v>27</v>
      </c>
      <c r="D26" s="20"/>
      <c r="E26" s="20"/>
      <c r="F26" s="20"/>
      <c r="G26" s="95">
        <v>40419</v>
      </c>
      <c r="H26" s="88"/>
      <c r="I26" s="101">
        <v>41656</v>
      </c>
      <c r="J26" s="23"/>
      <c r="K26" s="17"/>
      <c r="L26" s="5">
        <f>34386</f>
        <v>34386</v>
      </c>
      <c r="M26" s="16">
        <f>G26-L26</f>
        <v>6033</v>
      </c>
      <c r="N26" s="16">
        <f>5833+1782+10+145</f>
        <v>7770</v>
      </c>
      <c r="O26" s="16">
        <f t="shared" si="6"/>
        <v>33886</v>
      </c>
      <c r="P26" s="51">
        <f>M26-O26</f>
        <v>-27853</v>
      </c>
      <c r="Q26" s="18">
        <f t="shared" si="8"/>
        <v>-35623</v>
      </c>
    </row>
    <row r="27" spans="1:17" s="2" customFormat="1" ht="15" customHeight="1" hidden="1">
      <c r="A27" s="21"/>
      <c r="B27" s="20"/>
      <c r="C27" s="24" t="s">
        <v>122</v>
      </c>
      <c r="D27" s="20"/>
      <c r="E27" s="20"/>
      <c r="F27" s="20"/>
      <c r="G27" s="95">
        <v>0</v>
      </c>
      <c r="H27" s="88"/>
      <c r="I27" s="101">
        <v>0</v>
      </c>
      <c r="J27" s="23"/>
      <c r="K27" s="17"/>
      <c r="L27" s="5">
        <v>0</v>
      </c>
      <c r="M27" s="16">
        <v>0</v>
      </c>
      <c r="N27" s="16">
        <v>0</v>
      </c>
      <c r="O27" s="16">
        <f t="shared" si="6"/>
        <v>0</v>
      </c>
      <c r="P27" s="51">
        <f t="shared" si="7"/>
        <v>0</v>
      </c>
      <c r="Q27" s="18">
        <f t="shared" si="8"/>
        <v>0</v>
      </c>
    </row>
    <row r="28" spans="1:17" s="2" customFormat="1" ht="15" customHeight="1">
      <c r="A28" s="21"/>
      <c r="B28" s="20"/>
      <c r="C28" s="24" t="s">
        <v>28</v>
      </c>
      <c r="D28" s="20"/>
      <c r="E28" s="20"/>
      <c r="F28" s="20"/>
      <c r="G28" s="95">
        <f>250</f>
        <v>250</v>
      </c>
      <c r="H28" s="88"/>
      <c r="I28" s="101">
        <v>58</v>
      </c>
      <c r="J28" s="23"/>
      <c r="K28" s="12"/>
      <c r="L28" s="5">
        <v>63</v>
      </c>
      <c r="M28" s="16">
        <f t="shared" si="5"/>
        <v>187</v>
      </c>
      <c r="N28" s="16">
        <v>29</v>
      </c>
      <c r="O28" s="16">
        <f t="shared" si="6"/>
        <v>29</v>
      </c>
      <c r="P28" s="51">
        <f t="shared" si="7"/>
        <v>158</v>
      </c>
      <c r="Q28" s="18">
        <f t="shared" si="8"/>
        <v>129</v>
      </c>
    </row>
    <row r="29" spans="1:17" s="8" customFormat="1" ht="15" customHeight="1">
      <c r="A29" s="24"/>
      <c r="B29" s="24"/>
      <c r="C29" s="24" t="s">
        <v>29</v>
      </c>
      <c r="D29" s="24"/>
      <c r="E29" s="24"/>
      <c r="F29" s="23"/>
      <c r="G29" s="95">
        <f>2975+612</f>
        <v>3587</v>
      </c>
      <c r="H29" s="88"/>
      <c r="I29" s="101">
        <v>3551</v>
      </c>
      <c r="J29" s="23"/>
      <c r="K29" s="13"/>
      <c r="L29" s="7">
        <v>0</v>
      </c>
      <c r="M29" s="16">
        <f t="shared" si="5"/>
        <v>3587</v>
      </c>
      <c r="N29" s="16">
        <v>3100</v>
      </c>
      <c r="O29" s="16">
        <f t="shared" si="6"/>
        <v>451</v>
      </c>
      <c r="P29" s="51">
        <f t="shared" si="7"/>
        <v>3136</v>
      </c>
      <c r="Q29" s="18">
        <f t="shared" si="8"/>
        <v>36</v>
      </c>
    </row>
    <row r="30" spans="1:17" s="8" customFormat="1" ht="15" customHeight="1">
      <c r="A30" s="24"/>
      <c r="B30" s="24"/>
      <c r="C30" s="24" t="s">
        <v>123</v>
      </c>
      <c r="D30" s="24"/>
      <c r="E30" s="24"/>
      <c r="F30" s="23"/>
      <c r="G30" s="95">
        <v>3044</v>
      </c>
      <c r="H30" s="88"/>
      <c r="I30" s="101">
        <v>2844</v>
      </c>
      <c r="J30" s="23"/>
      <c r="K30" s="13"/>
      <c r="L30" s="7">
        <v>615</v>
      </c>
      <c r="M30" s="16">
        <f t="shared" si="5"/>
        <v>2429</v>
      </c>
      <c r="N30" s="16">
        <v>0</v>
      </c>
      <c r="O30" s="16">
        <f t="shared" si="6"/>
        <v>2844</v>
      </c>
      <c r="P30" s="51">
        <f t="shared" si="7"/>
        <v>-415</v>
      </c>
      <c r="Q30" s="18">
        <f t="shared" si="8"/>
        <v>-415</v>
      </c>
    </row>
    <row r="31" spans="1:17" s="8" customFormat="1" ht="15" customHeight="1">
      <c r="A31" s="24"/>
      <c r="B31" s="24"/>
      <c r="C31" s="24"/>
      <c r="D31" s="24"/>
      <c r="E31" s="24"/>
      <c r="F31" s="23"/>
      <c r="G31" s="102">
        <f>SUM(G25:G30)</f>
        <v>49183</v>
      </c>
      <c r="H31" s="88"/>
      <c r="I31" s="103">
        <f>SUM(I25:I30)</f>
        <v>50888</v>
      </c>
      <c r="J31" s="23"/>
      <c r="K31" s="7"/>
      <c r="L31" s="10">
        <f aca="true" t="shared" si="9" ref="L31:Q31">SUM(L25:L30)</f>
        <v>35215</v>
      </c>
      <c r="M31" s="10">
        <f t="shared" si="9"/>
        <v>13968</v>
      </c>
      <c r="N31" s="10">
        <f t="shared" si="9"/>
        <v>10899</v>
      </c>
      <c r="O31" s="10">
        <f t="shared" si="9"/>
        <v>39989</v>
      </c>
      <c r="P31" s="53">
        <f t="shared" si="9"/>
        <v>-26021</v>
      </c>
      <c r="Q31" s="10">
        <f t="shared" si="9"/>
        <v>-36920</v>
      </c>
    </row>
    <row r="32" spans="1:16" s="8" customFormat="1" ht="15" customHeight="1">
      <c r="A32" s="24"/>
      <c r="B32" s="24"/>
      <c r="C32" s="24"/>
      <c r="D32" s="24"/>
      <c r="E32" s="24"/>
      <c r="F32" s="23"/>
      <c r="G32" s="25"/>
      <c r="H32" s="25"/>
      <c r="I32" s="26"/>
      <c r="J32" s="23"/>
      <c r="K32" s="7"/>
      <c r="L32" s="7"/>
      <c r="M32" s="7"/>
      <c r="N32" s="7"/>
      <c r="O32" s="7"/>
      <c r="P32" s="49"/>
    </row>
    <row r="33" spans="1:17" s="8" customFormat="1" ht="15" customHeight="1">
      <c r="A33" s="24"/>
      <c r="B33" s="24" t="s">
        <v>152</v>
      </c>
      <c r="C33" s="24"/>
      <c r="D33" s="24"/>
      <c r="E33" s="24"/>
      <c r="F33" s="23"/>
      <c r="G33" s="25">
        <f>+G23-G31</f>
        <v>13940</v>
      </c>
      <c r="H33" s="25"/>
      <c r="I33" s="26">
        <f>+I23-I31</f>
        <v>15405</v>
      </c>
      <c r="J33" s="23"/>
      <c r="K33" s="7"/>
      <c r="L33" s="6">
        <f aca="true" t="shared" si="10" ref="L33:Q33">+L23-L31</f>
        <v>62823</v>
      </c>
      <c r="M33" s="6">
        <f t="shared" si="10"/>
        <v>-91651</v>
      </c>
      <c r="N33" s="6">
        <f t="shared" si="10"/>
        <v>-4930</v>
      </c>
      <c r="O33" s="6">
        <f t="shared" si="10"/>
        <v>9982</v>
      </c>
      <c r="P33" s="54">
        <f t="shared" si="10"/>
        <v>-101633</v>
      </c>
      <c r="Q33" s="6">
        <f t="shared" si="10"/>
        <v>-96703</v>
      </c>
    </row>
    <row r="34" spans="1:16" s="8" customFormat="1" ht="15" customHeight="1">
      <c r="A34" s="24"/>
      <c r="B34" s="24"/>
      <c r="C34" s="24"/>
      <c r="D34" s="24"/>
      <c r="E34" s="24"/>
      <c r="F34" s="23"/>
      <c r="G34" s="25"/>
      <c r="H34" s="25"/>
      <c r="I34" s="26"/>
      <c r="J34" s="23"/>
      <c r="K34" s="7"/>
      <c r="L34" s="7"/>
      <c r="M34" s="7"/>
      <c r="N34" s="7"/>
      <c r="O34" s="7"/>
      <c r="P34" s="49"/>
    </row>
    <row r="35" spans="1:16" s="8" customFormat="1" ht="15" customHeight="1">
      <c r="A35" s="24"/>
      <c r="B35" s="24" t="s">
        <v>31</v>
      </c>
      <c r="C35" s="24"/>
      <c r="D35" s="24"/>
      <c r="E35" s="24"/>
      <c r="F35" s="23"/>
      <c r="G35" s="25"/>
      <c r="H35" s="25"/>
      <c r="I35" s="26"/>
      <c r="J35" s="23"/>
      <c r="K35" s="7"/>
      <c r="L35" s="7"/>
      <c r="M35" s="7"/>
      <c r="N35" s="7"/>
      <c r="O35" s="7"/>
      <c r="P35" s="49"/>
    </row>
    <row r="36" spans="1:17" s="8" customFormat="1" ht="15" customHeight="1">
      <c r="A36" s="24"/>
      <c r="B36" s="23"/>
      <c r="C36" s="24" t="s">
        <v>86</v>
      </c>
      <c r="D36" s="24"/>
      <c r="E36" s="24"/>
      <c r="F36" s="23"/>
      <c r="G36" s="104">
        <v>128</v>
      </c>
      <c r="H36" s="25"/>
      <c r="I36" s="92">
        <v>165</v>
      </c>
      <c r="J36" s="23"/>
      <c r="K36" s="7"/>
      <c r="L36" s="7">
        <v>206</v>
      </c>
      <c r="M36" s="16">
        <f>G36-L36</f>
        <v>-78</v>
      </c>
      <c r="N36" s="16">
        <v>71</v>
      </c>
      <c r="O36" s="16">
        <f>I36-N36</f>
        <v>94</v>
      </c>
      <c r="P36" s="51">
        <f>M36-O36</f>
        <v>-172</v>
      </c>
      <c r="Q36" s="18">
        <f>M36-I36</f>
        <v>-243</v>
      </c>
    </row>
    <row r="37" spans="1:17" s="8" customFormat="1" ht="15" customHeight="1">
      <c r="A37" s="24"/>
      <c r="B37" s="23"/>
      <c r="C37" s="24" t="s">
        <v>30</v>
      </c>
      <c r="D37" s="24"/>
      <c r="E37" s="24"/>
      <c r="F37" s="23"/>
      <c r="G37" s="93">
        <v>42</v>
      </c>
      <c r="H37" s="25"/>
      <c r="I37" s="94">
        <v>125</v>
      </c>
      <c r="J37" s="23"/>
      <c r="K37" s="7"/>
      <c r="L37" s="7">
        <v>0</v>
      </c>
      <c r="M37" s="16">
        <f>G37-L37</f>
        <v>42</v>
      </c>
      <c r="N37" s="16">
        <v>1519</v>
      </c>
      <c r="O37" s="16">
        <f>I37-N37</f>
        <v>-1394</v>
      </c>
      <c r="P37" s="51">
        <f>M37-O37</f>
        <v>1436</v>
      </c>
      <c r="Q37" s="18">
        <f>M37-I37</f>
        <v>-83</v>
      </c>
    </row>
    <row r="38" spans="1:17" s="8" customFormat="1" ht="15" customHeight="1">
      <c r="A38" s="24"/>
      <c r="B38" s="23"/>
      <c r="C38" s="24" t="s">
        <v>84</v>
      </c>
      <c r="D38" s="24"/>
      <c r="E38" s="24"/>
      <c r="F38" s="23"/>
      <c r="G38" s="96">
        <v>426</v>
      </c>
      <c r="H38" s="25"/>
      <c r="I38" s="97">
        <v>426</v>
      </c>
      <c r="J38" s="23"/>
      <c r="K38" s="13"/>
      <c r="L38" s="7">
        <v>4</v>
      </c>
      <c r="M38" s="16">
        <f>G38-L38</f>
        <v>422</v>
      </c>
      <c r="N38" s="16">
        <v>661</v>
      </c>
      <c r="O38" s="16">
        <f>I38-N38</f>
        <v>-235</v>
      </c>
      <c r="P38" s="51">
        <f>M38-O38</f>
        <v>657</v>
      </c>
      <c r="Q38" s="18">
        <f>M38-I38</f>
        <v>-4</v>
      </c>
    </row>
    <row r="39" spans="1:17" s="8" customFormat="1" ht="15" customHeight="1">
      <c r="A39" s="24"/>
      <c r="B39" s="23"/>
      <c r="C39" s="24"/>
      <c r="D39" s="24"/>
      <c r="E39" s="24"/>
      <c r="F39" s="23"/>
      <c r="G39" s="105">
        <f>-SUM(G36:G38)</f>
        <v>-596</v>
      </c>
      <c r="H39" s="25"/>
      <c r="I39" s="41">
        <f>-SUM(I36:I38)</f>
        <v>-716</v>
      </c>
      <c r="J39" s="23"/>
      <c r="K39" s="13"/>
      <c r="L39" s="14">
        <f aca="true" t="shared" si="11" ref="L39:Q39">-SUM(L36:L38)</f>
        <v>-210</v>
      </c>
      <c r="M39" s="14">
        <f t="shared" si="11"/>
        <v>-386</v>
      </c>
      <c r="N39" s="14">
        <f t="shared" si="11"/>
        <v>-2251</v>
      </c>
      <c r="O39" s="14">
        <f t="shared" si="11"/>
        <v>1535</v>
      </c>
      <c r="P39" s="55">
        <f t="shared" si="11"/>
        <v>-1921</v>
      </c>
      <c r="Q39" s="14">
        <f t="shared" si="11"/>
        <v>330</v>
      </c>
    </row>
    <row r="40" spans="1:16" s="8" customFormat="1" ht="15" customHeight="1">
      <c r="A40" s="24"/>
      <c r="B40" s="23"/>
      <c r="C40" s="24"/>
      <c r="D40" s="24"/>
      <c r="E40" s="24"/>
      <c r="F40" s="23"/>
      <c r="G40" s="25"/>
      <c r="H40" s="25"/>
      <c r="I40" s="26"/>
      <c r="J40" s="23"/>
      <c r="K40" s="13"/>
      <c r="L40" s="7"/>
      <c r="M40" s="7"/>
      <c r="N40" s="7"/>
      <c r="O40" s="7"/>
      <c r="P40" s="49"/>
    </row>
    <row r="41" spans="1:17" s="8" customFormat="1" ht="15" customHeight="1">
      <c r="A41" s="24"/>
      <c r="B41" s="24" t="s">
        <v>12</v>
      </c>
      <c r="C41" s="23"/>
      <c r="D41" s="24"/>
      <c r="E41" s="24"/>
      <c r="F41" s="23"/>
      <c r="G41" s="25">
        <v>-47804</v>
      </c>
      <c r="H41" s="25"/>
      <c r="I41" s="26">
        <v>-47216</v>
      </c>
      <c r="J41" s="23"/>
      <c r="K41" s="7"/>
      <c r="L41" s="7">
        <v>-38780</v>
      </c>
      <c r="M41" s="16">
        <f>G41-L41</f>
        <v>-9024</v>
      </c>
      <c r="N41" s="16">
        <v>0</v>
      </c>
      <c r="O41" s="16">
        <f>I41-N41</f>
        <v>-47216</v>
      </c>
      <c r="P41" s="51">
        <f>M41-O41</f>
        <v>38192</v>
      </c>
      <c r="Q41" s="18">
        <f>M41-I41</f>
        <v>38192</v>
      </c>
    </row>
    <row r="42" spans="1:16" s="8" customFormat="1" ht="15" customHeight="1">
      <c r="A42" s="24"/>
      <c r="B42" s="24"/>
      <c r="C42" s="24"/>
      <c r="D42" s="24"/>
      <c r="E42" s="24"/>
      <c r="F42" s="23"/>
      <c r="G42" s="25"/>
      <c r="H42" s="25"/>
      <c r="I42" s="26"/>
      <c r="J42" s="23"/>
      <c r="K42" s="7"/>
      <c r="L42" s="7"/>
      <c r="M42" s="7"/>
      <c r="N42" s="7"/>
      <c r="O42" s="7"/>
      <c r="P42" s="49"/>
    </row>
    <row r="43" spans="1:17" s="8" customFormat="1" ht="15" customHeight="1" thickBot="1">
      <c r="A43" s="24"/>
      <c r="B43" s="24"/>
      <c r="C43" s="24"/>
      <c r="D43" s="24"/>
      <c r="E43" s="24"/>
      <c r="F43" s="23"/>
      <c r="G43" s="83">
        <f>+G33+G10+G11+G12+G13+G39+G41</f>
        <v>47606</v>
      </c>
      <c r="H43" s="25"/>
      <c r="I43" s="42">
        <f>+I33+I10+I11+I12+I13+I39+I41</f>
        <v>44470</v>
      </c>
      <c r="J43" s="23"/>
      <c r="K43" s="7"/>
      <c r="L43" s="9">
        <f aca="true" t="shared" si="12" ref="L43:Q43">+L33+L10+L11+L39+L41</f>
        <v>24165</v>
      </c>
      <c r="M43" s="9">
        <f t="shared" si="12"/>
        <v>-86914</v>
      </c>
      <c r="N43" s="9">
        <f t="shared" si="12"/>
        <v>2476</v>
      </c>
      <c r="O43" s="9">
        <f t="shared" si="12"/>
        <v>-30856</v>
      </c>
      <c r="P43" s="56">
        <f t="shared" si="12"/>
        <v>-56058</v>
      </c>
      <c r="Q43" s="9">
        <f t="shared" si="12"/>
        <v>-58534</v>
      </c>
    </row>
    <row r="44" spans="1:16" s="8" customFormat="1" ht="15" customHeight="1" thickTop="1">
      <c r="A44" s="24"/>
      <c r="B44" s="24"/>
      <c r="C44" s="24"/>
      <c r="D44" s="24"/>
      <c r="E44" s="24"/>
      <c r="F44" s="23"/>
      <c r="G44" s="25"/>
      <c r="H44" s="25"/>
      <c r="I44" s="26"/>
      <c r="J44" s="23"/>
      <c r="K44" s="7"/>
      <c r="L44" s="7"/>
      <c r="M44" s="7"/>
      <c r="N44" s="7"/>
      <c r="O44" s="7"/>
      <c r="P44" s="49"/>
    </row>
    <row r="45" spans="1:16" s="8" customFormat="1" ht="15" customHeight="1">
      <c r="A45" s="24"/>
      <c r="B45" s="24" t="s">
        <v>16</v>
      </c>
      <c r="C45" s="24"/>
      <c r="D45" s="24"/>
      <c r="E45" s="24"/>
      <c r="F45" s="23"/>
      <c r="G45" s="25"/>
      <c r="H45" s="25"/>
      <c r="I45" s="26"/>
      <c r="J45" s="23"/>
      <c r="K45" s="7"/>
      <c r="L45" s="7"/>
      <c r="M45" s="7"/>
      <c r="N45" s="7"/>
      <c r="O45" s="7"/>
      <c r="P45" s="49"/>
    </row>
    <row r="46" spans="1:16" s="8" customFormat="1" ht="15" customHeight="1">
      <c r="A46" s="24"/>
      <c r="B46" s="24"/>
      <c r="C46" s="24"/>
      <c r="D46" s="24"/>
      <c r="E46" s="24"/>
      <c r="F46" s="23"/>
      <c r="G46" s="25"/>
      <c r="H46" s="25"/>
      <c r="I46" s="26"/>
      <c r="J46" s="23"/>
      <c r="K46" s="7"/>
      <c r="L46" s="7"/>
      <c r="M46" s="7"/>
      <c r="N46" s="7"/>
      <c r="O46" s="7"/>
      <c r="P46" s="49"/>
    </row>
    <row r="47" spans="1:17" s="8" customFormat="1" ht="15" customHeight="1">
      <c r="A47" s="24"/>
      <c r="B47" s="24" t="s">
        <v>5</v>
      </c>
      <c r="C47" s="23"/>
      <c r="D47" s="24"/>
      <c r="E47" s="24"/>
      <c r="F47" s="23"/>
      <c r="G47" s="25">
        <f>'Stat of Equity'!C18</f>
        <v>40151</v>
      </c>
      <c r="H47" s="25"/>
      <c r="I47" s="26">
        <v>40151</v>
      </c>
      <c r="J47" s="23"/>
      <c r="K47" s="7"/>
      <c r="L47" s="7">
        <v>8000</v>
      </c>
      <c r="M47" s="16">
        <f>G47-L47</f>
        <v>32151</v>
      </c>
      <c r="N47" s="16">
        <v>1000</v>
      </c>
      <c r="O47" s="16">
        <f>I47-N47</f>
        <v>39151</v>
      </c>
      <c r="P47" s="51">
        <f>M47-O47</f>
        <v>-7000</v>
      </c>
      <c r="Q47" s="18">
        <f>M47-I47</f>
        <v>-8000</v>
      </c>
    </row>
    <row r="48" spans="1:17" s="8" customFormat="1" ht="15" customHeight="1">
      <c r="A48" s="24"/>
      <c r="B48" s="24" t="s">
        <v>6</v>
      </c>
      <c r="C48" s="23"/>
      <c r="D48" s="24"/>
      <c r="E48" s="24"/>
      <c r="F48" s="23"/>
      <c r="G48" s="25">
        <f>1718+1440-3</f>
        <v>3155</v>
      </c>
      <c r="H48" s="25"/>
      <c r="I48" s="26">
        <v>3145</v>
      </c>
      <c r="J48" s="23"/>
      <c r="K48" s="7"/>
      <c r="L48" s="7">
        <v>27000</v>
      </c>
      <c r="M48" s="16">
        <f>G48-L48</f>
        <v>-23845</v>
      </c>
      <c r="N48" s="16">
        <v>0</v>
      </c>
      <c r="O48" s="16">
        <f>I48-N48</f>
        <v>3145</v>
      </c>
      <c r="P48" s="51">
        <f>M48-O48</f>
        <v>-26990</v>
      </c>
      <c r="Q48" s="18">
        <f>M48-I48</f>
        <v>-26990</v>
      </c>
    </row>
    <row r="49" spans="1:17" s="8" customFormat="1" ht="15" customHeight="1">
      <c r="A49" s="24"/>
      <c r="B49" s="24" t="s">
        <v>151</v>
      </c>
      <c r="C49" s="23"/>
      <c r="D49" s="24"/>
      <c r="E49" s="24"/>
      <c r="F49" s="23"/>
      <c r="G49" s="25">
        <f>1174+3126</f>
        <v>4300</v>
      </c>
      <c r="H49" s="25"/>
      <c r="I49" s="26">
        <v>1174</v>
      </c>
      <c r="J49" s="23"/>
      <c r="K49" s="7"/>
      <c r="L49" s="7">
        <v>-10835</v>
      </c>
      <c r="M49" s="16">
        <f>G49-L49</f>
        <v>15135</v>
      </c>
      <c r="N49" s="16">
        <v>1631</v>
      </c>
      <c r="O49" s="16">
        <f>I49-N49</f>
        <v>-457</v>
      </c>
      <c r="P49" s="51">
        <f>M49-O49</f>
        <v>15592</v>
      </c>
      <c r="Q49" s="18">
        <f>M49-I49</f>
        <v>13961</v>
      </c>
    </row>
    <row r="50" spans="1:16" s="8" customFormat="1" ht="15" customHeight="1">
      <c r="A50" s="24"/>
      <c r="B50" s="24"/>
      <c r="C50" s="23"/>
      <c r="D50" s="24"/>
      <c r="E50" s="24"/>
      <c r="F50" s="23"/>
      <c r="G50" s="106"/>
      <c r="H50" s="25"/>
      <c r="I50" s="39"/>
      <c r="J50" s="23"/>
      <c r="K50" s="7"/>
      <c r="L50" s="7"/>
      <c r="M50" s="7"/>
      <c r="N50" s="7"/>
      <c r="O50" s="7"/>
      <c r="P50" s="49"/>
    </row>
    <row r="51" spans="1:17" s="8" customFormat="1" ht="15" customHeight="1" thickBot="1">
      <c r="A51" s="24"/>
      <c r="B51" s="24" t="s">
        <v>83</v>
      </c>
      <c r="C51" s="23"/>
      <c r="D51" s="24"/>
      <c r="E51" s="24"/>
      <c r="F51" s="23"/>
      <c r="G51" s="83">
        <f>SUM(G47:G50)</f>
        <v>47606</v>
      </c>
      <c r="H51" s="25"/>
      <c r="I51" s="42">
        <f>SUM(I47:I50)</f>
        <v>44470</v>
      </c>
      <c r="J51" s="23"/>
      <c r="K51" s="7"/>
      <c r="L51" s="9">
        <f aca="true" t="shared" si="13" ref="L51:Q51">SUM(L47:L50)</f>
        <v>24165</v>
      </c>
      <c r="M51" s="9">
        <f t="shared" si="13"/>
        <v>23441</v>
      </c>
      <c r="N51" s="9">
        <f t="shared" si="13"/>
        <v>2631</v>
      </c>
      <c r="O51" s="9">
        <f t="shared" si="13"/>
        <v>41839</v>
      </c>
      <c r="P51" s="56">
        <f t="shared" si="13"/>
        <v>-18398</v>
      </c>
      <c r="Q51" s="9">
        <f t="shared" si="13"/>
        <v>-21029</v>
      </c>
    </row>
    <row r="52" spans="1:16" s="8" customFormat="1" ht="15" customHeight="1" thickTop="1">
      <c r="A52" s="24"/>
      <c r="B52" s="24"/>
      <c r="C52" s="23"/>
      <c r="D52" s="24"/>
      <c r="E52" s="24"/>
      <c r="F52" s="23"/>
      <c r="G52" s="25"/>
      <c r="H52" s="25"/>
      <c r="I52" s="26"/>
      <c r="J52" s="23"/>
      <c r="K52" s="7"/>
      <c r="L52" s="7"/>
      <c r="M52" s="7"/>
      <c r="N52" s="7"/>
      <c r="O52" s="7"/>
      <c r="P52" s="49"/>
    </row>
    <row r="53" spans="1:16" s="8" customFormat="1" ht="15" customHeight="1" thickBot="1">
      <c r="A53" s="23"/>
      <c r="B53" s="24" t="s">
        <v>10</v>
      </c>
      <c r="C53" s="24"/>
      <c r="D53" s="24"/>
      <c r="E53" s="24"/>
      <c r="F53" s="23"/>
      <c r="G53" s="145">
        <f>+(G51-G11)/401510</f>
        <v>0.11856740803466913</v>
      </c>
      <c r="H53" s="25"/>
      <c r="I53" s="107">
        <f>+(I51-I11)/401510</f>
        <v>0.11075689272994446</v>
      </c>
      <c r="J53" s="23" t="s">
        <v>116</v>
      </c>
      <c r="K53" s="7"/>
      <c r="L53" s="7"/>
      <c r="M53" s="7"/>
      <c r="N53" s="7"/>
      <c r="O53" s="7"/>
      <c r="P53" s="49"/>
    </row>
    <row r="54" spans="1:16" s="8" customFormat="1" ht="15" customHeight="1" thickTop="1">
      <c r="A54" s="23"/>
      <c r="B54" s="24"/>
      <c r="C54" s="24"/>
      <c r="D54" s="24"/>
      <c r="E54" s="24"/>
      <c r="F54" s="23"/>
      <c r="G54" s="143"/>
      <c r="H54" s="25"/>
      <c r="I54" s="143"/>
      <c r="J54" s="23"/>
      <c r="K54" s="7"/>
      <c r="L54" s="7"/>
      <c r="M54" s="7"/>
      <c r="N54" s="7"/>
      <c r="O54" s="7"/>
      <c r="P54" s="49"/>
    </row>
    <row r="55" spans="1:16" s="2" customFormat="1" ht="15" customHeight="1">
      <c r="A55" s="21"/>
      <c r="B55" s="24" t="s">
        <v>150</v>
      </c>
      <c r="C55" s="24"/>
      <c r="D55" s="24"/>
      <c r="E55" s="24"/>
      <c r="F55" s="24"/>
      <c r="G55" s="21"/>
      <c r="H55" s="21"/>
      <c r="I55" s="20"/>
      <c r="J55" s="23"/>
      <c r="K55" s="5"/>
      <c r="L55" s="5"/>
      <c r="M55" s="5"/>
      <c r="N55" s="5"/>
      <c r="O55" s="5"/>
      <c r="P55" s="57"/>
    </row>
    <row r="56" spans="1:10" ht="15">
      <c r="A56" s="23"/>
      <c r="B56" s="23" t="s">
        <v>73</v>
      </c>
      <c r="C56" s="23"/>
      <c r="D56" s="23"/>
      <c r="E56" s="23"/>
      <c r="F56" s="23"/>
      <c r="G56" s="23"/>
      <c r="H56" s="23"/>
      <c r="I56" s="23"/>
      <c r="J56" s="23"/>
    </row>
    <row r="57" spans="1:10" ht="15">
      <c r="A57" s="23"/>
      <c r="B57" s="89" t="s">
        <v>142</v>
      </c>
      <c r="C57" s="23"/>
      <c r="D57" s="23"/>
      <c r="E57" s="23"/>
      <c r="F57" s="23"/>
      <c r="G57" s="23"/>
      <c r="H57" s="23"/>
      <c r="I57" s="23"/>
      <c r="J57" s="23"/>
    </row>
  </sheetData>
  <mergeCells count="1">
    <mergeCell ref="G5:I5"/>
  </mergeCells>
  <printOptions/>
  <pageMargins left="0.5" right="0.4" top="0.54" bottom="0.34" header="0.8" footer="0.16"/>
  <pageSetup horizontalDpi="600" verticalDpi="600" orientation="portrait" paperSize="9" scale="8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B23" sqref="B23"/>
    </sheetView>
  </sheetViews>
  <sheetFormatPr defaultColWidth="9.140625" defaultRowHeight="12.75"/>
  <cols>
    <col min="1" max="1" width="3.8515625" style="108" customWidth="1"/>
    <col min="2" max="2" width="39.57421875" style="108" customWidth="1"/>
    <col min="3" max="3" width="9.8515625" style="108" bestFit="1" customWidth="1"/>
    <col min="4" max="4" width="1.57421875" style="108" customWidth="1"/>
    <col min="5" max="5" width="11.57421875" style="108" bestFit="1" customWidth="1"/>
    <col min="6" max="6" width="1.421875" style="108" customWidth="1"/>
    <col min="7" max="7" width="14.421875" style="108" bestFit="1" customWidth="1"/>
    <col min="8" max="8" width="1.421875" style="108" customWidth="1"/>
    <col min="9" max="9" width="16.7109375" style="108" bestFit="1" customWidth="1"/>
    <col min="10" max="10" width="1.7109375" style="108" customWidth="1"/>
    <col min="11" max="11" width="14.28125" style="108" bestFit="1" customWidth="1"/>
    <col min="12" max="12" width="15.28125" style="108" bestFit="1" customWidth="1"/>
    <col min="13" max="13" width="1.7109375" style="108" customWidth="1"/>
    <col min="14" max="14" width="17.00390625" style="109" bestFit="1" customWidth="1"/>
    <col min="15" max="15" width="1.421875" style="109" customWidth="1"/>
    <col min="16" max="16" width="9.8515625" style="108" bestFit="1" customWidth="1"/>
    <col min="17" max="16384" width="39.57421875" style="108" customWidth="1"/>
  </cols>
  <sheetData>
    <row r="1" ht="15.75">
      <c r="B1" s="45" t="s">
        <v>112</v>
      </c>
    </row>
    <row r="2" ht="15.75">
      <c r="B2" s="45" t="s">
        <v>113</v>
      </c>
    </row>
    <row r="3" ht="15.75">
      <c r="B3" s="44" t="s">
        <v>14</v>
      </c>
    </row>
    <row r="4" ht="15.75">
      <c r="B4" s="27" t="s">
        <v>0</v>
      </c>
    </row>
    <row r="5" ht="15.75">
      <c r="B5" s="27"/>
    </row>
    <row r="6" spans="2:11" ht="15.75">
      <c r="B6" s="110" t="s">
        <v>33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4" ht="15.75">
      <c r="B7" s="110"/>
      <c r="C7" s="111"/>
      <c r="D7" s="111"/>
      <c r="E7" s="111"/>
      <c r="F7" s="111"/>
      <c r="G7" s="111"/>
      <c r="H7" s="111"/>
      <c r="I7" s="111"/>
      <c r="J7" s="111"/>
      <c r="K7" s="111"/>
      <c r="N7" s="108"/>
    </row>
    <row r="8" spans="2:14" ht="15.75">
      <c r="B8" s="112"/>
      <c r="C8" s="149" t="s">
        <v>153</v>
      </c>
      <c r="D8" s="149"/>
      <c r="E8" s="149"/>
      <c r="F8" s="149"/>
      <c r="G8" s="149"/>
      <c r="H8" s="149"/>
      <c r="I8" s="149"/>
      <c r="J8" s="149"/>
      <c r="K8" s="149"/>
      <c r="L8" s="113" t="s">
        <v>49</v>
      </c>
      <c r="M8" s="111"/>
      <c r="N8" s="113" t="s">
        <v>105</v>
      </c>
    </row>
    <row r="9" spans="1:15" ht="15.75">
      <c r="A9" s="113"/>
      <c r="B9" s="113"/>
      <c r="J9" s="114"/>
      <c r="K9" s="114"/>
      <c r="L9" s="114" t="s">
        <v>85</v>
      </c>
      <c r="M9" s="113"/>
      <c r="N9" s="113" t="s">
        <v>106</v>
      </c>
      <c r="O9" s="113"/>
    </row>
    <row r="10" spans="1:15" ht="15.75">
      <c r="A10" s="113"/>
      <c r="B10" s="113"/>
      <c r="C10" s="113" t="s">
        <v>47</v>
      </c>
      <c r="D10" s="113"/>
      <c r="E10" s="113" t="s">
        <v>45</v>
      </c>
      <c r="F10" s="113"/>
      <c r="G10" s="113" t="s">
        <v>43</v>
      </c>
      <c r="H10" s="113"/>
      <c r="I10" s="113" t="s">
        <v>90</v>
      </c>
      <c r="J10" s="113"/>
      <c r="K10" s="113" t="s">
        <v>138</v>
      </c>
      <c r="L10" s="113" t="s">
        <v>48</v>
      </c>
      <c r="M10" s="113"/>
      <c r="N10" s="113" t="s">
        <v>103</v>
      </c>
      <c r="O10" s="113"/>
    </row>
    <row r="11" spans="1:16" ht="15.75">
      <c r="A11" s="113"/>
      <c r="B11" s="113"/>
      <c r="C11" s="113" t="s">
        <v>46</v>
      </c>
      <c r="D11" s="113"/>
      <c r="E11" s="113" t="s">
        <v>44</v>
      </c>
      <c r="F11" s="113"/>
      <c r="G11" s="113" t="s">
        <v>34</v>
      </c>
      <c r="H11" s="113"/>
      <c r="I11" s="113" t="s">
        <v>91</v>
      </c>
      <c r="J11" s="113"/>
      <c r="K11" s="113" t="s">
        <v>34</v>
      </c>
      <c r="L11" s="113" t="s">
        <v>34</v>
      </c>
      <c r="M11" s="113"/>
      <c r="N11" s="113" t="s">
        <v>104</v>
      </c>
      <c r="O11" s="113"/>
      <c r="P11" s="113" t="s">
        <v>35</v>
      </c>
    </row>
    <row r="12" spans="2:16" ht="15.75">
      <c r="B12" s="115" t="s">
        <v>131</v>
      </c>
      <c r="C12" s="113" t="s">
        <v>25</v>
      </c>
      <c r="D12" s="113"/>
      <c r="E12" s="113" t="s">
        <v>25</v>
      </c>
      <c r="F12" s="113"/>
      <c r="G12" s="113" t="s">
        <v>25</v>
      </c>
      <c r="H12" s="113"/>
      <c r="I12" s="113" t="s">
        <v>25</v>
      </c>
      <c r="J12" s="113"/>
      <c r="K12" s="113" t="s">
        <v>25</v>
      </c>
      <c r="L12" s="113" t="s">
        <v>25</v>
      </c>
      <c r="M12" s="113"/>
      <c r="N12" s="113" t="s">
        <v>25</v>
      </c>
      <c r="O12" s="113"/>
      <c r="P12" s="113" t="s">
        <v>25</v>
      </c>
    </row>
    <row r="14" spans="2:16" ht="15">
      <c r="B14" s="108" t="s">
        <v>132</v>
      </c>
      <c r="C14" s="32">
        <v>40151</v>
      </c>
      <c r="D14" s="32"/>
      <c r="E14" s="32">
        <v>0</v>
      </c>
      <c r="F14" s="32"/>
      <c r="G14" s="32">
        <v>1718</v>
      </c>
      <c r="H14" s="32"/>
      <c r="I14" s="32">
        <v>1440</v>
      </c>
      <c r="J14" s="32"/>
      <c r="K14" s="32">
        <v>-13</v>
      </c>
      <c r="L14" s="32">
        <v>0</v>
      </c>
      <c r="M14" s="32"/>
      <c r="N14" s="69">
        <v>1174</v>
      </c>
      <c r="O14" s="69"/>
      <c r="P14" s="69">
        <f>SUM(C14:O14)</f>
        <v>44470</v>
      </c>
    </row>
    <row r="15" spans="2:16" ht="15">
      <c r="B15" s="108" t="s">
        <v>114</v>
      </c>
      <c r="C15" s="32">
        <v>0</v>
      </c>
      <c r="D15" s="32"/>
      <c r="E15" s="32">
        <v>0</v>
      </c>
      <c r="F15" s="32"/>
      <c r="G15" s="32">
        <v>0</v>
      </c>
      <c r="H15" s="32"/>
      <c r="I15" s="32">
        <v>0</v>
      </c>
      <c r="J15" s="32"/>
      <c r="K15" s="32">
        <v>0</v>
      </c>
      <c r="L15" s="32">
        <v>0</v>
      </c>
      <c r="M15" s="32"/>
      <c r="N15" s="69">
        <v>3126</v>
      </c>
      <c r="O15" s="69"/>
      <c r="P15" s="32">
        <f>SUM(C15:N15)</f>
        <v>3126</v>
      </c>
    </row>
    <row r="16" spans="2:16" ht="15">
      <c r="B16" s="108" t="s">
        <v>137</v>
      </c>
      <c r="C16" s="32">
        <v>0</v>
      </c>
      <c r="D16" s="32"/>
      <c r="E16" s="32">
        <v>0</v>
      </c>
      <c r="F16" s="32"/>
      <c r="G16" s="32">
        <v>0</v>
      </c>
      <c r="H16" s="32"/>
      <c r="I16" s="32">
        <v>0</v>
      </c>
      <c r="J16" s="32"/>
      <c r="K16" s="32">
        <v>10</v>
      </c>
      <c r="L16" s="32">
        <v>0</v>
      </c>
      <c r="M16" s="32"/>
      <c r="N16" s="69">
        <v>0</v>
      </c>
      <c r="O16" s="69"/>
      <c r="P16" s="32">
        <f>SUM(C16:N16)</f>
        <v>10</v>
      </c>
    </row>
    <row r="17" spans="3:16" ht="1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69"/>
      <c r="O17" s="69"/>
      <c r="P17" s="32"/>
    </row>
    <row r="18" spans="2:16" ht="15">
      <c r="B18" s="108" t="s">
        <v>133</v>
      </c>
      <c r="C18" s="40">
        <f>SUM(C14:C16)</f>
        <v>40151</v>
      </c>
      <c r="D18" s="40"/>
      <c r="E18" s="40">
        <f>SUM(E14:E16)</f>
        <v>0</v>
      </c>
      <c r="F18" s="40"/>
      <c r="G18" s="40">
        <f>SUM(G14:G16)</f>
        <v>1718</v>
      </c>
      <c r="H18" s="40"/>
      <c r="I18" s="40">
        <f>SUM(I14:I16)</f>
        <v>1440</v>
      </c>
      <c r="J18" s="40">
        <f>SUM(J14:J15)</f>
        <v>0</v>
      </c>
      <c r="K18" s="40">
        <f>SUM(K14:K16)</f>
        <v>-3</v>
      </c>
      <c r="L18" s="40">
        <f>SUM(L14:L16)</f>
        <v>0</v>
      </c>
      <c r="M18" s="40"/>
      <c r="N18" s="40">
        <f>SUM(N14:N16)</f>
        <v>4300</v>
      </c>
      <c r="O18" s="40"/>
      <c r="P18" s="40">
        <f>SUM(P14:P16)</f>
        <v>47606</v>
      </c>
    </row>
    <row r="20" spans="2:16" ht="15.75">
      <c r="B20" s="115" t="s">
        <v>136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</row>
    <row r="22" spans="2:16" ht="15">
      <c r="B22" s="108" t="s">
        <v>88</v>
      </c>
      <c r="C22" s="32">
        <v>18675</v>
      </c>
      <c r="D22" s="32"/>
      <c r="E22" s="32">
        <v>5038</v>
      </c>
      <c r="F22" s="32"/>
      <c r="G22" s="32">
        <v>4185</v>
      </c>
      <c r="H22" s="32"/>
      <c r="I22" s="32">
        <v>0</v>
      </c>
      <c r="J22" s="32"/>
      <c r="K22" s="32">
        <v>0</v>
      </c>
      <c r="L22" s="32">
        <v>96</v>
      </c>
      <c r="M22" s="32"/>
      <c r="N22" s="69">
        <v>-6491</v>
      </c>
      <c r="O22" s="69"/>
      <c r="P22" s="69">
        <f>SUM(C22:N22)</f>
        <v>21503</v>
      </c>
    </row>
    <row r="23" spans="2:16" ht="15">
      <c r="B23" s="108" t="s">
        <v>148</v>
      </c>
      <c r="C23" s="26">
        <v>0</v>
      </c>
      <c r="D23" s="26"/>
      <c r="E23" s="26">
        <v>0</v>
      </c>
      <c r="F23" s="26"/>
      <c r="G23" s="26">
        <v>-381</v>
      </c>
      <c r="H23" s="26"/>
      <c r="I23" s="26">
        <v>0</v>
      </c>
      <c r="J23" s="26"/>
      <c r="K23" s="26">
        <v>0</v>
      </c>
      <c r="L23" s="26">
        <v>0</v>
      </c>
      <c r="M23" s="26"/>
      <c r="N23" s="28">
        <v>0</v>
      </c>
      <c r="O23" s="28"/>
      <c r="P23" s="28">
        <f>SUM(C23:N23)</f>
        <v>-381</v>
      </c>
    </row>
    <row r="24" spans="3:16" ht="6.75" customHeight="1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116"/>
      <c r="O24" s="116"/>
      <c r="P24" s="116"/>
    </row>
    <row r="25" spans="2:16" ht="15">
      <c r="B25" s="108" t="s">
        <v>149</v>
      </c>
      <c r="C25" s="32">
        <f>SUM(C22:C24)</f>
        <v>18675</v>
      </c>
      <c r="D25" s="32"/>
      <c r="E25" s="32">
        <f>SUM(E22:E24)</f>
        <v>5038</v>
      </c>
      <c r="F25" s="32"/>
      <c r="G25" s="32">
        <f>SUM(G22:G24)</f>
        <v>3804</v>
      </c>
      <c r="H25" s="32"/>
      <c r="I25" s="32">
        <f>SUM(I22:I24)</f>
        <v>0</v>
      </c>
      <c r="J25" s="32"/>
      <c r="K25" s="32">
        <f>SUM(K22:K24)</f>
        <v>0</v>
      </c>
      <c r="L25" s="32">
        <f>SUM(L22:L24)</f>
        <v>96</v>
      </c>
      <c r="M25" s="32"/>
      <c r="N25" s="32">
        <f>SUM(N22:N24)</f>
        <v>-6491</v>
      </c>
      <c r="O25" s="69"/>
      <c r="P25" s="32">
        <f>SUM(P22:P24)</f>
        <v>21122</v>
      </c>
    </row>
    <row r="26" spans="2:16" ht="15">
      <c r="B26" s="108" t="s">
        <v>92</v>
      </c>
      <c r="C26" s="32">
        <v>0</v>
      </c>
      <c r="D26" s="32"/>
      <c r="E26" s="32">
        <v>0</v>
      </c>
      <c r="F26" s="32"/>
      <c r="G26" s="32">
        <v>0</v>
      </c>
      <c r="H26" s="32"/>
      <c r="I26" s="32">
        <v>1440</v>
      </c>
      <c r="J26" s="32"/>
      <c r="K26" s="32">
        <v>0</v>
      </c>
      <c r="L26" s="32">
        <v>0</v>
      </c>
      <c r="M26" s="32"/>
      <c r="N26" s="69">
        <v>0</v>
      </c>
      <c r="O26" s="69"/>
      <c r="P26" s="69">
        <f>SUM(C26:N26)</f>
        <v>1440</v>
      </c>
    </row>
    <row r="27" spans="2:16" ht="15">
      <c r="B27" s="108" t="s">
        <v>114</v>
      </c>
      <c r="C27" s="32">
        <v>0</v>
      </c>
      <c r="D27" s="32"/>
      <c r="E27" s="32">
        <v>0</v>
      </c>
      <c r="F27" s="32"/>
      <c r="G27" s="32">
        <v>0</v>
      </c>
      <c r="H27" s="32"/>
      <c r="I27" s="32">
        <v>0</v>
      </c>
      <c r="J27" s="32"/>
      <c r="K27" s="32">
        <v>0</v>
      </c>
      <c r="L27" s="32">
        <v>0</v>
      </c>
      <c r="M27" s="32"/>
      <c r="N27" s="69">
        <v>15638</v>
      </c>
      <c r="O27" s="69"/>
      <c r="P27" s="69">
        <f>SUM(C27:N27)</f>
        <v>15638</v>
      </c>
    </row>
    <row r="28" spans="2:16" ht="15">
      <c r="B28" s="108" t="s">
        <v>134</v>
      </c>
      <c r="C28" s="40">
        <f>SUM(C25:C27)</f>
        <v>18675</v>
      </c>
      <c r="D28" s="40"/>
      <c r="E28" s="40">
        <f>SUM(E25:E27)</f>
        <v>5038</v>
      </c>
      <c r="F28" s="40"/>
      <c r="G28" s="40">
        <f>SUM(G25:G27)</f>
        <v>3804</v>
      </c>
      <c r="H28" s="40"/>
      <c r="I28" s="40">
        <f>SUM(I25:I27)</f>
        <v>1440</v>
      </c>
      <c r="J28" s="40">
        <f>SUM(J22:J27)</f>
        <v>0</v>
      </c>
      <c r="K28" s="40">
        <f>SUM(K25:K27)</f>
        <v>0</v>
      </c>
      <c r="L28" s="40">
        <f>SUM(L25:L27)</f>
        <v>96</v>
      </c>
      <c r="M28" s="40"/>
      <c r="N28" s="40">
        <f>SUM(N25:N27)</f>
        <v>9147</v>
      </c>
      <c r="O28" s="40"/>
      <c r="P28" s="40">
        <f>SUM(P25:P27)</f>
        <v>38200</v>
      </c>
    </row>
    <row r="29" s="23" customFormat="1" ht="15"/>
    <row r="31" ht="15">
      <c r="B31" s="108" t="s">
        <v>50</v>
      </c>
    </row>
    <row r="32" ht="15">
      <c r="B32" s="108" t="s">
        <v>135</v>
      </c>
    </row>
  </sheetData>
  <mergeCells count="1">
    <mergeCell ref="C8:K8"/>
  </mergeCells>
  <printOptions/>
  <pageMargins left="0.75" right="0.75" top="1" bottom="1" header="0.5" footer="0.5"/>
  <pageSetup horizontalDpi="600" verticalDpi="600" orientation="landscape" paperSize="9" scale="82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0"/>
  <sheetViews>
    <sheetView workbookViewId="0" topLeftCell="A1">
      <selection activeCell="A64" sqref="A64:H108"/>
    </sheetView>
  </sheetViews>
  <sheetFormatPr defaultColWidth="9.140625" defaultRowHeight="12.75"/>
  <cols>
    <col min="1" max="1" width="2.140625" style="89" customWidth="1"/>
    <col min="2" max="2" width="3.28125" style="89" customWidth="1"/>
    <col min="3" max="3" width="54.8515625" style="89" customWidth="1"/>
    <col min="4" max="4" width="3.421875" style="89" customWidth="1"/>
    <col min="5" max="5" width="16.28125" style="89" hidden="1" customWidth="1"/>
    <col min="6" max="6" width="19.7109375" style="89" bestFit="1" customWidth="1"/>
    <col min="7" max="7" width="2.7109375" style="89" customWidth="1"/>
    <col min="8" max="8" width="19.7109375" style="89" bestFit="1" customWidth="1"/>
    <col min="9" max="16384" width="9.140625" style="89" customWidth="1"/>
  </cols>
  <sheetData>
    <row r="1" spans="2:6" s="117" customFormat="1" ht="15.75">
      <c r="B1" s="45" t="s">
        <v>112</v>
      </c>
      <c r="F1" s="89"/>
    </row>
    <row r="2" spans="2:6" s="117" customFormat="1" ht="15.75">
      <c r="B2" s="45" t="s">
        <v>113</v>
      </c>
      <c r="F2" s="89"/>
    </row>
    <row r="3" spans="2:8" s="117" customFormat="1" ht="15.75">
      <c r="B3" s="44" t="s">
        <v>14</v>
      </c>
      <c r="F3" s="89"/>
      <c r="H3" s="118"/>
    </row>
    <row r="4" spans="2:8" s="117" customFormat="1" ht="15.75">
      <c r="B4" s="27" t="s">
        <v>0</v>
      </c>
      <c r="F4" s="89"/>
      <c r="H4" s="118"/>
    </row>
    <row r="5" spans="2:6" s="117" customFormat="1" ht="15.75">
      <c r="B5" s="117" t="s">
        <v>36</v>
      </c>
      <c r="F5" s="89"/>
    </row>
    <row r="6" spans="2:6" s="117" customFormat="1" ht="15.75" hidden="1">
      <c r="B6" s="117" t="s">
        <v>139</v>
      </c>
      <c r="F6" s="89"/>
    </row>
    <row r="7" s="117" customFormat="1" ht="15.75">
      <c r="F7" s="89"/>
    </row>
    <row r="8" spans="6:8" ht="15">
      <c r="F8" s="146" t="s">
        <v>157</v>
      </c>
      <c r="H8" s="146" t="s">
        <v>157</v>
      </c>
    </row>
    <row r="9" spans="6:8" ht="15">
      <c r="F9" s="146" t="s">
        <v>156</v>
      </c>
      <c r="H9" s="146" t="s">
        <v>156</v>
      </c>
    </row>
    <row r="10" spans="6:8" ht="15">
      <c r="F10" s="72" t="s">
        <v>128</v>
      </c>
      <c r="H10" s="72" t="s">
        <v>129</v>
      </c>
    </row>
    <row r="11" spans="6:8" ht="15">
      <c r="F11" s="146" t="s">
        <v>9</v>
      </c>
      <c r="H11" s="146" t="s">
        <v>9</v>
      </c>
    </row>
    <row r="12" spans="6:8" ht="15">
      <c r="F12" s="146"/>
      <c r="H12" s="146"/>
    </row>
    <row r="13" spans="2:6" ht="15.75">
      <c r="B13" s="119" t="s">
        <v>37</v>
      </c>
      <c r="C13" s="120"/>
      <c r="D13" s="121"/>
      <c r="E13" s="122"/>
      <c r="F13" s="122"/>
    </row>
    <row r="14" spans="2:8" ht="15">
      <c r="B14" s="123"/>
      <c r="C14" s="123"/>
      <c r="D14" s="121"/>
      <c r="E14" s="122"/>
      <c r="F14" s="124"/>
      <c r="H14" s="32"/>
    </row>
    <row r="15" spans="2:8" ht="15">
      <c r="B15" s="125" t="s">
        <v>81</v>
      </c>
      <c r="C15" s="126"/>
      <c r="D15" s="121"/>
      <c r="E15" s="122"/>
      <c r="F15" s="127">
        <f>+'Income Statement'!J33</f>
        <v>5321</v>
      </c>
      <c r="H15" s="32">
        <v>16443</v>
      </c>
    </row>
    <row r="16" spans="2:8" ht="15">
      <c r="B16" s="125" t="s">
        <v>38</v>
      </c>
      <c r="C16" s="126"/>
      <c r="D16" s="121"/>
      <c r="E16" s="122"/>
      <c r="F16" s="127"/>
      <c r="H16" s="32"/>
    </row>
    <row r="17" spans="2:8" ht="15">
      <c r="B17" s="125"/>
      <c r="C17" s="125" t="s">
        <v>52</v>
      </c>
      <c r="D17" s="121"/>
      <c r="E17" s="122"/>
      <c r="F17" s="127">
        <f>-'Income Statement'!J25</f>
        <v>295</v>
      </c>
      <c r="H17" s="128">
        <v>787</v>
      </c>
    </row>
    <row r="18" spans="2:8" ht="15">
      <c r="B18" s="125"/>
      <c r="C18" s="125" t="s">
        <v>110</v>
      </c>
      <c r="D18" s="121"/>
      <c r="E18" s="122"/>
      <c r="F18" s="127">
        <v>3</v>
      </c>
      <c r="H18" s="129">
        <v>0</v>
      </c>
    </row>
    <row r="19" spans="2:8" ht="15" hidden="1">
      <c r="B19" s="125"/>
      <c r="C19" s="125" t="s">
        <v>109</v>
      </c>
      <c r="D19" s="121"/>
      <c r="E19" s="122"/>
      <c r="F19" s="127">
        <v>0</v>
      </c>
      <c r="H19" s="129">
        <v>0</v>
      </c>
    </row>
    <row r="20" spans="2:8" ht="15">
      <c r="B20" s="125"/>
      <c r="C20" s="125" t="s">
        <v>53</v>
      </c>
      <c r="D20" s="121"/>
      <c r="E20" s="122"/>
      <c r="F20" s="127">
        <f>-'Income Statement'!J30</f>
        <v>457</v>
      </c>
      <c r="H20" s="128">
        <v>230</v>
      </c>
    </row>
    <row r="21" spans="2:8" ht="15">
      <c r="B21" s="125"/>
      <c r="C21" s="125" t="s">
        <v>54</v>
      </c>
      <c r="D21" s="121"/>
      <c r="E21" s="122"/>
      <c r="F21" s="127">
        <f>-'Income Statement'!J24</f>
        <v>0</v>
      </c>
      <c r="H21" s="128">
        <v>68</v>
      </c>
    </row>
    <row r="22" spans="2:8" ht="15" hidden="1">
      <c r="B22" s="125"/>
      <c r="C22" s="125" t="s">
        <v>118</v>
      </c>
      <c r="D22" s="121"/>
      <c r="E22" s="122"/>
      <c r="F22" s="127">
        <v>0</v>
      </c>
      <c r="H22" s="129">
        <v>0</v>
      </c>
    </row>
    <row r="23" spans="2:8" ht="15" hidden="1">
      <c r="B23" s="125"/>
      <c r="C23" s="125" t="s">
        <v>119</v>
      </c>
      <c r="D23" s="121"/>
      <c r="E23" s="122"/>
      <c r="F23" s="127">
        <v>0</v>
      </c>
      <c r="H23" s="129">
        <v>0</v>
      </c>
    </row>
    <row r="24" spans="3:8" ht="15">
      <c r="C24" s="125" t="s">
        <v>39</v>
      </c>
      <c r="D24" s="121"/>
      <c r="E24" s="122"/>
      <c r="F24" s="127">
        <v>-615</v>
      </c>
      <c r="H24" s="128">
        <v>-86</v>
      </c>
    </row>
    <row r="25" spans="3:8" ht="15">
      <c r="C25" s="125" t="s">
        <v>107</v>
      </c>
      <c r="D25" s="121"/>
      <c r="E25" s="122"/>
      <c r="F25" s="127">
        <v>-60</v>
      </c>
      <c r="H25" s="129">
        <v>0</v>
      </c>
    </row>
    <row r="26" spans="3:8" ht="15">
      <c r="C26" s="125" t="s">
        <v>94</v>
      </c>
      <c r="D26" s="121"/>
      <c r="E26" s="122"/>
      <c r="F26" s="127">
        <v>0</v>
      </c>
      <c r="H26" s="128">
        <v>-14854</v>
      </c>
    </row>
    <row r="27" spans="3:8" ht="15">
      <c r="C27" s="125" t="s">
        <v>146</v>
      </c>
      <c r="D27" s="121"/>
      <c r="E27" s="122"/>
      <c r="F27" s="127">
        <v>-177</v>
      </c>
      <c r="H27" s="129">
        <v>0</v>
      </c>
    </row>
    <row r="28" spans="2:8" ht="7.5" customHeight="1">
      <c r="B28" s="125"/>
      <c r="C28" s="125"/>
      <c r="D28" s="121"/>
      <c r="E28" s="122"/>
      <c r="F28" s="130"/>
      <c r="H28" s="39"/>
    </row>
    <row r="29" spans="2:8" ht="15">
      <c r="B29" s="125" t="s">
        <v>40</v>
      </c>
      <c r="C29" s="125"/>
      <c r="D29" s="121"/>
      <c r="E29" s="122"/>
      <c r="F29" s="58">
        <f>SUM(F15:F28)</f>
        <v>5224</v>
      </c>
      <c r="H29" s="58">
        <f>SUM(H15:H28)</f>
        <v>2588</v>
      </c>
    </row>
    <row r="30" spans="2:8" ht="15">
      <c r="B30" s="125"/>
      <c r="C30" s="125"/>
      <c r="D30" s="121"/>
      <c r="E30" s="122"/>
      <c r="F30" s="58"/>
      <c r="H30" s="32"/>
    </row>
    <row r="31" spans="2:8" ht="15">
      <c r="B31" s="125" t="s">
        <v>55</v>
      </c>
      <c r="D31" s="121"/>
      <c r="E31" s="122"/>
      <c r="F31" s="58"/>
      <c r="H31" s="32"/>
    </row>
    <row r="32" spans="2:8" ht="15">
      <c r="B32" s="125"/>
      <c r="C32" s="125" t="s">
        <v>21</v>
      </c>
      <c r="D32" s="121"/>
      <c r="E32" s="122"/>
      <c r="F32" s="58">
        <v>0</v>
      </c>
      <c r="H32" s="32">
        <v>7</v>
      </c>
    </row>
    <row r="33" spans="2:8" ht="15">
      <c r="B33" s="125"/>
      <c r="C33" s="125" t="s">
        <v>22</v>
      </c>
      <c r="D33" s="121"/>
      <c r="E33" s="122"/>
      <c r="F33" s="58">
        <v>-708</v>
      </c>
      <c r="H33" s="32">
        <v>-247</v>
      </c>
    </row>
    <row r="34" spans="2:8" ht="15">
      <c r="B34" s="125"/>
      <c r="C34" s="125" t="s">
        <v>23</v>
      </c>
      <c r="D34" s="121"/>
      <c r="E34" s="122"/>
      <c r="F34" s="58">
        <v>1150</v>
      </c>
      <c r="H34" s="32">
        <v>304</v>
      </c>
    </row>
    <row r="35" spans="2:8" ht="15">
      <c r="B35" s="125"/>
      <c r="C35" s="125" t="s">
        <v>140</v>
      </c>
      <c r="D35" s="121"/>
      <c r="E35" s="122"/>
      <c r="F35" s="58">
        <v>-2636</v>
      </c>
      <c r="H35" s="32">
        <v>-2491</v>
      </c>
    </row>
    <row r="36" spans="2:8" ht="15">
      <c r="B36" s="125"/>
      <c r="C36" s="125"/>
      <c r="D36" s="121"/>
      <c r="E36" s="122"/>
      <c r="F36" s="58"/>
      <c r="H36" s="32"/>
    </row>
    <row r="37" spans="2:8" ht="15">
      <c r="B37" s="125" t="s">
        <v>56</v>
      </c>
      <c r="D37" s="121"/>
      <c r="E37" s="122"/>
      <c r="F37" s="58"/>
      <c r="H37" s="32"/>
    </row>
    <row r="38" spans="2:8" ht="15">
      <c r="B38" s="125"/>
      <c r="C38" s="125" t="s">
        <v>26</v>
      </c>
      <c r="D38" s="121"/>
      <c r="E38" s="122"/>
      <c r="F38" s="58">
        <v>-896</v>
      </c>
      <c r="H38" s="32">
        <v>-422</v>
      </c>
    </row>
    <row r="39" spans="2:8" ht="15">
      <c r="B39" s="125"/>
      <c r="C39" s="125" t="s">
        <v>27</v>
      </c>
      <c r="D39" s="121"/>
      <c r="E39" s="122"/>
      <c r="F39" s="58">
        <v>-1238</v>
      </c>
      <c r="H39" s="32">
        <v>-14005</v>
      </c>
    </row>
    <row r="40" spans="2:8" ht="7.5" customHeight="1">
      <c r="B40" s="125"/>
      <c r="C40" s="125"/>
      <c r="D40" s="121"/>
      <c r="E40" s="122"/>
      <c r="F40" s="130"/>
      <c r="H40" s="39"/>
    </row>
    <row r="41" spans="2:8" ht="15">
      <c r="B41" s="125" t="s">
        <v>57</v>
      </c>
      <c r="D41" s="121"/>
      <c r="E41" s="122"/>
      <c r="F41" s="58">
        <f>SUM(F29:F40)</f>
        <v>896</v>
      </c>
      <c r="H41" s="58">
        <f>SUM(H29:H40)</f>
        <v>-14266</v>
      </c>
    </row>
    <row r="42" spans="2:8" ht="15">
      <c r="B42" s="125" t="s">
        <v>41</v>
      </c>
      <c r="D42" s="121"/>
      <c r="E42" s="122"/>
      <c r="F42" s="58">
        <v>-50</v>
      </c>
      <c r="H42" s="58">
        <v>-230</v>
      </c>
    </row>
    <row r="43" spans="2:8" ht="15">
      <c r="B43" s="125" t="s">
        <v>58</v>
      </c>
      <c r="D43" s="121"/>
      <c r="E43" s="122"/>
      <c r="F43" s="58">
        <v>-1627</v>
      </c>
      <c r="H43" s="32">
        <v>-449</v>
      </c>
    </row>
    <row r="44" spans="2:8" ht="7.5" customHeight="1">
      <c r="B44" s="125"/>
      <c r="D44" s="121"/>
      <c r="E44" s="122"/>
      <c r="F44" s="130"/>
      <c r="H44" s="32"/>
    </row>
    <row r="45" spans="2:8" ht="15">
      <c r="B45" s="125" t="s">
        <v>100</v>
      </c>
      <c r="C45" s="125"/>
      <c r="D45" s="121"/>
      <c r="E45" s="122"/>
      <c r="F45" s="131">
        <f>SUM(F41:F44)</f>
        <v>-781</v>
      </c>
      <c r="H45" s="131">
        <f>SUM(H41:H44)</f>
        <v>-14945</v>
      </c>
    </row>
    <row r="46" spans="2:8" ht="15">
      <c r="B46" s="125"/>
      <c r="C46" s="125"/>
      <c r="D46" s="121"/>
      <c r="E46" s="122"/>
      <c r="F46" s="127"/>
      <c r="H46" s="32"/>
    </row>
    <row r="47" spans="2:8" ht="15.75">
      <c r="B47" s="144" t="s">
        <v>60</v>
      </c>
      <c r="C47" s="125"/>
      <c r="D47" s="121"/>
      <c r="E47" s="122"/>
      <c r="F47" s="127"/>
      <c r="H47" s="32"/>
    </row>
    <row r="48" spans="2:8" ht="15">
      <c r="B48" s="125" t="s">
        <v>61</v>
      </c>
      <c r="D48" s="121"/>
      <c r="E48" s="122"/>
      <c r="F48" s="127">
        <v>-48</v>
      </c>
      <c r="H48" s="32">
        <v>-495</v>
      </c>
    </row>
    <row r="49" spans="2:8" ht="15">
      <c r="B49" s="125" t="s">
        <v>42</v>
      </c>
      <c r="D49" s="121"/>
      <c r="E49" s="122"/>
      <c r="F49" s="127">
        <v>259</v>
      </c>
      <c r="H49" s="32">
        <v>86</v>
      </c>
    </row>
    <row r="50" spans="2:8" ht="15">
      <c r="B50" s="125" t="s">
        <v>141</v>
      </c>
      <c r="D50" s="121"/>
      <c r="E50" s="122"/>
      <c r="F50" s="127">
        <v>0</v>
      </c>
      <c r="H50" s="32">
        <v>-86</v>
      </c>
    </row>
    <row r="51" spans="2:8" ht="15">
      <c r="B51" s="125" t="s">
        <v>59</v>
      </c>
      <c r="D51" s="121"/>
      <c r="E51" s="122"/>
      <c r="F51" s="58">
        <v>-470</v>
      </c>
      <c r="H51" s="32">
        <v>386</v>
      </c>
    </row>
    <row r="52" spans="2:8" ht="15">
      <c r="B52" s="125" t="s">
        <v>108</v>
      </c>
      <c r="D52" s="121"/>
      <c r="E52" s="122"/>
      <c r="F52" s="58">
        <v>60</v>
      </c>
      <c r="H52" s="32">
        <v>0</v>
      </c>
    </row>
    <row r="53" spans="2:8" ht="15">
      <c r="B53" s="125" t="s">
        <v>97</v>
      </c>
      <c r="D53" s="121"/>
      <c r="E53" s="122"/>
      <c r="F53" s="58">
        <v>0</v>
      </c>
      <c r="H53" s="32">
        <v>16259</v>
      </c>
    </row>
    <row r="54" spans="2:8" ht="15">
      <c r="B54" s="125" t="s">
        <v>96</v>
      </c>
      <c r="D54" s="121"/>
      <c r="E54" s="122"/>
      <c r="F54" s="58">
        <v>0</v>
      </c>
      <c r="H54" s="32">
        <v>-15981</v>
      </c>
    </row>
    <row r="55" spans="2:8" ht="6.75" customHeight="1">
      <c r="B55" s="125"/>
      <c r="C55" s="125"/>
      <c r="D55" s="121"/>
      <c r="E55" s="122"/>
      <c r="F55" s="130"/>
      <c r="H55" s="32"/>
    </row>
    <row r="56" spans="2:8" ht="15">
      <c r="B56" s="125" t="s">
        <v>98</v>
      </c>
      <c r="C56" s="125"/>
      <c r="D56" s="121"/>
      <c r="E56" s="122"/>
      <c r="F56" s="131">
        <f>SUM(F48:F55)</f>
        <v>-199</v>
      </c>
      <c r="H56" s="131">
        <f>SUM(H48:H55)</f>
        <v>169</v>
      </c>
    </row>
    <row r="57" spans="2:8" ht="15">
      <c r="B57" s="125"/>
      <c r="C57" s="125"/>
      <c r="D57" s="121"/>
      <c r="E57" s="122"/>
      <c r="F57" s="58"/>
      <c r="H57" s="58"/>
    </row>
    <row r="58" spans="2:8" ht="15">
      <c r="B58" s="125"/>
      <c r="C58" s="125"/>
      <c r="D58" s="121"/>
      <c r="E58" s="122"/>
      <c r="F58" s="58"/>
      <c r="H58" s="58"/>
    </row>
    <row r="59" spans="2:8" ht="15">
      <c r="B59" s="125"/>
      <c r="C59" s="125"/>
      <c r="D59" s="121"/>
      <c r="E59" s="122"/>
      <c r="F59" s="58"/>
      <c r="H59" s="58"/>
    </row>
    <row r="60" spans="2:8" ht="15">
      <c r="B60" s="125"/>
      <c r="C60" s="125"/>
      <c r="D60" s="121"/>
      <c r="E60" s="122"/>
      <c r="F60" s="58"/>
      <c r="H60" s="58"/>
    </row>
    <row r="61" spans="2:8" ht="15">
      <c r="B61" s="125"/>
      <c r="C61" s="125"/>
      <c r="D61" s="121"/>
      <c r="E61" s="122"/>
      <c r="F61" s="58"/>
      <c r="H61" s="58"/>
    </row>
    <row r="62" spans="2:8" ht="15">
      <c r="B62" s="125"/>
      <c r="C62" s="125"/>
      <c r="D62" s="121"/>
      <c r="E62" s="122"/>
      <c r="F62" s="58"/>
      <c r="H62" s="58"/>
    </row>
    <row r="63" spans="2:8" ht="15">
      <c r="B63" s="125"/>
      <c r="C63" s="121">
        <v>4</v>
      </c>
      <c r="D63" s="121"/>
      <c r="E63" s="122"/>
      <c r="F63" s="132"/>
      <c r="H63" s="32"/>
    </row>
    <row r="64" spans="2:8" ht="15.75">
      <c r="B64" s="144" t="s">
        <v>62</v>
      </c>
      <c r="C64" s="125"/>
      <c r="D64" s="121"/>
      <c r="E64" s="122"/>
      <c r="F64" s="132"/>
      <c r="H64" s="32"/>
    </row>
    <row r="65" spans="2:8" ht="15">
      <c r="B65" s="125" t="s">
        <v>124</v>
      </c>
      <c r="C65" s="125"/>
      <c r="D65" s="121"/>
      <c r="E65" s="122"/>
      <c r="F65" s="127">
        <v>0</v>
      </c>
      <c r="H65" s="32">
        <v>2000</v>
      </c>
    </row>
    <row r="66" spans="2:8" ht="15" hidden="1">
      <c r="B66" s="125" t="s">
        <v>147</v>
      </c>
      <c r="C66" s="125"/>
      <c r="D66" s="121"/>
      <c r="E66" s="122"/>
      <c r="F66" s="127">
        <v>0</v>
      </c>
      <c r="H66" s="32">
        <v>0</v>
      </c>
    </row>
    <row r="67" spans="2:8" ht="15">
      <c r="B67" s="125" t="s">
        <v>95</v>
      </c>
      <c r="C67" s="125"/>
      <c r="D67" s="121"/>
      <c r="E67" s="122"/>
      <c r="F67" s="32">
        <v>0</v>
      </c>
      <c r="H67" s="32">
        <v>950</v>
      </c>
    </row>
    <row r="68" spans="2:8" ht="15">
      <c r="B68" s="125" t="s">
        <v>111</v>
      </c>
      <c r="C68" s="125"/>
      <c r="D68" s="121"/>
      <c r="E68" s="122"/>
      <c r="F68" s="127">
        <v>-1434</v>
      </c>
      <c r="H68" s="32">
        <v>0</v>
      </c>
    </row>
    <row r="69" spans="2:8" ht="15">
      <c r="B69" s="125" t="s">
        <v>63</v>
      </c>
      <c r="C69" s="125"/>
      <c r="D69" s="121"/>
      <c r="E69" s="122"/>
      <c r="F69" s="127">
        <v>-26</v>
      </c>
      <c r="H69" s="32">
        <v>-44</v>
      </c>
    </row>
    <row r="70" spans="2:8" ht="15">
      <c r="B70" s="24" t="s">
        <v>87</v>
      </c>
      <c r="C70" s="125"/>
      <c r="D70" s="121"/>
      <c r="E70" s="122"/>
      <c r="F70" s="127">
        <v>0</v>
      </c>
      <c r="H70" s="32">
        <v>-6</v>
      </c>
    </row>
    <row r="71" spans="2:8" ht="15">
      <c r="B71" s="125" t="s">
        <v>41</v>
      </c>
      <c r="C71" s="125"/>
      <c r="D71" s="121"/>
      <c r="E71" s="122"/>
      <c r="F71" s="127">
        <v>0</v>
      </c>
      <c r="H71" s="32">
        <v>-230</v>
      </c>
    </row>
    <row r="72" spans="2:8" ht="6" customHeight="1">
      <c r="B72" s="125"/>
      <c r="C72" s="125"/>
      <c r="D72" s="121"/>
      <c r="E72" s="122"/>
      <c r="F72" s="127"/>
      <c r="H72" s="32"/>
    </row>
    <row r="73" spans="2:8" ht="15">
      <c r="B73" s="125" t="s">
        <v>99</v>
      </c>
      <c r="C73" s="125"/>
      <c r="D73" s="121"/>
      <c r="E73" s="122"/>
      <c r="F73" s="131">
        <f>SUM(F65:F72)</f>
        <v>-1460</v>
      </c>
      <c r="H73" s="131">
        <f>SUM(H65:H72)</f>
        <v>2670</v>
      </c>
    </row>
    <row r="74" spans="2:8" ht="15.75">
      <c r="B74" s="120"/>
      <c r="C74" s="133"/>
      <c r="D74" s="121"/>
      <c r="E74" s="122"/>
      <c r="F74" s="58"/>
      <c r="H74" s="32"/>
    </row>
    <row r="75" spans="2:8" ht="15">
      <c r="B75" s="123" t="s">
        <v>101</v>
      </c>
      <c r="C75" s="125"/>
      <c r="D75" s="121"/>
      <c r="E75" s="122"/>
      <c r="F75" s="58">
        <f>+F45+F56+F73</f>
        <v>-2440</v>
      </c>
      <c r="H75" s="58">
        <f>+H45+H56+H73</f>
        <v>-12106</v>
      </c>
    </row>
    <row r="76" spans="2:8" ht="15">
      <c r="B76" s="125" t="s">
        <v>64</v>
      </c>
      <c r="C76" s="125"/>
      <c r="D76" s="121"/>
      <c r="E76" s="122"/>
      <c r="F76" s="132"/>
      <c r="H76" s="32"/>
    </row>
    <row r="77" spans="2:8" ht="15">
      <c r="B77" s="23" t="s">
        <v>144</v>
      </c>
      <c r="C77" s="125"/>
      <c r="D77" s="121"/>
      <c r="E77" s="122"/>
      <c r="F77" s="134">
        <v>12412</v>
      </c>
      <c r="H77" s="32">
        <v>18023</v>
      </c>
    </row>
    <row r="78" spans="2:8" ht="15">
      <c r="B78" s="125" t="s">
        <v>64</v>
      </c>
      <c r="C78" s="125"/>
      <c r="D78" s="121"/>
      <c r="E78" s="122"/>
      <c r="F78" s="124"/>
      <c r="H78" s="32"/>
    </row>
    <row r="79" spans="2:8" ht="15.75" thickBot="1">
      <c r="B79" s="23" t="s">
        <v>145</v>
      </c>
      <c r="C79" s="123"/>
      <c r="D79" s="121"/>
      <c r="E79" s="122"/>
      <c r="F79" s="135">
        <f>+F75+F77</f>
        <v>9972</v>
      </c>
      <c r="H79" s="136">
        <f>+H75+H77</f>
        <v>5917</v>
      </c>
    </row>
    <row r="80" spans="2:8" ht="16.5" thickTop="1">
      <c r="B80" s="123"/>
      <c r="C80" s="120"/>
      <c r="D80" s="121"/>
      <c r="E80" s="122"/>
      <c r="F80" s="132"/>
      <c r="H80" s="32"/>
    </row>
    <row r="81" spans="2:8" ht="15.75">
      <c r="B81" s="22" t="s">
        <v>155</v>
      </c>
      <c r="C81" s="120"/>
      <c r="D81" s="121"/>
      <c r="E81" s="122"/>
      <c r="F81" s="132"/>
      <c r="H81" s="32"/>
    </row>
    <row r="82" spans="2:8" ht="15.75">
      <c r="B82" s="22" t="s">
        <v>154</v>
      </c>
      <c r="C82" s="120"/>
      <c r="D82" s="121"/>
      <c r="E82" s="122"/>
      <c r="F82" s="132"/>
      <c r="H82" s="32"/>
    </row>
    <row r="83" spans="2:8" ht="15.75">
      <c r="B83" s="22"/>
      <c r="C83" s="120"/>
      <c r="D83" s="121"/>
      <c r="E83" s="122"/>
      <c r="F83" s="132"/>
      <c r="H83" s="32"/>
    </row>
    <row r="84" spans="2:8" ht="15">
      <c r="B84" s="137" t="s">
        <v>15</v>
      </c>
      <c r="D84" s="121"/>
      <c r="E84" s="122"/>
      <c r="F84" s="138">
        <f>+BalanceSheet!G22</f>
        <v>6477</v>
      </c>
      <c r="H84" s="32">
        <v>5271</v>
      </c>
    </row>
    <row r="85" spans="2:8" ht="15">
      <c r="B85" s="137" t="s">
        <v>78</v>
      </c>
      <c r="D85" s="121"/>
      <c r="E85" s="122"/>
      <c r="F85" s="138">
        <f>+BalanceSheet!G21</f>
        <v>4107</v>
      </c>
      <c r="H85" s="32">
        <v>705</v>
      </c>
    </row>
    <row r="86" spans="2:8" ht="15">
      <c r="B86" s="23" t="s">
        <v>79</v>
      </c>
      <c r="D86" s="121"/>
      <c r="E86" s="122"/>
      <c r="F86" s="128">
        <v>-612</v>
      </c>
      <c r="H86" s="32">
        <v>-59</v>
      </c>
    </row>
    <row r="87" spans="2:8" ht="15">
      <c r="B87" s="23"/>
      <c r="D87" s="121"/>
      <c r="E87" s="122"/>
      <c r="F87" s="139"/>
      <c r="H87" s="32"/>
    </row>
    <row r="88" spans="2:8" ht="16.5" thickBot="1">
      <c r="B88" s="22"/>
      <c r="F88" s="140">
        <f>SUM(F84:F86)</f>
        <v>9972</v>
      </c>
      <c r="H88" s="141">
        <f>SUM(H84:H86)</f>
        <v>5917</v>
      </c>
    </row>
    <row r="89" spans="2:8" ht="16.5" thickTop="1">
      <c r="B89" s="22"/>
      <c r="F89" s="142"/>
      <c r="H89" s="32"/>
    </row>
    <row r="90" spans="2:8" ht="15">
      <c r="B90" s="23" t="s">
        <v>51</v>
      </c>
      <c r="C90" s="23"/>
      <c r="F90" s="124"/>
      <c r="H90" s="32"/>
    </row>
    <row r="91" spans="2:8" ht="15">
      <c r="B91" s="89" t="s">
        <v>142</v>
      </c>
      <c r="F91" s="124" t="s">
        <v>32</v>
      </c>
      <c r="H91" s="32"/>
    </row>
    <row r="92" spans="6:8" ht="15">
      <c r="F92" s="124"/>
      <c r="H92" s="32"/>
    </row>
    <row r="93" spans="6:8" ht="15">
      <c r="F93" s="124"/>
      <c r="H93" s="32"/>
    </row>
    <row r="94" spans="6:8" ht="15">
      <c r="F94" s="124"/>
      <c r="H94" s="32"/>
    </row>
    <row r="95" ht="15">
      <c r="H95" s="32"/>
    </row>
    <row r="96" ht="15">
      <c r="H96" s="32"/>
    </row>
    <row r="97" ht="15">
      <c r="H97" s="32"/>
    </row>
    <row r="98" ht="15">
      <c r="H98" s="32"/>
    </row>
    <row r="99" ht="15">
      <c r="H99" s="32"/>
    </row>
    <row r="100" ht="15">
      <c r="H100" s="32"/>
    </row>
    <row r="101" ht="15">
      <c r="H101" s="32"/>
    </row>
    <row r="102" ht="15">
      <c r="H102" s="32"/>
    </row>
    <row r="103" ht="15">
      <c r="H103" s="32"/>
    </row>
    <row r="104" ht="15">
      <c r="H104" s="32"/>
    </row>
    <row r="105" ht="15">
      <c r="H105" s="32"/>
    </row>
    <row r="106" ht="15">
      <c r="H106" s="32"/>
    </row>
    <row r="107" spans="3:8" ht="15">
      <c r="C107" s="89">
        <v>5</v>
      </c>
      <c r="H107" s="32"/>
    </row>
    <row r="108" ht="15">
      <c r="H108" s="32"/>
    </row>
    <row r="109" ht="15">
      <c r="H109" s="32"/>
    </row>
    <row r="110" ht="15">
      <c r="H110" s="32"/>
    </row>
    <row r="111" ht="15">
      <c r="H111" s="32"/>
    </row>
    <row r="112" ht="15">
      <c r="H112" s="32"/>
    </row>
    <row r="113" ht="15">
      <c r="H113" s="32"/>
    </row>
    <row r="114" ht="15">
      <c r="H114" s="32"/>
    </row>
    <row r="115" ht="15">
      <c r="H115" s="32"/>
    </row>
    <row r="116" ht="15">
      <c r="H116" s="32"/>
    </row>
    <row r="117" ht="15">
      <c r="H117" s="32"/>
    </row>
    <row r="118" ht="15">
      <c r="H118" s="32"/>
    </row>
    <row r="119" ht="15">
      <c r="H119" s="32"/>
    </row>
    <row r="120" ht="15">
      <c r="H120" s="32"/>
    </row>
    <row r="121" ht="15">
      <c r="H121" s="32"/>
    </row>
    <row r="122" ht="15">
      <c r="H122" s="32"/>
    </row>
    <row r="123" ht="15">
      <c r="H123" s="32"/>
    </row>
    <row r="124" ht="15">
      <c r="H124" s="32"/>
    </row>
    <row r="125" ht="15">
      <c r="H125" s="32"/>
    </row>
    <row r="126" ht="15">
      <c r="H126" s="32"/>
    </row>
    <row r="127" ht="15">
      <c r="H127" s="32"/>
    </row>
    <row r="128" ht="15">
      <c r="H128" s="32"/>
    </row>
    <row r="129" ht="15">
      <c r="H129" s="32"/>
    </row>
    <row r="130" ht="15">
      <c r="H130" s="32"/>
    </row>
    <row r="131" ht="15">
      <c r="H131" s="32"/>
    </row>
    <row r="132" ht="15">
      <c r="H132" s="32"/>
    </row>
    <row r="133" ht="15">
      <c r="H133" s="32"/>
    </row>
    <row r="134" ht="15">
      <c r="H134" s="32"/>
    </row>
    <row r="135" ht="15">
      <c r="H135" s="32"/>
    </row>
    <row r="136" ht="15">
      <c r="H136" s="32"/>
    </row>
    <row r="137" ht="15">
      <c r="H137" s="32"/>
    </row>
    <row r="138" ht="15">
      <c r="H138" s="32"/>
    </row>
    <row r="139" ht="15">
      <c r="H139" s="32"/>
    </row>
    <row r="140" ht="15">
      <c r="H140" s="32"/>
    </row>
    <row r="141" ht="15">
      <c r="H141" s="32"/>
    </row>
    <row r="142" ht="15">
      <c r="H142" s="32"/>
    </row>
    <row r="143" ht="15">
      <c r="H143" s="32"/>
    </row>
    <row r="144" ht="15">
      <c r="H144" s="32"/>
    </row>
    <row r="145" ht="15">
      <c r="H145" s="32"/>
    </row>
    <row r="146" ht="15">
      <c r="H146" s="32"/>
    </row>
    <row r="147" ht="15">
      <c r="H147" s="32"/>
    </row>
    <row r="148" ht="15">
      <c r="H148" s="32"/>
    </row>
    <row r="149" ht="15">
      <c r="H149" s="32"/>
    </row>
    <row r="150" ht="15">
      <c r="H150" s="32"/>
    </row>
    <row r="151" ht="15">
      <c r="H151" s="32"/>
    </row>
    <row r="152" ht="15">
      <c r="H152" s="32"/>
    </row>
    <row r="153" ht="15">
      <c r="H153" s="32"/>
    </row>
    <row r="154" ht="15">
      <c r="H154" s="32"/>
    </row>
    <row r="155" ht="15">
      <c r="H155" s="32"/>
    </row>
    <row r="156" ht="15">
      <c r="H156" s="32"/>
    </row>
    <row r="157" ht="15">
      <c r="H157" s="32"/>
    </row>
    <row r="158" ht="15">
      <c r="H158" s="32"/>
    </row>
    <row r="159" ht="15">
      <c r="H159" s="32"/>
    </row>
    <row r="160" ht="15">
      <c r="H160" s="32"/>
    </row>
    <row r="161" ht="15">
      <c r="H161" s="32"/>
    </row>
    <row r="162" ht="15">
      <c r="H162" s="32"/>
    </row>
    <row r="163" ht="15">
      <c r="H163" s="32"/>
    </row>
    <row r="164" ht="15">
      <c r="H164" s="32"/>
    </row>
    <row r="165" ht="15">
      <c r="H165" s="32"/>
    </row>
    <row r="166" ht="15">
      <c r="H166" s="32"/>
    </row>
    <row r="167" ht="15">
      <c r="H167" s="32"/>
    </row>
    <row r="168" ht="15">
      <c r="H168" s="32"/>
    </row>
    <row r="169" ht="15">
      <c r="H169" s="32"/>
    </row>
    <row r="170" ht="15">
      <c r="H170" s="32"/>
    </row>
    <row r="171" ht="15">
      <c r="H171" s="32"/>
    </row>
    <row r="172" ht="15">
      <c r="H172" s="32"/>
    </row>
    <row r="173" ht="15">
      <c r="H173" s="32"/>
    </row>
    <row r="174" ht="15">
      <c r="H174" s="32"/>
    </row>
    <row r="175" ht="15">
      <c r="H175" s="32"/>
    </row>
    <row r="176" ht="15">
      <c r="H176" s="32"/>
    </row>
    <row r="177" ht="15">
      <c r="H177" s="32"/>
    </row>
    <row r="178" ht="15">
      <c r="H178" s="32"/>
    </row>
    <row r="179" ht="15">
      <c r="H179" s="32"/>
    </row>
    <row r="180" ht="15">
      <c r="H180" s="32"/>
    </row>
    <row r="181" ht="15">
      <c r="H181" s="32"/>
    </row>
    <row r="182" ht="15">
      <c r="H182" s="32"/>
    </row>
    <row r="183" ht="15">
      <c r="H183" s="32"/>
    </row>
    <row r="184" ht="15">
      <c r="H184" s="32"/>
    </row>
    <row r="185" ht="15">
      <c r="H185" s="32"/>
    </row>
    <row r="186" ht="15">
      <c r="H186" s="32"/>
    </row>
    <row r="187" ht="15">
      <c r="H187" s="32"/>
    </row>
    <row r="188" ht="15">
      <c r="H188" s="32"/>
    </row>
    <row r="189" ht="15">
      <c r="H189" s="32"/>
    </row>
    <row r="190" ht="15">
      <c r="H190" s="32"/>
    </row>
    <row r="191" ht="15">
      <c r="H191" s="32"/>
    </row>
    <row r="192" ht="15">
      <c r="H192" s="32"/>
    </row>
    <row r="193" ht="15">
      <c r="H193" s="32"/>
    </row>
    <row r="194" ht="15">
      <c r="H194" s="32"/>
    </row>
    <row r="195" ht="15">
      <c r="H195" s="32"/>
    </row>
    <row r="196" ht="15">
      <c r="H196" s="32"/>
    </row>
    <row r="197" ht="15">
      <c r="H197" s="32"/>
    </row>
    <row r="198" ht="15">
      <c r="H198" s="32"/>
    </row>
    <row r="199" ht="15">
      <c r="H199" s="32"/>
    </row>
    <row r="200" ht="15">
      <c r="H200" s="32"/>
    </row>
    <row r="201" ht="15">
      <c r="H201" s="32"/>
    </row>
    <row r="202" ht="15">
      <c r="H202" s="32"/>
    </row>
    <row r="203" ht="15">
      <c r="H203" s="32"/>
    </row>
    <row r="204" ht="15">
      <c r="H204" s="32"/>
    </row>
    <row r="205" ht="15">
      <c r="H205" s="32"/>
    </row>
    <row r="206" ht="15">
      <c r="H206" s="32"/>
    </row>
    <row r="207" ht="15">
      <c r="H207" s="32"/>
    </row>
    <row r="208" ht="15">
      <c r="H208" s="32"/>
    </row>
    <row r="209" ht="15">
      <c r="H209" s="32"/>
    </row>
    <row r="210" ht="15">
      <c r="H210" s="32"/>
    </row>
  </sheetData>
  <printOptions/>
  <pageMargins left="0.55" right="0.55" top="0.7" bottom="0.67" header="0.5" footer="0.5"/>
  <pageSetup horizontalDpi="600" verticalDpi="600" orientation="portrait" paperSize="9" scale="8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User</cp:lastModifiedBy>
  <cp:lastPrinted>2004-08-26T03:12:12Z</cp:lastPrinted>
  <dcterms:created xsi:type="dcterms:W3CDTF">1999-11-03T09:53:03Z</dcterms:created>
  <dcterms:modified xsi:type="dcterms:W3CDTF">2004-08-26T03:15:57Z</dcterms:modified>
  <cp:category/>
  <cp:version/>
  <cp:contentType/>
  <cp:contentStatus/>
</cp:coreProperties>
</file>