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PL" sheetId="1" r:id="rId1"/>
    <sheet name="BS" sheetId="2" r:id="rId2"/>
    <sheet name="Equity" sheetId="3" r:id="rId3"/>
    <sheet name="CF" sheetId="4" r:id="rId4"/>
    <sheet name="Part 2" sheetId="5" r:id="rId5"/>
  </sheets>
  <definedNames>
    <definedName name="_xlnm.Print_Area" localSheetId="1">'BS'!$A$1:$H$79</definedName>
  </definedNames>
  <calcPr fullCalcOnLoad="1"/>
</workbook>
</file>

<file path=xl/sharedStrings.xml><?xml version="1.0" encoding="utf-8"?>
<sst xmlns="http://schemas.openxmlformats.org/spreadsheetml/2006/main" count="216" uniqueCount="160">
  <si>
    <t>(The Condensed Consolidated Cash Flow Statements should be read in conjunction with the</t>
  </si>
  <si>
    <t>INDIVIDUAL QUARTER</t>
  </si>
  <si>
    <t>YEAR</t>
  </si>
  <si>
    <t>CORRESPONDING</t>
  </si>
  <si>
    <t>PERIOD</t>
  </si>
  <si>
    <t>Finance income</t>
  </si>
  <si>
    <t>Minority interests</t>
  </si>
  <si>
    <t>Operating expenses</t>
  </si>
  <si>
    <t>(The Condensed Consolidated Income Statements should be read in conjunction with the</t>
  </si>
  <si>
    <t xml:space="preserve">   Term loans</t>
  </si>
  <si>
    <t xml:space="preserve">   Bank borrowings</t>
  </si>
  <si>
    <t>(The Condensed Consolidated Balance Sheets should be read in conjunction with the</t>
  </si>
  <si>
    <t xml:space="preserve">Irredeemable convertible unsecured loan stocks </t>
  </si>
  <si>
    <t>reserves</t>
  </si>
  <si>
    <t>Distributable</t>
  </si>
  <si>
    <t>Retained Profits</t>
  </si>
  <si>
    <t>Cumulative Quarter</t>
  </si>
  <si>
    <t>KUMPULAN JETSON BERHAD</t>
  </si>
  <si>
    <t xml:space="preserve">CURRENT </t>
  </si>
  <si>
    <t>QUARTER</t>
  </si>
  <si>
    <t>RM'000</t>
  </si>
  <si>
    <t>TODATE</t>
  </si>
  <si>
    <t>Revenue</t>
  </si>
  <si>
    <t>Other operating  income</t>
  </si>
  <si>
    <t>Finance costs</t>
  </si>
  <si>
    <t>Taxation</t>
  </si>
  <si>
    <t>Property, plant and equipment</t>
  </si>
  <si>
    <t>Current Assets</t>
  </si>
  <si>
    <t>Reserves</t>
  </si>
  <si>
    <t>As at</t>
  </si>
  <si>
    <t xml:space="preserve">As at </t>
  </si>
  <si>
    <t xml:space="preserve">   Inventories</t>
  </si>
  <si>
    <t xml:space="preserve">   Trade and other receivables</t>
  </si>
  <si>
    <t xml:space="preserve">   Cash and cash equivalent</t>
  </si>
  <si>
    <t xml:space="preserve">   Trade and other payables</t>
  </si>
  <si>
    <t>Operating profit before changes in working capital</t>
  </si>
  <si>
    <t>Changes in working capital</t>
  </si>
  <si>
    <t>Investing activities</t>
  </si>
  <si>
    <t>Financing activities</t>
  </si>
  <si>
    <t>Net change in cash and cash equivalent</t>
  </si>
  <si>
    <t>Capital</t>
  </si>
  <si>
    <t>Share</t>
  </si>
  <si>
    <t>Total</t>
  </si>
  <si>
    <t>Movements during the period</t>
  </si>
  <si>
    <t>(cumulative)</t>
  </si>
  <si>
    <t>Balance at end of period</t>
  </si>
  <si>
    <t>(The Condensed Consolidated Statement of Changes in Equity should be read in conjunction with the</t>
  </si>
  <si>
    <t>PART A2 : SUMMARY OF KEY FINANCIAL INFORMATION</t>
  </si>
  <si>
    <t>Individual Quarter</t>
  </si>
  <si>
    <t>Current Year</t>
  </si>
  <si>
    <t>Preceding Year</t>
  </si>
  <si>
    <t>Quarter</t>
  </si>
  <si>
    <t>Corresponding Quarter</t>
  </si>
  <si>
    <t>to date</t>
  </si>
  <si>
    <t>Corresponding Period</t>
  </si>
  <si>
    <t>AS AT END OF CURRENT QUARTER</t>
  </si>
  <si>
    <t>(Unaudited)</t>
  </si>
  <si>
    <t>(Audited)</t>
  </si>
  <si>
    <t>Investment in associates</t>
  </si>
  <si>
    <t>Other investment</t>
  </si>
  <si>
    <t xml:space="preserve">   Tax recoverable</t>
  </si>
  <si>
    <t>Current Liabilities</t>
  </si>
  <si>
    <t xml:space="preserve">   Tax payable</t>
  </si>
  <si>
    <t>Share capital</t>
  </si>
  <si>
    <t>Financed by:</t>
  </si>
  <si>
    <t xml:space="preserve">   Hire purchase payables</t>
  </si>
  <si>
    <t>Non-current Liabilities</t>
  </si>
  <si>
    <t>ICULS</t>
  </si>
  <si>
    <t>AS AT PRECEDING FINANCIAL YEAR END</t>
  </si>
  <si>
    <t>N/A</t>
  </si>
  <si>
    <t>PRECEDING YEAR</t>
  </si>
  <si>
    <t xml:space="preserve">   Development expenditure</t>
  </si>
  <si>
    <t>Cash and cash equivalents at beginning of the period</t>
  </si>
  <si>
    <t>Cash and cash equivalents at end of the period</t>
  </si>
  <si>
    <t xml:space="preserve">Net assets per share (RM) </t>
  </si>
  <si>
    <t>Cost of sales</t>
  </si>
  <si>
    <t>Gross Profit</t>
  </si>
  <si>
    <t>Share of associates' results</t>
  </si>
  <si>
    <t>Attributable to:</t>
  </si>
  <si>
    <t>Equity holders of the parent</t>
  </si>
  <si>
    <t>Minority interest</t>
  </si>
  <si>
    <t>equity holders of the parent:</t>
  </si>
  <si>
    <t>Shareholders' equity</t>
  </si>
  <si>
    <t>Deferred tax assets</t>
  </si>
  <si>
    <t xml:space="preserve">   Deferred tax liabilities</t>
  </si>
  <si>
    <t>Minority</t>
  </si>
  <si>
    <t>interests</t>
  </si>
  <si>
    <t>Non-current Assets</t>
  </si>
  <si>
    <t>Total Assets</t>
  </si>
  <si>
    <t>Total Equity and Liabilities</t>
  </si>
  <si>
    <t>Other cash used in operations</t>
  </si>
  <si>
    <t>Non-distributable</t>
  </si>
  <si>
    <t>Proposed/Declared dividend per share (sen)</t>
  </si>
  <si>
    <t>Adjustment for non-cash items</t>
  </si>
  <si>
    <t>CUMULATIVE QUARTER</t>
  </si>
  <si>
    <t>Restated</t>
  </si>
  <si>
    <t>Prepaid land lease payments</t>
  </si>
  <si>
    <t>Balance at beginning of period</t>
  </si>
  <si>
    <t>equity holders of the parent</t>
  </si>
  <si>
    <t>Net assets per share attributable to</t>
  </si>
  <si>
    <t>ordinary equity holders of the parent (RM)</t>
  </si>
  <si>
    <t>Loss before tax</t>
  </si>
  <si>
    <t>Profit/(Loss) before tax</t>
  </si>
  <si>
    <t>Concession asset</t>
  </si>
  <si>
    <t>Profit/(Loss) for the period</t>
  </si>
  <si>
    <t xml:space="preserve">Profit/(Loss) attributable to ordinary </t>
  </si>
  <si>
    <t>31.12.2007</t>
  </si>
  <si>
    <t>Continuing Operations</t>
  </si>
  <si>
    <t>Loss after tax from continuing operations</t>
  </si>
  <si>
    <t xml:space="preserve">   Division under Jetson Corporation Sdn Bhd Group ("JCorp Group").  The disposal of the JCorp Group is pending </t>
  </si>
  <si>
    <t xml:space="preserve">   completion and further details are enclosed in Part B Note B8(c) of this announcement.</t>
  </si>
  <si>
    <t>Amount recognised directly in equity relating to assets</t>
  </si>
  <si>
    <t>Liabilities directly associated with assets classified</t>
  </si>
  <si>
    <t>classified as held for sale*</t>
  </si>
  <si>
    <t>as held for sale*</t>
  </si>
  <si>
    <r>
      <t xml:space="preserve">* </t>
    </r>
    <r>
      <rPr>
        <b/>
        <sz val="10"/>
        <rFont val="Arial"/>
        <family val="2"/>
      </rPr>
      <t xml:space="preserve">"Assets and liabilities of disposal group held for sale" </t>
    </r>
    <r>
      <rPr>
        <sz val="10"/>
        <rFont val="Arial"/>
        <family val="2"/>
      </rPr>
      <t xml:space="preserve">is pursuant to the requirements of FRS 5 </t>
    </r>
  </si>
  <si>
    <t xml:space="preserve">   and is in respect of the Environmental Division under Jetson Corporation Sdn Bhd Group ("JCorp Group").  </t>
  </si>
  <si>
    <t xml:space="preserve">   of this announcement.</t>
  </si>
  <si>
    <t xml:space="preserve">   The disposal of the JCorp Group is pending completion and further details are enclosed in Part B Note B8(c) </t>
  </si>
  <si>
    <t>Reserve relating to</t>
  </si>
  <si>
    <t>assets held for sale</t>
  </si>
  <si>
    <t>Discontinued Operation*</t>
  </si>
  <si>
    <r>
      <t xml:space="preserve">* </t>
    </r>
    <r>
      <rPr>
        <b/>
        <sz val="10"/>
        <rFont val="Arial"/>
        <family val="2"/>
      </rPr>
      <t>"Discontinued Operation"</t>
    </r>
    <r>
      <rPr>
        <sz val="10"/>
        <rFont val="Arial"/>
        <family val="2"/>
      </rPr>
      <t xml:space="preserve"> is pursuant to the requirements of FRS 5 and is in respect of the Environmental</t>
    </r>
  </si>
  <si>
    <t>Unaudited Condensed Consolidated Income Statements for the quarter ended 31.3.08</t>
  </si>
  <si>
    <t>31.3.08</t>
  </si>
  <si>
    <t>31.3.07</t>
  </si>
  <si>
    <t>(Restated)</t>
  </si>
  <si>
    <t>Annual Financial Statements for the year ended 31st December 2007)</t>
  </si>
  <si>
    <t>31.3.2008</t>
  </si>
  <si>
    <t>Unaudited Condensed Consolidated Balance Sheet as at 31.3.2008</t>
  </si>
  <si>
    <t xml:space="preserve">   Deposits with licenced banks</t>
  </si>
  <si>
    <t xml:space="preserve">3 months </t>
  </si>
  <si>
    <t>ended 31.3.2007</t>
  </si>
  <si>
    <t>Summary of key Financial Information for the financial quarter ended 31.3.2008</t>
  </si>
  <si>
    <t>31.3.2007</t>
  </si>
  <si>
    <t>Unaudited Condensed Consolidated Cash Flow Statements for the period ended 31.3.2008</t>
  </si>
  <si>
    <t xml:space="preserve">3 months ended </t>
  </si>
  <si>
    <t>Cash and cash equivalents comprise:</t>
  </si>
  <si>
    <t>Cash and bank balances</t>
  </si>
  <si>
    <t>Bank overdrafts</t>
  </si>
  <si>
    <t>Deposits with licenced banks</t>
  </si>
  <si>
    <t>for sale</t>
  </si>
  <si>
    <t xml:space="preserve">Cash and cash equivalents classified as held </t>
  </si>
  <si>
    <t>Basic, for loss from continuing operations</t>
  </si>
  <si>
    <t>Diluted, for loss from continuing operations</t>
  </si>
  <si>
    <t>Diluted, for loss from discontinued operation</t>
  </si>
  <si>
    <t>Diluted, for loss for the period</t>
  </si>
  <si>
    <t>Assets of disposal group classified as held for sale*</t>
  </si>
  <si>
    <t>Unaudited Condensed Consolidated Statements of Changes in Equity for the quarter ended 31.3.2008</t>
  </si>
  <si>
    <t>ended 31.3.2008</t>
  </si>
  <si>
    <t>Loss before tax from continuing operations</t>
  </si>
  <si>
    <t>Loss before tax from discontinued operation</t>
  </si>
  <si>
    <t>operations</t>
  </si>
  <si>
    <t xml:space="preserve">Profit / (Loss) after tax from discontinued </t>
  </si>
  <si>
    <t>Profit / (Loss) after tax for the period</t>
  </si>
  <si>
    <t xml:space="preserve">Profit / (Loss) per share attributable to </t>
  </si>
  <si>
    <t xml:space="preserve">     operation</t>
  </si>
  <si>
    <t xml:space="preserve">Basic, for profit / (loss) from discontinued </t>
  </si>
  <si>
    <t>Basic, for profit / (loss) for the period</t>
  </si>
  <si>
    <t>Basic earnings / (loss) per share (sen)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</si>
</sst>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d/mm/yy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d/mm/yy"/>
    <numFmt numFmtId="173" formatCode="_(* #,##0.0000_);_(* \(#,##0.0000\);_(* &quot;-&quot;??_);_(@_)"/>
  </numFmts>
  <fonts count="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70" fontId="1" fillId="0" borderId="0" xfId="15" applyNumberFormat="1" applyFont="1" applyAlignment="1">
      <alignment/>
    </xf>
    <xf numFmtId="170" fontId="0" fillId="0" borderId="0" xfId="15" applyNumberFormat="1" applyAlignment="1">
      <alignment/>
    </xf>
    <xf numFmtId="170" fontId="0" fillId="0" borderId="0" xfId="15" applyNumberFormat="1" applyAlignment="1">
      <alignment horizontal="center"/>
    </xf>
    <xf numFmtId="170" fontId="0" fillId="0" borderId="1" xfId="15" applyNumberFormat="1" applyBorder="1" applyAlignment="1">
      <alignment/>
    </xf>
    <xf numFmtId="170" fontId="0" fillId="0" borderId="2" xfId="15" applyNumberFormat="1" applyBorder="1" applyAlignment="1">
      <alignment/>
    </xf>
    <xf numFmtId="170" fontId="0" fillId="0" borderId="3" xfId="15" applyNumberFormat="1" applyBorder="1" applyAlignment="1">
      <alignment/>
    </xf>
    <xf numFmtId="170" fontId="0" fillId="0" borderId="0" xfId="15" applyNumberFormat="1" applyBorder="1" applyAlignment="1">
      <alignment/>
    </xf>
    <xf numFmtId="170" fontId="0" fillId="0" borderId="0" xfId="15" applyNumberFormat="1" applyFont="1" applyAlignment="1">
      <alignment/>
    </xf>
    <xf numFmtId="0" fontId="1" fillId="0" borderId="0" xfId="0" applyFont="1" applyAlignment="1" quotePrefix="1">
      <alignment/>
    </xf>
    <xf numFmtId="170" fontId="0" fillId="0" borderId="4" xfId="15" applyNumberFormat="1" applyBorder="1" applyAlignment="1">
      <alignment/>
    </xf>
    <xf numFmtId="170" fontId="0" fillId="0" borderId="0" xfId="15" applyNumberFormat="1" applyFill="1" applyAlignment="1">
      <alignment/>
    </xf>
    <xf numFmtId="170" fontId="0" fillId="0" borderId="0" xfId="15" applyNumberFormat="1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0" fontId="0" fillId="0" borderId="8" xfId="15" applyNumberFormat="1" applyBorder="1" applyAlignment="1">
      <alignment/>
    </xf>
    <xf numFmtId="43" fontId="0" fillId="0" borderId="8" xfId="15" applyNumberFormat="1" applyBorder="1" applyAlignment="1">
      <alignment/>
    </xf>
    <xf numFmtId="168" fontId="2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170" fontId="4" fillId="0" borderId="0" xfId="15" applyNumberFormat="1" applyFont="1" applyAlignment="1">
      <alignment/>
    </xf>
    <xf numFmtId="170" fontId="0" fillId="0" borderId="0" xfId="15" applyNumberFormat="1" applyFont="1" applyFill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170" fontId="0" fillId="0" borderId="0" xfId="15" applyNumberFormat="1" applyAlignment="1">
      <alignment vertical="top"/>
    </xf>
    <xf numFmtId="170" fontId="0" fillId="0" borderId="0" xfId="15" applyNumberFormat="1" applyAlignment="1">
      <alignment/>
    </xf>
    <xf numFmtId="170" fontId="0" fillId="0" borderId="2" xfId="15" applyNumberFormat="1" applyBorder="1" applyAlignment="1">
      <alignment/>
    </xf>
    <xf numFmtId="170" fontId="0" fillId="0" borderId="0" xfId="15" applyNumberFormat="1" applyBorder="1" applyAlignment="1">
      <alignment vertical="top"/>
    </xf>
    <xf numFmtId="170" fontId="0" fillId="0" borderId="2" xfId="15" applyNumberFormat="1" applyBorder="1" applyAlignment="1">
      <alignment vertical="top"/>
    </xf>
    <xf numFmtId="170" fontId="0" fillId="0" borderId="2" xfId="15" applyNumberFormat="1" applyBorder="1" applyAlignment="1">
      <alignment horizontal="justify" vertical="top"/>
    </xf>
    <xf numFmtId="170" fontId="0" fillId="0" borderId="9" xfId="15" applyNumberFormat="1" applyBorder="1" applyAlignment="1">
      <alignment/>
    </xf>
    <xf numFmtId="170" fontId="0" fillId="0" borderId="4" xfId="15" applyNumberFormat="1" applyBorder="1" applyAlignment="1">
      <alignment/>
    </xf>
    <xf numFmtId="170" fontId="0" fillId="0" borderId="0" xfId="15" applyNumberFormat="1" applyFill="1" applyBorder="1" applyAlignment="1">
      <alignment/>
    </xf>
    <xf numFmtId="170" fontId="0" fillId="0" borderId="9" xfId="15" applyNumberFormat="1" applyFill="1" applyBorder="1" applyAlignment="1">
      <alignment/>
    </xf>
    <xf numFmtId="170" fontId="0" fillId="0" borderId="1" xfId="15" applyNumberFormat="1" applyFill="1" applyBorder="1" applyAlignment="1">
      <alignment/>
    </xf>
    <xf numFmtId="0" fontId="0" fillId="0" borderId="0" xfId="0" applyAlignment="1">
      <alignment horizontal="left"/>
    </xf>
    <xf numFmtId="170" fontId="0" fillId="0" borderId="2" xfId="15" applyNumberFormat="1" applyFill="1" applyBorder="1" applyAlignment="1">
      <alignment/>
    </xf>
    <xf numFmtId="43" fontId="0" fillId="0" borderId="9" xfId="15" applyNumberFormat="1" applyFill="1" applyBorder="1" applyAlignment="1">
      <alignment/>
    </xf>
    <xf numFmtId="173" fontId="0" fillId="0" borderId="0" xfId="15" applyNumberFormat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73" fontId="0" fillId="0" borderId="10" xfId="15" applyNumberFormat="1" applyBorder="1" applyAlignment="1">
      <alignment/>
    </xf>
    <xf numFmtId="173" fontId="0" fillId="0" borderId="11" xfId="15" applyNumberFormat="1" applyBorder="1" applyAlignment="1">
      <alignment/>
    </xf>
    <xf numFmtId="0" fontId="0" fillId="0" borderId="2" xfId="0" applyBorder="1" applyAlignment="1">
      <alignment/>
    </xf>
    <xf numFmtId="173" fontId="0" fillId="0" borderId="12" xfId="15" applyNumberFormat="1" applyBorder="1" applyAlignment="1">
      <alignment/>
    </xf>
    <xf numFmtId="173" fontId="0" fillId="0" borderId="13" xfId="15" applyNumberFormat="1" applyBorder="1" applyAlignment="1">
      <alignment/>
    </xf>
    <xf numFmtId="170" fontId="0" fillId="0" borderId="0" xfId="15" applyNumberFormat="1" applyBorder="1" applyAlignment="1">
      <alignment/>
    </xf>
    <xf numFmtId="43" fontId="0" fillId="0" borderId="0" xfId="15" applyNumberFormat="1" applyFill="1" applyBorder="1" applyAlignment="1">
      <alignment/>
    </xf>
    <xf numFmtId="43" fontId="0" fillId="0" borderId="0" xfId="15" applyFill="1" applyBorder="1" applyAlignment="1">
      <alignment/>
    </xf>
    <xf numFmtId="43" fontId="0" fillId="0" borderId="9" xfId="15" applyFont="1" applyBorder="1" applyAlignment="1">
      <alignment horizontal="right"/>
    </xf>
    <xf numFmtId="43" fontId="0" fillId="0" borderId="4" xfId="15" applyNumberFormat="1" applyFill="1" applyBorder="1" applyAlignment="1">
      <alignment/>
    </xf>
    <xf numFmtId="43" fontId="0" fillId="0" borderId="4" xfId="15" applyFill="1" applyBorder="1" applyAlignment="1">
      <alignment/>
    </xf>
    <xf numFmtId="170" fontId="0" fillId="0" borderId="8" xfId="15" applyNumberFormat="1" applyFill="1" applyBorder="1" applyAlignment="1">
      <alignment/>
    </xf>
    <xf numFmtId="170" fontId="0" fillId="0" borderId="0" xfId="15" applyNumberFormat="1" applyFill="1" applyBorder="1" applyAlignment="1">
      <alignment/>
    </xf>
    <xf numFmtId="43" fontId="0" fillId="0" borderId="8" xfId="15" applyNumberFormat="1" applyFill="1" applyBorder="1" applyAlignment="1">
      <alignment/>
    </xf>
    <xf numFmtId="173" fontId="0" fillId="0" borderId="10" xfId="15" applyNumberFormat="1" applyFill="1" applyBorder="1" applyAlignment="1">
      <alignment/>
    </xf>
    <xf numFmtId="173" fontId="0" fillId="0" borderId="11" xfId="15" applyNumberFormat="1" applyFill="1" applyBorder="1" applyAlignment="1">
      <alignment/>
    </xf>
    <xf numFmtId="170" fontId="0" fillId="0" borderId="0" xfId="15" applyNumberFormat="1" applyFill="1" applyAlignment="1">
      <alignment vertical="top"/>
    </xf>
    <xf numFmtId="170" fontId="0" fillId="0" borderId="2" xfId="15" applyNumberFormat="1" applyFill="1" applyBorder="1" applyAlignment="1">
      <alignment/>
    </xf>
    <xf numFmtId="170" fontId="0" fillId="0" borderId="0" xfId="15" applyNumberFormat="1" applyFill="1" applyAlignment="1">
      <alignment/>
    </xf>
    <xf numFmtId="170" fontId="0" fillId="0" borderId="0" xfId="15" applyNumberFormat="1" applyFill="1" applyBorder="1" applyAlignment="1">
      <alignment vertical="top"/>
    </xf>
    <xf numFmtId="170" fontId="0" fillId="0" borderId="2" xfId="15" applyNumberFormat="1" applyFill="1" applyBorder="1" applyAlignment="1">
      <alignment horizontal="justify" vertical="top"/>
    </xf>
    <xf numFmtId="170" fontId="0" fillId="0" borderId="9" xfId="15" applyNumberFormat="1" applyFill="1" applyBorder="1" applyAlignment="1">
      <alignment/>
    </xf>
    <xf numFmtId="173" fontId="0" fillId="0" borderId="0" xfId="15" applyNumberFormat="1" applyFill="1" applyAlignment="1">
      <alignment/>
    </xf>
    <xf numFmtId="170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0" fontId="0" fillId="0" borderId="8" xfId="15" applyNumberFormat="1" applyFill="1" applyBorder="1" applyAlignment="1">
      <alignment horizontal="center"/>
    </xf>
    <xf numFmtId="170" fontId="0" fillId="0" borderId="8" xfId="15" applyNumberFormat="1" applyFont="1" applyBorder="1" applyAlignment="1">
      <alignment horizontal="center"/>
    </xf>
    <xf numFmtId="170" fontId="0" fillId="0" borderId="8" xfId="15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view="pageBreakPreview" zoomScaleSheetLayoutView="100" workbookViewId="0" topLeftCell="A48">
      <selection activeCell="L48" sqref="L48"/>
    </sheetView>
  </sheetViews>
  <sheetFormatPr defaultColWidth="9.140625" defaultRowHeight="12.75"/>
  <cols>
    <col min="1" max="1" width="4.00390625" style="0" customWidth="1"/>
    <col min="3" max="3" width="24.7109375" style="0" customWidth="1"/>
    <col min="4" max="4" width="5.00390625" style="0" customWidth="1"/>
    <col min="5" max="5" width="10.7109375" style="0" customWidth="1"/>
    <col min="6" max="6" width="14.28125" style="0" customWidth="1"/>
    <col min="7" max="7" width="10.7109375" style="0" customWidth="1"/>
    <col min="8" max="8" width="14.28125" style="0" customWidth="1"/>
  </cols>
  <sheetData>
    <row r="1" ht="12.75">
      <c r="A1" s="1" t="s">
        <v>17</v>
      </c>
    </row>
    <row r="2" ht="12.75">
      <c r="A2" s="1"/>
    </row>
    <row r="3" ht="12.75">
      <c r="A3" s="1" t="s">
        <v>123</v>
      </c>
    </row>
    <row r="4" ht="12.75">
      <c r="A4" s="1"/>
    </row>
    <row r="5" ht="12.75">
      <c r="A5" s="1"/>
    </row>
    <row r="6" spans="1:8" ht="12.75">
      <c r="A6" s="1"/>
      <c r="E6" s="2"/>
      <c r="F6" s="2"/>
      <c r="G6" s="2"/>
      <c r="H6" s="2"/>
    </row>
    <row r="7" spans="1:8" ht="12.75">
      <c r="A7" s="1"/>
      <c r="E7" s="71" t="s">
        <v>1</v>
      </c>
      <c r="F7" s="71"/>
      <c r="G7" s="71" t="s">
        <v>94</v>
      </c>
      <c r="H7" s="71"/>
    </row>
    <row r="8" spans="5:8" ht="12.75">
      <c r="E8" s="2" t="s">
        <v>18</v>
      </c>
      <c r="F8" s="2" t="s">
        <v>70</v>
      </c>
      <c r="G8" s="2" t="s">
        <v>18</v>
      </c>
      <c r="H8" s="2" t="s">
        <v>70</v>
      </c>
    </row>
    <row r="9" spans="5:8" ht="12.75">
      <c r="E9" s="2" t="s">
        <v>2</v>
      </c>
      <c r="F9" s="2" t="s">
        <v>3</v>
      </c>
      <c r="G9" s="2" t="s">
        <v>2</v>
      </c>
      <c r="H9" s="2" t="s">
        <v>3</v>
      </c>
    </row>
    <row r="10" spans="5:8" ht="12.75">
      <c r="E10" s="2" t="s">
        <v>19</v>
      </c>
      <c r="F10" s="2" t="s">
        <v>19</v>
      </c>
      <c r="G10" s="2" t="s">
        <v>21</v>
      </c>
      <c r="H10" s="2" t="s">
        <v>4</v>
      </c>
    </row>
    <row r="11" spans="5:8" ht="12.75">
      <c r="E11" s="23" t="s">
        <v>124</v>
      </c>
      <c r="F11" s="23" t="s">
        <v>125</v>
      </c>
      <c r="G11" s="23" t="str">
        <f>E11</f>
        <v>31.3.08</v>
      </c>
      <c r="H11" s="23" t="str">
        <f>F11</f>
        <v>31.3.07</v>
      </c>
    </row>
    <row r="12" spans="5:8" ht="12.75">
      <c r="E12" s="2" t="s">
        <v>20</v>
      </c>
      <c r="F12" s="2" t="s">
        <v>20</v>
      </c>
      <c r="G12" s="2" t="s">
        <v>20</v>
      </c>
      <c r="H12" s="2" t="s">
        <v>20</v>
      </c>
    </row>
    <row r="13" spans="6:8" ht="12.75">
      <c r="F13" s="2" t="s">
        <v>126</v>
      </c>
      <c r="H13" s="2" t="s">
        <v>126</v>
      </c>
    </row>
    <row r="14" ht="12.75">
      <c r="A14" s="1" t="s">
        <v>107</v>
      </c>
    </row>
    <row r="15" ht="12.75">
      <c r="A15" s="1"/>
    </row>
    <row r="16" spans="1:8" ht="12.75">
      <c r="A16" s="27" t="s">
        <v>22</v>
      </c>
      <c r="B16" s="27"/>
      <c r="E16" s="63">
        <f>G16</f>
        <v>26779</v>
      </c>
      <c r="F16" s="29">
        <f>H16</f>
        <v>22320</v>
      </c>
      <c r="G16" s="63">
        <v>26779</v>
      </c>
      <c r="H16" s="29">
        <v>22320</v>
      </c>
    </row>
    <row r="17" spans="5:8" ht="12.75">
      <c r="E17" s="30"/>
      <c r="F17" s="30"/>
      <c r="G17" s="30"/>
      <c r="H17" s="30"/>
    </row>
    <row r="18" spans="1:8" ht="12.75">
      <c r="A18" t="s">
        <v>75</v>
      </c>
      <c r="E18" s="64">
        <f>G18</f>
        <v>-22341</v>
      </c>
      <c r="F18" s="31">
        <f>H18</f>
        <v>-19682</v>
      </c>
      <c r="G18" s="64">
        <v>-22341</v>
      </c>
      <c r="H18" s="31">
        <v>-19682</v>
      </c>
    </row>
    <row r="19" spans="5:8" ht="12.75">
      <c r="E19" s="30"/>
      <c r="F19" s="30"/>
      <c r="G19" s="30"/>
      <c r="H19" s="30"/>
    </row>
    <row r="20" spans="1:8" ht="12.75">
      <c r="A20" s="28" t="s">
        <v>76</v>
      </c>
      <c r="E20" s="65">
        <f>+E16+E18</f>
        <v>4438</v>
      </c>
      <c r="F20" s="30">
        <f>+F16+F18</f>
        <v>2638</v>
      </c>
      <c r="G20" s="65">
        <f>+G16+G18</f>
        <v>4438</v>
      </c>
      <c r="H20" s="30">
        <f>+H16+H18</f>
        <v>2638</v>
      </c>
    </row>
    <row r="21" spans="5:8" ht="12.75">
      <c r="E21" s="30"/>
      <c r="F21" s="30"/>
      <c r="G21" s="30"/>
      <c r="H21" s="30"/>
    </row>
    <row r="22" spans="1:8" ht="12.75">
      <c r="A22" s="27" t="s">
        <v>23</v>
      </c>
      <c r="B22" s="27"/>
      <c r="E22" s="29">
        <f>G22</f>
        <v>30</v>
      </c>
      <c r="F22" s="29">
        <f>H22</f>
        <v>171</v>
      </c>
      <c r="G22" s="29">
        <v>30</v>
      </c>
      <c r="H22" s="29">
        <v>171</v>
      </c>
    </row>
    <row r="23" spans="5:8" ht="12.75">
      <c r="E23" s="30"/>
      <c r="F23" s="30"/>
      <c r="G23" s="30"/>
      <c r="H23" s="30"/>
    </row>
    <row r="24" spans="1:8" ht="12.75">
      <c r="A24" t="s">
        <v>7</v>
      </c>
      <c r="B24" s="27"/>
      <c r="E24" s="66">
        <f>G24</f>
        <v>-4348</v>
      </c>
      <c r="F24" s="29">
        <f>H24</f>
        <v>-5113</v>
      </c>
      <c r="G24" s="66">
        <v>-4348</v>
      </c>
      <c r="H24" s="32">
        <v>-5113</v>
      </c>
    </row>
    <row r="25" spans="5:8" ht="12.75">
      <c r="E25" s="30"/>
      <c r="F25" s="30"/>
      <c r="G25" s="65"/>
      <c r="H25" s="30"/>
    </row>
    <row r="26" spans="1:8" ht="12.75">
      <c r="A26" s="27" t="s">
        <v>24</v>
      </c>
      <c r="B26" s="27"/>
      <c r="E26" s="29">
        <f>G26</f>
        <v>-1114</v>
      </c>
      <c r="F26" s="29">
        <f>H26</f>
        <v>-1239</v>
      </c>
      <c r="G26" s="29">
        <v>-1114</v>
      </c>
      <c r="H26" s="29">
        <v>-1239</v>
      </c>
    </row>
    <row r="27" spans="5:8" ht="12.75">
      <c r="E27" s="30"/>
      <c r="F27" s="30"/>
      <c r="G27" s="30"/>
      <c r="H27" s="30"/>
    </row>
    <row r="28" spans="1:8" ht="12.75">
      <c r="A28" s="27" t="s">
        <v>5</v>
      </c>
      <c r="B28" s="27"/>
      <c r="E28" s="29">
        <f>G28</f>
        <v>97</v>
      </c>
      <c r="F28" s="29">
        <f>H28</f>
        <v>105</v>
      </c>
      <c r="G28" s="29">
        <v>97</v>
      </c>
      <c r="H28" s="29">
        <v>105</v>
      </c>
    </row>
    <row r="29" spans="5:8" ht="12.75">
      <c r="E29" s="30"/>
      <c r="F29" s="30"/>
      <c r="G29" s="30"/>
      <c r="H29" s="30"/>
    </row>
    <row r="30" spans="1:8" ht="12.75">
      <c r="A30" s="27" t="s">
        <v>77</v>
      </c>
      <c r="B30" s="27"/>
      <c r="E30" s="33">
        <f>G30</f>
        <v>0</v>
      </c>
      <c r="F30" s="33">
        <f>H30-0</f>
        <v>0</v>
      </c>
      <c r="G30" s="33">
        <v>0</v>
      </c>
      <c r="H30" s="33">
        <v>0</v>
      </c>
    </row>
    <row r="31" spans="1:8" ht="12.75">
      <c r="A31" s="27"/>
      <c r="B31" s="27"/>
      <c r="E31" s="29"/>
      <c r="F31" s="29"/>
      <c r="G31" s="29"/>
      <c r="H31" s="29"/>
    </row>
    <row r="32" spans="1:8" ht="12.75">
      <c r="A32" s="27" t="s">
        <v>101</v>
      </c>
      <c r="B32" s="27"/>
      <c r="E32" s="63">
        <f>SUM(E20:E30)</f>
        <v>-897</v>
      </c>
      <c r="F32" s="29">
        <f>SUM(F20:F30)</f>
        <v>-3438</v>
      </c>
      <c r="G32" s="63">
        <f>SUM(G20:G30)</f>
        <v>-897</v>
      </c>
      <c r="H32" s="29">
        <f>SUM(H20:H30)</f>
        <v>-3438</v>
      </c>
    </row>
    <row r="33" spans="1:8" ht="12.75">
      <c r="A33" s="27"/>
      <c r="B33" s="27"/>
      <c r="E33" s="29"/>
      <c r="F33" s="29"/>
      <c r="G33" s="29"/>
      <c r="H33" s="29"/>
    </row>
    <row r="34" spans="1:8" ht="12.75">
      <c r="A34" s="27" t="s">
        <v>25</v>
      </c>
      <c r="B34" s="27"/>
      <c r="E34" s="67">
        <f>G34</f>
        <v>-2</v>
      </c>
      <c r="F34" s="33">
        <f>H34</f>
        <v>0</v>
      </c>
      <c r="G34" s="67">
        <v>-2</v>
      </c>
      <c r="H34" s="34">
        <v>0</v>
      </c>
    </row>
    <row r="35" spans="5:8" ht="12.75">
      <c r="E35" s="30"/>
      <c r="F35" s="30"/>
      <c r="G35" s="30"/>
      <c r="H35" s="30"/>
    </row>
    <row r="36" spans="1:8" ht="12.75">
      <c r="A36" t="s">
        <v>108</v>
      </c>
      <c r="E36" s="59">
        <f>SUM(E32:E34)</f>
        <v>-899</v>
      </c>
      <c r="F36" s="52">
        <f>SUM(F32:F34)</f>
        <v>-3438</v>
      </c>
      <c r="G36" s="59">
        <f>SUM(G32:G34)</f>
        <v>-899</v>
      </c>
      <c r="H36" s="52">
        <f>SUM(H32:H34)</f>
        <v>-3438</v>
      </c>
    </row>
    <row r="37" spans="5:8" ht="12.75">
      <c r="E37" s="52"/>
      <c r="F37" s="52"/>
      <c r="G37" s="52"/>
      <c r="H37" s="52"/>
    </row>
    <row r="38" spans="1:8" ht="12.75">
      <c r="A38" s="1" t="s">
        <v>121</v>
      </c>
      <c r="E38" s="52"/>
      <c r="F38" s="52"/>
      <c r="G38" s="52"/>
      <c r="H38" s="52"/>
    </row>
    <row r="39" spans="5:8" ht="12.75">
      <c r="E39" s="52"/>
      <c r="F39" s="52"/>
      <c r="G39" s="52"/>
      <c r="H39" s="52"/>
    </row>
    <row r="40" spans="1:8" ht="12.75">
      <c r="A40" t="s">
        <v>153</v>
      </c>
      <c r="E40" s="59"/>
      <c r="F40" s="29"/>
      <c r="G40" s="59"/>
      <c r="H40" s="52"/>
    </row>
    <row r="41" spans="2:8" ht="12.75">
      <c r="B41" t="s">
        <v>152</v>
      </c>
      <c r="E41" s="59">
        <v>1998</v>
      </c>
      <c r="F41" s="29">
        <f>H41</f>
        <v>-236</v>
      </c>
      <c r="G41" s="59">
        <v>1998</v>
      </c>
      <c r="H41" s="52">
        <v>-236</v>
      </c>
    </row>
    <row r="42" spans="5:8" ht="12.75">
      <c r="E42" s="36"/>
      <c r="F42" s="36"/>
      <c r="G42" s="36"/>
      <c r="H42" s="36"/>
    </row>
    <row r="43" spans="1:8" ht="13.5" thickBot="1">
      <c r="A43" t="s">
        <v>154</v>
      </c>
      <c r="E43" s="68">
        <f>SUM(E36:E41)</f>
        <v>1099</v>
      </c>
      <c r="F43" s="68">
        <f>SUM(F36:F41)</f>
        <v>-3674</v>
      </c>
      <c r="G43" s="68">
        <f>SUM(G36:G41)</f>
        <v>1099</v>
      </c>
      <c r="H43" s="68">
        <f>SUM(H36:H41)</f>
        <v>-3674</v>
      </c>
    </row>
    <row r="44" spans="5:8" ht="13.5" thickTop="1">
      <c r="E44" s="52"/>
      <c r="F44" s="52"/>
      <c r="G44" s="52"/>
      <c r="H44" s="52"/>
    </row>
    <row r="45" spans="5:8" ht="12.75">
      <c r="E45" s="30"/>
      <c r="F45" s="30"/>
      <c r="G45" s="30"/>
      <c r="H45" s="30"/>
    </row>
    <row r="46" spans="1:8" ht="12.75">
      <c r="A46" t="s">
        <v>78</v>
      </c>
      <c r="E46" s="30"/>
      <c r="F46" s="30"/>
      <c r="G46" s="30"/>
      <c r="H46" s="30"/>
    </row>
    <row r="47" spans="2:8" ht="12.75">
      <c r="B47" t="s">
        <v>79</v>
      </c>
      <c r="E47" s="65">
        <f>G47</f>
        <v>1087</v>
      </c>
      <c r="F47" s="30">
        <f>+F43-F48</f>
        <v>-3391</v>
      </c>
      <c r="G47" s="65">
        <v>1087</v>
      </c>
      <c r="H47" s="30">
        <f>+H43-H48</f>
        <v>-3391</v>
      </c>
    </row>
    <row r="48" spans="2:8" ht="12.75">
      <c r="B48" t="s">
        <v>80</v>
      </c>
      <c r="E48" s="65">
        <v>12</v>
      </c>
      <c r="F48" s="30">
        <f>H48</f>
        <v>-283</v>
      </c>
      <c r="G48" s="65">
        <v>12</v>
      </c>
      <c r="H48" s="30">
        <v>-283</v>
      </c>
    </row>
    <row r="49" spans="5:8" ht="12.75">
      <c r="E49" s="36"/>
      <c r="F49" s="36"/>
      <c r="G49" s="36"/>
      <c r="H49" s="36"/>
    </row>
    <row r="50" spans="5:8" ht="13.5" thickBot="1">
      <c r="E50" s="35">
        <f>SUM(E47:E48)</f>
        <v>1099</v>
      </c>
      <c r="F50" s="35">
        <f>SUM(F47:F48)</f>
        <v>-3674</v>
      </c>
      <c r="G50" s="35">
        <f>SUM(G47:G48)</f>
        <v>1099</v>
      </c>
      <c r="H50" s="35">
        <f>SUM(H47:H48)</f>
        <v>-3674</v>
      </c>
    </row>
    <row r="51" ht="13.5" thickTop="1"/>
    <row r="53" ht="12.75">
      <c r="A53" t="s">
        <v>155</v>
      </c>
    </row>
    <row r="54" ht="12.75">
      <c r="B54" t="s">
        <v>81</v>
      </c>
    </row>
    <row r="56" spans="2:8" ht="12.75">
      <c r="B56" t="s">
        <v>143</v>
      </c>
      <c r="E56" s="53">
        <v>-1.5416291634407817</v>
      </c>
      <c r="F56" s="53">
        <v>-5.3237144731192565</v>
      </c>
      <c r="G56" s="54">
        <f>E56</f>
        <v>-1.5416291634407817</v>
      </c>
      <c r="H56" s="54">
        <f>F56</f>
        <v>-5.3237144731192565</v>
      </c>
    </row>
    <row r="57" spans="5:8" ht="12.75">
      <c r="E57" s="53"/>
      <c r="F57" s="53"/>
      <c r="G57" s="54"/>
      <c r="H57" s="54"/>
    </row>
    <row r="58" spans="2:8" ht="12.75">
      <c r="B58" t="s">
        <v>157</v>
      </c>
      <c r="E58" s="53"/>
      <c r="F58" s="53"/>
      <c r="G58" s="54"/>
      <c r="H58" s="54"/>
    </row>
    <row r="59" spans="2:8" ht="12.75">
      <c r="B59" t="s">
        <v>156</v>
      </c>
      <c r="E59" s="53">
        <v>3.376</v>
      </c>
      <c r="F59" s="53">
        <v>-0.4062872569454647</v>
      </c>
      <c r="G59" s="54">
        <f>E59</f>
        <v>3.376</v>
      </c>
      <c r="H59" s="54">
        <f>F59</f>
        <v>-0.4062872569454647</v>
      </c>
    </row>
    <row r="60" spans="5:8" ht="12.75">
      <c r="E60" s="56"/>
      <c r="F60" s="56"/>
      <c r="G60" s="57"/>
      <c r="H60" s="57"/>
    </row>
    <row r="61" spans="2:8" ht="13.5" thickBot="1">
      <c r="B61" t="s">
        <v>158</v>
      </c>
      <c r="E61" s="42">
        <f>SUM(E56:E59)</f>
        <v>1.8343708365592182</v>
      </c>
      <c r="F61" s="42">
        <f>SUM(F56:F59)</f>
        <v>-5.730001730064721</v>
      </c>
      <c r="G61" s="42">
        <f>SUM(G56:G59)</f>
        <v>1.8343708365592182</v>
      </c>
      <c r="H61" s="42">
        <f>SUM(H56:H59)</f>
        <v>-5.730001730064721</v>
      </c>
    </row>
    <row r="62" spans="5:8" ht="13.5" thickTop="1">
      <c r="E62" s="53"/>
      <c r="F62" s="53"/>
      <c r="G62" s="54"/>
      <c r="H62" s="54"/>
    </row>
    <row r="63" spans="5:8" s="46" customFormat="1" ht="12.75">
      <c r="E63" s="53"/>
      <c r="F63" s="53"/>
      <c r="G63" s="54"/>
      <c r="H63" s="54"/>
    </row>
    <row r="64" spans="2:8" ht="13.5" thickBot="1">
      <c r="B64" t="s">
        <v>144</v>
      </c>
      <c r="E64" s="55" t="s">
        <v>69</v>
      </c>
      <c r="F64" s="55" t="s">
        <v>69</v>
      </c>
      <c r="G64" s="55" t="s">
        <v>69</v>
      </c>
      <c r="H64" s="55" t="s">
        <v>69</v>
      </c>
    </row>
    <row r="65" ht="13.5" thickTop="1"/>
    <row r="66" spans="2:8" ht="13.5" thickBot="1">
      <c r="B66" t="s">
        <v>145</v>
      </c>
      <c r="E66" s="55" t="s">
        <v>69</v>
      </c>
      <c r="F66" s="55" t="s">
        <v>69</v>
      </c>
      <c r="G66" s="55" t="s">
        <v>69</v>
      </c>
      <c r="H66" s="55" t="s">
        <v>69</v>
      </c>
    </row>
    <row r="67" ht="13.5" thickTop="1"/>
    <row r="68" spans="2:8" ht="13.5" thickBot="1">
      <c r="B68" t="s">
        <v>146</v>
      </c>
      <c r="E68" s="55" t="s">
        <v>69</v>
      </c>
      <c r="F68" s="55" t="s">
        <v>69</v>
      </c>
      <c r="G68" s="55" t="s">
        <v>69</v>
      </c>
      <c r="H68" s="55" t="s">
        <v>69</v>
      </c>
    </row>
    <row r="69" ht="13.5" thickTop="1"/>
    <row r="71" ht="12.75">
      <c r="A71" t="s">
        <v>122</v>
      </c>
    </row>
    <row r="72" ht="12.75">
      <c r="A72" t="s">
        <v>109</v>
      </c>
    </row>
    <row r="73" ht="12.75">
      <c r="A73" t="s">
        <v>110</v>
      </c>
    </row>
    <row r="75" ht="12.75">
      <c r="A75" s="13" t="s">
        <v>8</v>
      </c>
    </row>
    <row r="76" ht="12.75">
      <c r="A76" s="1" t="s">
        <v>127</v>
      </c>
    </row>
  </sheetData>
  <mergeCells count="2">
    <mergeCell ref="E7:F7"/>
    <mergeCell ref="G7:H7"/>
  </mergeCells>
  <printOptions/>
  <pageMargins left="0.48" right="0.24" top="0.71" bottom="0.41" header="0.5" footer="0.83"/>
  <pageSetup horizontalDpi="600" verticalDpi="600" orientation="portrait" paperSize="9" r:id="rId1"/>
  <headerFooter alignWithMargins="0">
    <oddFooter>&amp;R&amp;P</oddFooter>
  </headerFooter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workbookViewId="0" topLeftCell="A49">
      <selection activeCell="G79" activeCellId="2" sqref="G49 G61 G79"/>
    </sheetView>
  </sheetViews>
  <sheetFormatPr defaultColWidth="9.140625" defaultRowHeight="12.75"/>
  <cols>
    <col min="1" max="1" width="2.8515625" style="6" customWidth="1"/>
    <col min="2" max="2" width="18.28125" style="6" customWidth="1"/>
    <col min="3" max="3" width="10.8515625" style="6" customWidth="1"/>
    <col min="4" max="4" width="11.140625" style="6" customWidth="1"/>
    <col min="5" max="5" width="12.7109375" style="6" customWidth="1"/>
    <col min="6" max="6" width="9.140625" style="6" customWidth="1"/>
    <col min="7" max="8" width="13.7109375" style="6" customWidth="1"/>
    <col min="9" max="16384" width="9.140625" style="6" customWidth="1"/>
  </cols>
  <sheetData>
    <row r="1" ht="12.75">
      <c r="A1" s="5" t="s">
        <v>17</v>
      </c>
    </row>
    <row r="3" ht="12.75">
      <c r="A3" s="5" t="s">
        <v>129</v>
      </c>
    </row>
    <row r="4" ht="12.75">
      <c r="A4" s="5"/>
    </row>
    <row r="5" spans="2:8" ht="12.75">
      <c r="B5" s="12"/>
      <c r="G5" s="16" t="s">
        <v>56</v>
      </c>
      <c r="H5" s="16" t="s">
        <v>57</v>
      </c>
    </row>
    <row r="6" spans="7:8" ht="12.75">
      <c r="G6" s="7" t="s">
        <v>29</v>
      </c>
      <c r="H6" s="7" t="s">
        <v>30</v>
      </c>
    </row>
    <row r="7" spans="7:8" ht="12.75">
      <c r="G7" s="16" t="s">
        <v>128</v>
      </c>
      <c r="H7" s="16" t="s">
        <v>106</v>
      </c>
    </row>
    <row r="8" spans="7:8" ht="12.75">
      <c r="G8" s="3" t="s">
        <v>20</v>
      </c>
      <c r="H8" s="3" t="s">
        <v>20</v>
      </c>
    </row>
    <row r="9" spans="7:8" ht="12.75">
      <c r="G9" s="3"/>
      <c r="H9" s="16" t="s">
        <v>95</v>
      </c>
    </row>
    <row r="10" spans="1:7" ht="12.75">
      <c r="A10" s="12" t="s">
        <v>87</v>
      </c>
      <c r="G10" s="3"/>
    </row>
    <row r="11" spans="2:8" ht="12.75">
      <c r="B11" s="6" t="s">
        <v>26</v>
      </c>
      <c r="G11" s="6">
        <v>41007</v>
      </c>
      <c r="H11" s="6">
        <v>41877</v>
      </c>
    </row>
    <row r="12" spans="2:8" s="15" customFormat="1" ht="12.75">
      <c r="B12" s="26" t="s">
        <v>96</v>
      </c>
      <c r="G12" s="15">
        <v>785</v>
      </c>
      <c r="H12" s="15">
        <v>788</v>
      </c>
    </row>
    <row r="13" spans="2:8" ht="12.75">
      <c r="B13" s="12" t="s">
        <v>103</v>
      </c>
      <c r="G13" s="6">
        <v>39723</v>
      </c>
      <c r="H13" s="6">
        <v>39895</v>
      </c>
    </row>
    <row r="14" spans="2:8" ht="12.75" hidden="1">
      <c r="B14" s="12" t="s">
        <v>58</v>
      </c>
      <c r="G14" s="6">
        <v>0</v>
      </c>
      <c r="H14" s="6">
        <v>0</v>
      </c>
    </row>
    <row r="15" spans="2:8" ht="12.75">
      <c r="B15" s="12" t="s">
        <v>59</v>
      </c>
      <c r="G15" s="6">
        <v>15</v>
      </c>
      <c r="H15" s="6">
        <v>15</v>
      </c>
    </row>
    <row r="16" spans="2:8" ht="12.75">
      <c r="B16" s="12" t="s">
        <v>83</v>
      </c>
      <c r="G16" s="15">
        <v>501</v>
      </c>
      <c r="H16" s="6">
        <v>501</v>
      </c>
    </row>
    <row r="17" ht="12.75">
      <c r="B17" s="12"/>
    </row>
    <row r="18" spans="2:8" ht="12.75">
      <c r="B18" s="12"/>
      <c r="G18" s="8">
        <f>SUM(G11:G17)</f>
        <v>82031</v>
      </c>
      <c r="H18" s="8">
        <f>SUM(H11:H17)</f>
        <v>83076</v>
      </c>
    </row>
    <row r="20" ht="12.75">
      <c r="A20" s="6" t="s">
        <v>27</v>
      </c>
    </row>
    <row r="21" spans="2:8" ht="12.75">
      <c r="B21" s="12" t="s">
        <v>71</v>
      </c>
      <c r="G21" s="6">
        <v>4261</v>
      </c>
      <c r="H21" s="6">
        <v>4347</v>
      </c>
    </row>
    <row r="22" spans="2:8" ht="12.75">
      <c r="B22" s="6" t="s">
        <v>31</v>
      </c>
      <c r="G22" s="6">
        <v>14463</v>
      </c>
      <c r="H22" s="6">
        <v>14791</v>
      </c>
    </row>
    <row r="23" spans="2:8" ht="12.75">
      <c r="B23" s="6" t="s">
        <v>32</v>
      </c>
      <c r="G23" s="15">
        <v>72395</v>
      </c>
      <c r="H23" s="6">
        <v>76360</v>
      </c>
    </row>
    <row r="24" spans="2:8" ht="12.75">
      <c r="B24" s="12" t="s">
        <v>60</v>
      </c>
      <c r="G24" s="6">
        <v>573</v>
      </c>
      <c r="H24" s="6">
        <v>558</v>
      </c>
    </row>
    <row r="25" spans="2:8" ht="12.75">
      <c r="B25" s="12" t="s">
        <v>130</v>
      </c>
      <c r="G25" s="6">
        <v>28197</v>
      </c>
      <c r="H25" s="6">
        <v>0</v>
      </c>
    </row>
    <row r="26" spans="2:8" ht="12.75">
      <c r="B26" s="6" t="s">
        <v>33</v>
      </c>
      <c r="G26" s="9">
        <v>1664</v>
      </c>
      <c r="H26" s="9">
        <v>4215</v>
      </c>
    </row>
    <row r="27" spans="7:8" ht="12.75">
      <c r="G27" s="11">
        <f>SUM(G21:G26)</f>
        <v>121553</v>
      </c>
      <c r="H27" s="11">
        <f>SUM(H21:H26)</f>
        <v>100271</v>
      </c>
    </row>
    <row r="28" spans="7:8" ht="12.75">
      <c r="G28" s="11"/>
      <c r="H28" s="11"/>
    </row>
    <row r="29" spans="2:8" ht="12.75">
      <c r="B29" s="12" t="s">
        <v>147</v>
      </c>
      <c r="G29" s="37">
        <v>17816</v>
      </c>
      <c r="H29" s="11">
        <v>16512</v>
      </c>
    </row>
    <row r="30" spans="7:8" ht="12.75">
      <c r="G30" s="8">
        <f>SUM(G27:G29)</f>
        <v>139369</v>
      </c>
      <c r="H30" s="8">
        <f>SUM(H27:H29)</f>
        <v>116783</v>
      </c>
    </row>
    <row r="31" spans="7:8" ht="12.75">
      <c r="G31" s="11"/>
      <c r="H31" s="11"/>
    </row>
    <row r="32" spans="1:8" ht="13.5" thickBot="1">
      <c r="A32" s="12" t="s">
        <v>88</v>
      </c>
      <c r="G32" s="38">
        <f>G30+G18</f>
        <v>221400</v>
      </c>
      <c r="H32" s="38">
        <f>H30+H18</f>
        <v>199859</v>
      </c>
    </row>
    <row r="33" spans="7:8" ht="13.5" thickTop="1">
      <c r="G33" s="11"/>
      <c r="H33" s="11"/>
    </row>
    <row r="34" ht="12.75">
      <c r="B34" s="12" t="s">
        <v>64</v>
      </c>
    </row>
    <row r="36" spans="2:8" ht="12.75">
      <c r="B36" s="12" t="s">
        <v>63</v>
      </c>
      <c r="G36" s="6">
        <v>52791</v>
      </c>
      <c r="H36" s="6">
        <v>52791</v>
      </c>
    </row>
    <row r="37" spans="2:8" ht="12.75">
      <c r="B37" s="6" t="s">
        <v>28</v>
      </c>
      <c r="G37" s="15">
        <f>11714-46</f>
        <v>11668</v>
      </c>
      <c r="H37" s="6">
        <v>10581</v>
      </c>
    </row>
    <row r="38" spans="2:8" ht="12.75">
      <c r="B38" s="12" t="s">
        <v>12</v>
      </c>
      <c r="G38" s="11">
        <v>6905</v>
      </c>
      <c r="H38" s="11">
        <v>6905</v>
      </c>
    </row>
    <row r="39" spans="2:8" ht="12.75">
      <c r="B39" s="12" t="s">
        <v>111</v>
      </c>
      <c r="G39" s="11"/>
      <c r="H39" s="11"/>
    </row>
    <row r="40" spans="2:8" ht="12.75">
      <c r="B40" s="12" t="s">
        <v>113</v>
      </c>
      <c r="G40" s="9">
        <v>46</v>
      </c>
      <c r="H40" s="9">
        <v>46</v>
      </c>
    </row>
    <row r="41" spans="7:8" ht="12.75">
      <c r="G41" s="6">
        <f>SUM(G36:G40)</f>
        <v>71410</v>
      </c>
      <c r="H41" s="6">
        <f>SUM(H36:H40)</f>
        <v>70323</v>
      </c>
    </row>
    <row r="42" spans="2:8" ht="12.75">
      <c r="B42" s="12" t="s">
        <v>6</v>
      </c>
      <c r="G42" s="15">
        <v>1730</v>
      </c>
      <c r="H42" s="6">
        <v>1718</v>
      </c>
    </row>
    <row r="43" spans="2:8" ht="12.75">
      <c r="B43" s="12"/>
      <c r="G43" s="14"/>
      <c r="H43" s="14"/>
    </row>
    <row r="44" spans="2:8" ht="12.75">
      <c r="B44" s="12" t="s">
        <v>82</v>
      </c>
      <c r="G44" s="9">
        <f>SUM(G41:G42)</f>
        <v>73140</v>
      </c>
      <c r="H44" s="9">
        <f>SUM(H41:H42)</f>
        <v>72041</v>
      </c>
    </row>
    <row r="45" ht="12.75">
      <c r="B45" s="12"/>
    </row>
    <row r="46" ht="12.75">
      <c r="A46" s="12" t="s">
        <v>66</v>
      </c>
    </row>
    <row r="47" spans="2:8" ht="12.75">
      <c r="B47" s="12" t="s">
        <v>9</v>
      </c>
      <c r="G47" s="6">
        <v>18050</v>
      </c>
      <c r="H47" s="6">
        <v>18800</v>
      </c>
    </row>
    <row r="48" spans="2:8" ht="12.75">
      <c r="B48" s="12" t="s">
        <v>65</v>
      </c>
      <c r="G48" s="6">
        <v>1458</v>
      </c>
      <c r="H48" s="6">
        <v>1769</v>
      </c>
    </row>
    <row r="49" spans="2:8" ht="12.75">
      <c r="B49" s="12" t="s">
        <v>84</v>
      </c>
      <c r="G49" s="15">
        <f>1635-298-144</f>
        <v>1193</v>
      </c>
      <c r="H49" s="6">
        <v>1193</v>
      </c>
    </row>
    <row r="50" spans="7:8" ht="12.75">
      <c r="G50" s="39">
        <f>SUM(G47:G49)</f>
        <v>20701</v>
      </c>
      <c r="H50" s="39">
        <f>SUM(H47:H49)</f>
        <v>21762</v>
      </c>
    </row>
    <row r="51" spans="7:8" ht="12.75">
      <c r="G51" s="37"/>
      <c r="H51" s="11"/>
    </row>
    <row r="52" ht="12.75">
      <c r="A52" s="12" t="s">
        <v>61</v>
      </c>
    </row>
    <row r="53" spans="2:8" ht="12.75">
      <c r="B53" s="6" t="s">
        <v>34</v>
      </c>
      <c r="G53" s="6">
        <v>76600</v>
      </c>
      <c r="H53" s="6">
        <v>56203</v>
      </c>
    </row>
    <row r="54" spans="2:8" ht="12.75">
      <c r="B54" s="12" t="s">
        <v>65</v>
      </c>
      <c r="G54" s="6">
        <v>1597</v>
      </c>
      <c r="H54" s="6">
        <v>1772</v>
      </c>
    </row>
    <row r="55" spans="2:8" ht="12.75">
      <c r="B55" s="12" t="s">
        <v>9</v>
      </c>
      <c r="G55" s="6">
        <v>3100</v>
      </c>
      <c r="H55" s="6">
        <v>3100</v>
      </c>
    </row>
    <row r="56" spans="2:8" ht="12.75">
      <c r="B56" s="12" t="s">
        <v>10</v>
      </c>
      <c r="G56" s="6">
        <v>41640</v>
      </c>
      <c r="H56" s="6">
        <v>40348</v>
      </c>
    </row>
    <row r="57" spans="2:8" ht="12.75">
      <c r="B57" s="12" t="s">
        <v>62</v>
      </c>
      <c r="G57" s="9">
        <v>2582</v>
      </c>
      <c r="H57" s="9">
        <v>2544</v>
      </c>
    </row>
    <row r="58" spans="7:8" ht="12.75">
      <c r="G58" s="11">
        <f>SUM(G53:G57)</f>
        <v>125519</v>
      </c>
      <c r="H58" s="11">
        <f>SUM(H53:H57)</f>
        <v>103967</v>
      </c>
    </row>
    <row r="59" spans="7:8" ht="12.75">
      <c r="G59" s="11"/>
      <c r="H59" s="11"/>
    </row>
    <row r="60" spans="2:8" ht="12.75">
      <c r="B60" s="12" t="s">
        <v>112</v>
      </c>
      <c r="G60" s="11"/>
      <c r="H60" s="11"/>
    </row>
    <row r="61" spans="2:8" ht="12.75">
      <c r="B61" s="12" t="s">
        <v>114</v>
      </c>
      <c r="G61" s="37">
        <v>2040</v>
      </c>
      <c r="H61" s="11">
        <v>2089</v>
      </c>
    </row>
    <row r="62" spans="2:8" ht="12.75">
      <c r="B62" s="12"/>
      <c r="G62" s="8">
        <f>SUM(G58:G61)</f>
        <v>127559</v>
      </c>
      <c r="H62" s="8">
        <f>SUM(H58:H61)</f>
        <v>106056</v>
      </c>
    </row>
    <row r="63" spans="7:8" ht="12.75">
      <c r="G63" s="37"/>
      <c r="H63" s="11"/>
    </row>
    <row r="64" spans="1:8" ht="13.5" thickBot="1">
      <c r="A64" s="12" t="s">
        <v>89</v>
      </c>
      <c r="G64" s="38">
        <f>G62+G50+G44</f>
        <v>221400</v>
      </c>
      <c r="H64" s="38">
        <f>H62+H50+H44</f>
        <v>199859</v>
      </c>
    </row>
    <row r="65" spans="7:8" ht="13.5" thickTop="1">
      <c r="G65" s="37">
        <f>G64-G32</f>
        <v>0</v>
      </c>
      <c r="H65" s="37">
        <f>H64-H32</f>
        <v>0</v>
      </c>
    </row>
    <row r="66" spans="7:8" ht="12.75">
      <c r="G66" s="37"/>
      <c r="H66" s="37"/>
    </row>
    <row r="67" spans="1:8" ht="12.75">
      <c r="A67" t="s">
        <v>115</v>
      </c>
      <c r="B67"/>
      <c r="G67" s="37"/>
      <c r="H67" s="37"/>
    </row>
    <row r="68" spans="1:8" ht="12.75">
      <c r="A68" t="s">
        <v>116</v>
      </c>
      <c r="B68"/>
      <c r="G68" s="37"/>
      <c r="H68" s="37"/>
    </row>
    <row r="69" spans="1:8" ht="12.75">
      <c r="A69" t="s">
        <v>118</v>
      </c>
      <c r="B69"/>
      <c r="G69" s="37"/>
      <c r="H69" s="37"/>
    </row>
    <row r="70" spans="1:8" ht="12.75">
      <c r="A70" s="12" t="s">
        <v>117</v>
      </c>
      <c r="G70" s="37"/>
      <c r="H70" s="37"/>
    </row>
    <row r="71" spans="7:8" ht="12.75">
      <c r="G71" s="37"/>
      <c r="H71" s="37"/>
    </row>
    <row r="73" ht="12.75">
      <c r="A73" s="1" t="s">
        <v>11</v>
      </c>
    </row>
    <row r="74" ht="12.75">
      <c r="A74" s="1" t="s">
        <v>127</v>
      </c>
    </row>
    <row r="79" spans="2:8" ht="12.75">
      <c r="B79" s="12" t="s">
        <v>74</v>
      </c>
      <c r="G79" s="69">
        <f>G41/G36</f>
        <v>1.3526926938303878</v>
      </c>
      <c r="H79" s="43">
        <f>H41/H36+H45</f>
        <v>1.3321020628516225</v>
      </c>
    </row>
  </sheetData>
  <printOptions/>
  <pageMargins left="0.75" right="0.75" top="1" bottom="1" header="0.5" footer="0.5"/>
  <pageSetup fitToHeight="1" fitToWidth="1" horizontalDpi="300" verticalDpi="300" orientation="portrait" paperSize="9" scale="72" r:id="rId1"/>
  <headerFooter alignWithMargins="0">
    <oddFooter>&amp;R3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workbookViewId="0" topLeftCell="C1">
      <selection activeCell="H10" sqref="H10"/>
    </sheetView>
  </sheetViews>
  <sheetFormatPr defaultColWidth="9.140625" defaultRowHeight="12.75"/>
  <cols>
    <col min="3" max="3" width="15.8515625" style="0" customWidth="1"/>
    <col min="4" max="4" width="11.7109375" style="0" customWidth="1"/>
    <col min="5" max="5" width="15.7109375" style="0" customWidth="1"/>
    <col min="6" max="6" width="18.421875" style="0" customWidth="1"/>
    <col min="7" max="7" width="15.7109375" style="0" customWidth="1"/>
    <col min="8" max="8" width="13.7109375" style="0" customWidth="1"/>
    <col min="9" max="9" width="14.00390625" style="0" customWidth="1"/>
    <col min="10" max="10" width="10.7109375" style="0" customWidth="1"/>
    <col min="11" max="11" width="10.00390625" style="0" customWidth="1"/>
  </cols>
  <sheetData>
    <row r="1" ht="12.75">
      <c r="A1" s="1" t="s">
        <v>17</v>
      </c>
    </row>
    <row r="3" ht="12.75">
      <c r="A3" s="1" t="s">
        <v>148</v>
      </c>
    </row>
    <row r="6" spans="4:11" ht="12.75">
      <c r="D6" s="3" t="s">
        <v>41</v>
      </c>
      <c r="E6" s="3" t="s">
        <v>91</v>
      </c>
      <c r="F6" s="3" t="s">
        <v>119</v>
      </c>
      <c r="G6" s="3" t="s">
        <v>14</v>
      </c>
      <c r="H6" s="3" t="s">
        <v>67</v>
      </c>
      <c r="I6" s="3" t="s">
        <v>42</v>
      </c>
      <c r="J6" s="3" t="s">
        <v>85</v>
      </c>
      <c r="K6" s="3" t="s">
        <v>42</v>
      </c>
    </row>
    <row r="7" spans="4:10" ht="12.75">
      <c r="D7" s="3" t="s">
        <v>40</v>
      </c>
      <c r="E7" s="3" t="s">
        <v>13</v>
      </c>
      <c r="F7" s="3" t="s">
        <v>120</v>
      </c>
      <c r="G7" s="3" t="s">
        <v>15</v>
      </c>
      <c r="H7" s="3"/>
      <c r="J7" s="3" t="s">
        <v>86</v>
      </c>
    </row>
    <row r="8" spans="4:11" ht="12.75">
      <c r="D8" s="3" t="s">
        <v>20</v>
      </c>
      <c r="E8" s="3" t="s">
        <v>20</v>
      </c>
      <c r="F8" s="3" t="s">
        <v>20</v>
      </c>
      <c r="G8" s="3" t="s">
        <v>20</v>
      </c>
      <c r="H8" s="3" t="s">
        <v>20</v>
      </c>
      <c r="I8" s="3" t="s">
        <v>20</v>
      </c>
      <c r="J8" s="3" t="s">
        <v>20</v>
      </c>
      <c r="K8" s="3" t="s">
        <v>20</v>
      </c>
    </row>
    <row r="10" ht="12.75">
      <c r="A10" t="s">
        <v>131</v>
      </c>
    </row>
    <row r="11" ht="12.75">
      <c r="A11" s="4" t="s">
        <v>149</v>
      </c>
    </row>
    <row r="13" spans="1:12" ht="12.75">
      <c r="A13" t="s">
        <v>97</v>
      </c>
      <c r="D13" s="6">
        <v>52791</v>
      </c>
      <c r="E13" s="6">
        <v>6190</v>
      </c>
      <c r="F13" s="6">
        <v>46</v>
      </c>
      <c r="G13" s="6">
        <v>4391</v>
      </c>
      <c r="H13" s="6">
        <f>'BS'!H38</f>
        <v>6905</v>
      </c>
      <c r="I13" s="6">
        <f>SUM(D13:H13)</f>
        <v>70323</v>
      </c>
      <c r="J13" s="24">
        <f>'BS'!H42</f>
        <v>1718</v>
      </c>
      <c r="K13" s="24">
        <f>I13+J13</f>
        <v>72041</v>
      </c>
      <c r="L13" s="24"/>
    </row>
    <row r="14" spans="4:11" ht="12.75">
      <c r="D14" s="6"/>
      <c r="E14" s="6"/>
      <c r="F14" s="6"/>
      <c r="G14" s="6"/>
      <c r="H14" s="6"/>
      <c r="I14" s="6"/>
      <c r="J14" s="24"/>
      <c r="K14" s="24"/>
    </row>
    <row r="15" spans="1:11" ht="12.75">
      <c r="A15" t="s">
        <v>43</v>
      </c>
      <c r="D15" s="6">
        <v>0</v>
      </c>
      <c r="E15" s="26">
        <v>0</v>
      </c>
      <c r="F15" s="26">
        <v>0</v>
      </c>
      <c r="G15" s="15">
        <f>PL!G47</f>
        <v>1087</v>
      </c>
      <c r="H15" s="15">
        <v>0</v>
      </c>
      <c r="I15" s="6">
        <f>SUM(D15:H15)</f>
        <v>1087</v>
      </c>
      <c r="J15" s="70">
        <v>12</v>
      </c>
      <c r="K15" s="70">
        <f>I15+J15</f>
        <v>1099</v>
      </c>
    </row>
    <row r="16" spans="1:9" ht="12.75">
      <c r="A16" t="s">
        <v>44</v>
      </c>
      <c r="D16" s="6"/>
      <c r="E16" s="6"/>
      <c r="F16" s="6"/>
      <c r="G16" s="6"/>
      <c r="H16" s="6"/>
      <c r="I16" s="6"/>
    </row>
    <row r="17" spans="4:9" ht="12.75">
      <c r="D17" s="6"/>
      <c r="E17" s="6"/>
      <c r="F17" s="6"/>
      <c r="G17" s="6"/>
      <c r="H17" s="6"/>
      <c r="I17" s="6"/>
    </row>
    <row r="18" spans="1:11" ht="12.75">
      <c r="A18" t="s">
        <v>45</v>
      </c>
      <c r="D18" s="8">
        <f aca="true" t="shared" si="0" ref="D18:K18">SUM(D13:D17)</f>
        <v>52791</v>
      </c>
      <c r="E18" s="8">
        <f t="shared" si="0"/>
        <v>6190</v>
      </c>
      <c r="F18" s="8">
        <f t="shared" si="0"/>
        <v>46</v>
      </c>
      <c r="G18" s="8">
        <f t="shared" si="0"/>
        <v>5478</v>
      </c>
      <c r="H18" s="8">
        <f t="shared" si="0"/>
        <v>6905</v>
      </c>
      <c r="I18" s="8">
        <f t="shared" si="0"/>
        <v>71410</v>
      </c>
      <c r="J18" s="8">
        <f t="shared" si="0"/>
        <v>1730</v>
      </c>
      <c r="K18" s="8">
        <f t="shared" si="0"/>
        <v>73140</v>
      </c>
    </row>
    <row r="19" spans="4:11" ht="12.75">
      <c r="D19" s="6">
        <f>D18-'BS'!G36</f>
        <v>0</v>
      </c>
      <c r="E19" s="6"/>
      <c r="F19" s="6"/>
      <c r="G19" s="6">
        <f>E18+G18-'BS'!G37</f>
        <v>0</v>
      </c>
      <c r="H19" s="6">
        <f>H18-'BS'!G38</f>
        <v>0</v>
      </c>
      <c r="I19" s="25"/>
      <c r="J19" s="24">
        <f>J18-'BS'!G42</f>
        <v>0</v>
      </c>
      <c r="K19" s="24">
        <f>K18-'BS'!G44</f>
        <v>0</v>
      </c>
    </row>
    <row r="20" spans="4:9" ht="12.75">
      <c r="D20" s="6"/>
      <c r="E20" s="6"/>
      <c r="F20" s="6"/>
      <c r="G20" s="6"/>
      <c r="H20" s="6"/>
      <c r="I20" s="6"/>
    </row>
    <row r="21" ht="12.75">
      <c r="A21" t="s">
        <v>131</v>
      </c>
    </row>
    <row r="22" ht="12.75">
      <c r="A22" s="4" t="s">
        <v>132</v>
      </c>
    </row>
    <row r="24" spans="1:11" ht="12.75">
      <c r="A24" t="s">
        <v>97</v>
      </c>
      <c r="D24" s="6">
        <v>52418</v>
      </c>
      <c r="E24" s="6">
        <v>6206</v>
      </c>
      <c r="F24" s="6">
        <v>0</v>
      </c>
      <c r="G24" s="6">
        <v>5553</v>
      </c>
      <c r="H24" s="6">
        <v>7307</v>
      </c>
      <c r="I24" s="6">
        <f>SUM(D24:H24)</f>
        <v>71484</v>
      </c>
      <c r="J24" s="24">
        <v>3578</v>
      </c>
      <c r="K24" s="24">
        <f>I24+J24</f>
        <v>75062</v>
      </c>
    </row>
    <row r="25" spans="4:11" ht="12.75">
      <c r="D25" s="6"/>
      <c r="E25" s="6"/>
      <c r="F25" s="6"/>
      <c r="G25" s="6"/>
      <c r="H25" s="6"/>
      <c r="I25" s="6"/>
      <c r="J25" s="24"/>
      <c r="K25" s="24"/>
    </row>
    <row r="26" spans="1:11" ht="12.75">
      <c r="A26" t="s">
        <v>43</v>
      </c>
      <c r="D26" s="6">
        <v>11</v>
      </c>
      <c r="E26" s="26">
        <v>1</v>
      </c>
      <c r="F26" s="26">
        <v>0</v>
      </c>
      <c r="G26" s="15">
        <f>PL!H47</f>
        <v>-3391</v>
      </c>
      <c r="H26" s="15">
        <v>-12</v>
      </c>
      <c r="I26" s="6">
        <f>SUM(D26:H26)</f>
        <v>-3391</v>
      </c>
      <c r="J26" s="24">
        <f>PL!H48</f>
        <v>-283</v>
      </c>
      <c r="K26" s="24">
        <f>I26+J26</f>
        <v>-3674</v>
      </c>
    </row>
    <row r="27" spans="1:9" ht="12.75">
      <c r="A27" t="s">
        <v>44</v>
      </c>
      <c r="D27" s="6"/>
      <c r="E27" s="6"/>
      <c r="F27" s="6"/>
      <c r="G27" s="6"/>
      <c r="H27" s="6"/>
      <c r="I27" s="6"/>
    </row>
    <row r="28" spans="4:9" ht="12.75">
      <c r="D28" s="6"/>
      <c r="E28" s="6"/>
      <c r="F28" s="6"/>
      <c r="G28" s="6"/>
      <c r="H28" s="6"/>
      <c r="I28" s="6"/>
    </row>
    <row r="29" spans="1:11" ht="12.75">
      <c r="A29" t="s">
        <v>45</v>
      </c>
      <c r="D29" s="8">
        <f>SUM(D24:D28)</f>
        <v>52429</v>
      </c>
      <c r="E29" s="8">
        <f aca="true" t="shared" si="1" ref="E29:K29">SUM(E24:E28)</f>
        <v>6207</v>
      </c>
      <c r="F29" s="8">
        <f t="shared" si="1"/>
        <v>0</v>
      </c>
      <c r="G29" s="8">
        <f t="shared" si="1"/>
        <v>2162</v>
      </c>
      <c r="H29" s="8">
        <f t="shared" si="1"/>
        <v>7295</v>
      </c>
      <c r="I29" s="8">
        <f t="shared" si="1"/>
        <v>68093</v>
      </c>
      <c r="J29" s="8">
        <f t="shared" si="1"/>
        <v>3295</v>
      </c>
      <c r="K29" s="8">
        <f t="shared" si="1"/>
        <v>71388</v>
      </c>
    </row>
    <row r="30" spans="7:9" ht="12.75">
      <c r="G30" s="24"/>
      <c r="H30" s="24"/>
      <c r="I30" s="24"/>
    </row>
    <row r="31" spans="7:9" ht="12.75">
      <c r="G31" s="24"/>
      <c r="H31" s="24"/>
      <c r="I31" s="24"/>
    </row>
    <row r="33" ht="12.75">
      <c r="A33" s="1" t="s">
        <v>46</v>
      </c>
    </row>
    <row r="34" ht="12.75">
      <c r="A34" s="1" t="s">
        <v>127</v>
      </c>
    </row>
  </sheetData>
  <printOptions/>
  <pageMargins left="0.75" right="0.31" top="1" bottom="1" header="0.5" footer="0.5"/>
  <pageSetup fitToHeight="1" fitToWidth="1" horizontalDpi="600" verticalDpi="600" orientation="portrait" paperSize="9" scale="61" r:id="rId1"/>
  <headerFooter alignWithMargins="0">
    <oddFooter>&amp;R4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22">
      <selection activeCell="N19" sqref="N19"/>
    </sheetView>
  </sheetViews>
  <sheetFormatPr defaultColWidth="9.140625" defaultRowHeight="12.75"/>
  <cols>
    <col min="7" max="7" width="16.28125" style="0" customWidth="1"/>
    <col min="8" max="8" width="15.7109375" style="0" customWidth="1"/>
  </cols>
  <sheetData>
    <row r="1" ht="12.75">
      <c r="A1" s="1" t="s">
        <v>17</v>
      </c>
    </row>
    <row r="3" ht="12.75">
      <c r="A3" s="1" t="s">
        <v>135</v>
      </c>
    </row>
    <row r="6" spans="7:8" ht="12.75">
      <c r="G6" s="3"/>
      <c r="H6" s="3"/>
    </row>
    <row r="7" spans="7:8" ht="12.75">
      <c r="G7" s="3" t="s">
        <v>136</v>
      </c>
      <c r="H7" s="3" t="str">
        <f>G7</f>
        <v>3 months ended </v>
      </c>
    </row>
    <row r="8" spans="7:8" ht="12.75">
      <c r="G8" s="16" t="str">
        <f>+PL!G11</f>
        <v>31.3.08</v>
      </c>
      <c r="H8" s="16" t="str">
        <f>+PL!H11</f>
        <v>31.3.07</v>
      </c>
    </row>
    <row r="9" spans="7:8" ht="12.75">
      <c r="G9" s="3" t="s">
        <v>20</v>
      </c>
      <c r="H9" s="3" t="s">
        <v>20</v>
      </c>
    </row>
    <row r="10" spans="7:8" ht="12.75">
      <c r="G10" s="6"/>
      <c r="H10" s="2"/>
    </row>
    <row r="11" spans="7:8" ht="12.75">
      <c r="G11" s="6"/>
      <c r="H11" s="2"/>
    </row>
    <row r="12" spans="1:8" ht="12.75">
      <c r="A12" t="s">
        <v>150</v>
      </c>
      <c r="G12" s="15">
        <f>PL!E32</f>
        <v>-897</v>
      </c>
      <c r="H12" s="15">
        <v>-3438</v>
      </c>
    </row>
    <row r="13" spans="1:8" ht="12.75">
      <c r="A13" t="s">
        <v>151</v>
      </c>
      <c r="G13" s="41">
        <f>PL!E41</f>
        <v>1998</v>
      </c>
      <c r="H13" s="41">
        <v>-236</v>
      </c>
    </row>
    <row r="14" spans="1:8" ht="12.75">
      <c r="A14" t="s">
        <v>101</v>
      </c>
      <c r="G14" s="15">
        <f>SUM(G12:G13)</f>
        <v>1101</v>
      </c>
      <c r="H14" s="15">
        <f>SUM(H12:H13)</f>
        <v>-3674</v>
      </c>
    </row>
    <row r="15" spans="7:8" ht="12.75">
      <c r="G15" s="6"/>
      <c r="H15" s="15"/>
    </row>
    <row r="16" spans="1:8" ht="12.75">
      <c r="A16" t="s">
        <v>93</v>
      </c>
      <c r="G16" s="15">
        <v>628</v>
      </c>
      <c r="H16" s="6">
        <v>3194</v>
      </c>
    </row>
    <row r="17" spans="7:8" ht="12.75">
      <c r="G17" s="41"/>
      <c r="H17" s="41"/>
    </row>
    <row r="18" spans="1:8" ht="12.75">
      <c r="A18" t="s">
        <v>35</v>
      </c>
      <c r="G18" s="6">
        <f>G14+G16</f>
        <v>1729</v>
      </c>
      <c r="H18" s="6">
        <f>H14+H16</f>
        <v>-480</v>
      </c>
    </row>
    <row r="19" spans="7:8" ht="12.75">
      <c r="G19" s="6"/>
      <c r="H19" s="6"/>
    </row>
    <row r="20" spans="1:8" ht="12.75">
      <c r="A20" t="s">
        <v>36</v>
      </c>
      <c r="G20" s="15">
        <v>24880.04818999999</v>
      </c>
      <c r="H20" s="6">
        <v>6004</v>
      </c>
    </row>
    <row r="21" spans="7:8" ht="12.75">
      <c r="G21" s="6"/>
      <c r="H21" s="6"/>
    </row>
    <row r="22" spans="1:8" ht="12.75">
      <c r="A22" t="s">
        <v>90</v>
      </c>
      <c r="G22" s="15">
        <v>-948.551</v>
      </c>
      <c r="H22" s="6">
        <v>-1111</v>
      </c>
    </row>
    <row r="23" spans="7:8" ht="12.75">
      <c r="G23" s="6"/>
      <c r="H23" s="6"/>
    </row>
    <row r="24" spans="1:8" ht="12.75">
      <c r="A24" t="s">
        <v>37</v>
      </c>
      <c r="G24" s="6">
        <v>-609.962</v>
      </c>
      <c r="H24" s="6">
        <v>-105</v>
      </c>
    </row>
    <row r="25" spans="7:8" ht="12.75">
      <c r="G25" s="6"/>
      <c r="H25" s="6"/>
    </row>
    <row r="26" spans="1:8" ht="12.75">
      <c r="A26" t="s">
        <v>38</v>
      </c>
      <c r="G26" s="12">
        <f>446.475+1</f>
        <v>447.475</v>
      </c>
      <c r="H26" s="6">
        <v>-4375</v>
      </c>
    </row>
    <row r="27" spans="7:8" ht="12.75">
      <c r="G27" s="9"/>
      <c r="H27" s="9"/>
    </row>
    <row r="28" spans="1:8" ht="12.75">
      <c r="A28" t="s">
        <v>39</v>
      </c>
      <c r="G28" s="6">
        <f>SUM(G18:G27)</f>
        <v>25498.01018999999</v>
      </c>
      <c r="H28" s="6">
        <f>SUM(H18:H27)</f>
        <v>-67</v>
      </c>
    </row>
    <row r="29" spans="7:8" ht="12.75">
      <c r="G29" s="6"/>
      <c r="H29" s="6"/>
    </row>
    <row r="30" spans="1:8" ht="12.75">
      <c r="A30" t="s">
        <v>72</v>
      </c>
      <c r="G30" s="6">
        <v>-14034</v>
      </c>
      <c r="H30" s="6">
        <v>-19486</v>
      </c>
    </row>
    <row r="31" ht="12.75">
      <c r="G31" s="6"/>
    </row>
    <row r="32" spans="1:8" ht="13.5" thickBot="1">
      <c r="A32" t="s">
        <v>73</v>
      </c>
      <c r="G32" s="10">
        <f>SUM(G28:G31)</f>
        <v>11464.01018999999</v>
      </c>
      <c r="H32" s="10">
        <f>SUM(H28:H31)</f>
        <v>-19553</v>
      </c>
    </row>
    <row r="33" ht="13.5" thickTop="1"/>
    <row r="35" ht="12.75">
      <c r="A35" s="4" t="s">
        <v>137</v>
      </c>
    </row>
    <row r="36" spans="1:8" ht="12.75">
      <c r="A36" t="s">
        <v>140</v>
      </c>
      <c r="G36" s="6">
        <f>'BS'!G25</f>
        <v>28197</v>
      </c>
      <c r="H36" s="6">
        <f>'BS'!H25</f>
        <v>0</v>
      </c>
    </row>
    <row r="37" spans="1:8" ht="12.75">
      <c r="A37" t="s">
        <v>138</v>
      </c>
      <c r="G37" s="6">
        <f>'BS'!G26</f>
        <v>1664</v>
      </c>
      <c r="H37" s="6">
        <f>1401-H40-1</f>
        <v>1242</v>
      </c>
    </row>
    <row r="38" spans="1:8" ht="12.75">
      <c r="A38" t="s">
        <v>139</v>
      </c>
      <c r="G38" s="9">
        <v>-18571</v>
      </c>
      <c r="H38" s="9">
        <v>-20953</v>
      </c>
    </row>
    <row r="39" spans="7:8" ht="12.75">
      <c r="G39" s="11">
        <f>SUM(G36:G38)</f>
        <v>11290</v>
      </c>
      <c r="H39" s="11">
        <f>SUM(H36:H38)</f>
        <v>-19711</v>
      </c>
    </row>
    <row r="40" spans="1:8" ht="12.75">
      <c r="A40" t="s">
        <v>142</v>
      </c>
      <c r="G40" s="6">
        <v>174</v>
      </c>
      <c r="H40" s="6">
        <v>158</v>
      </c>
    </row>
    <row r="41" spans="1:8" ht="13.5" thickBot="1">
      <c r="A41" t="s">
        <v>141</v>
      </c>
      <c r="G41" s="10">
        <f>SUM(G39:G40)</f>
        <v>11464</v>
      </c>
      <c r="H41" s="10">
        <f>SUM(H39:H40)</f>
        <v>-19553</v>
      </c>
    </row>
    <row r="42" spans="7:8" ht="13.5" thickTop="1">
      <c r="G42" s="6"/>
      <c r="H42" s="6"/>
    </row>
    <row r="43" spans="7:8" ht="12.75">
      <c r="G43" s="6"/>
      <c r="H43" s="6"/>
    </row>
    <row r="49" ht="12.75">
      <c r="A49" s="1" t="s">
        <v>0</v>
      </c>
    </row>
    <row r="50" ht="12.75">
      <c r="A50" s="1" t="s">
        <v>127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Footer>&amp;R5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workbookViewId="0" topLeftCell="A23">
      <selection activeCell="B31" sqref="B31"/>
    </sheetView>
  </sheetViews>
  <sheetFormatPr defaultColWidth="9.140625" defaultRowHeight="12.75"/>
  <cols>
    <col min="1" max="1" width="4.421875" style="0" customWidth="1"/>
    <col min="2" max="2" width="36.421875" style="0" customWidth="1"/>
    <col min="3" max="3" width="15.421875" style="0" customWidth="1"/>
    <col min="4" max="4" width="20.28125" style="0" customWidth="1"/>
    <col min="5" max="5" width="18.00390625" style="0" customWidth="1"/>
    <col min="6" max="6" width="21.421875" style="0" customWidth="1"/>
  </cols>
  <sheetData>
    <row r="1" ht="12.75">
      <c r="A1" s="1" t="s">
        <v>17</v>
      </c>
    </row>
    <row r="3" ht="12.75">
      <c r="A3" s="1" t="s">
        <v>47</v>
      </c>
    </row>
    <row r="5" ht="12.75">
      <c r="A5" s="1" t="s">
        <v>133</v>
      </c>
    </row>
    <row r="9" spans="3:6" ht="12.75">
      <c r="C9" s="72" t="s">
        <v>48</v>
      </c>
      <c r="D9" s="73"/>
      <c r="E9" s="72" t="s">
        <v>16</v>
      </c>
      <c r="F9" s="73"/>
    </row>
    <row r="10" spans="3:6" ht="12.75">
      <c r="C10" s="17" t="s">
        <v>49</v>
      </c>
      <c r="D10" s="3" t="s">
        <v>50</v>
      </c>
      <c r="E10" s="17" t="s">
        <v>49</v>
      </c>
      <c r="F10" s="18" t="s">
        <v>50</v>
      </c>
    </row>
    <row r="11" spans="3:6" ht="12.75">
      <c r="C11" s="17" t="s">
        <v>51</v>
      </c>
      <c r="D11" s="3" t="s">
        <v>52</v>
      </c>
      <c r="E11" s="17" t="s">
        <v>53</v>
      </c>
      <c r="F11" s="17" t="s">
        <v>54</v>
      </c>
    </row>
    <row r="12" spans="3:6" ht="12.75">
      <c r="C12" s="17" t="s">
        <v>128</v>
      </c>
      <c r="D12" s="17" t="s">
        <v>134</v>
      </c>
      <c r="E12" s="17" t="str">
        <f>C12</f>
        <v>31.3.2008</v>
      </c>
      <c r="F12" s="17" t="str">
        <f>D12</f>
        <v>31.3.2007</v>
      </c>
    </row>
    <row r="13" spans="3:6" ht="12.75">
      <c r="C13" s="17" t="s">
        <v>20</v>
      </c>
      <c r="D13" s="3" t="s">
        <v>20</v>
      </c>
      <c r="E13" s="17" t="s">
        <v>20</v>
      </c>
      <c r="F13" s="17" t="s">
        <v>20</v>
      </c>
    </row>
    <row r="14" spans="3:6" ht="12.75">
      <c r="C14" s="19"/>
      <c r="E14" s="19"/>
      <c r="F14" s="19"/>
    </row>
    <row r="15" spans="1:6" ht="12.75">
      <c r="A15" s="20">
        <v>1</v>
      </c>
      <c r="B15" s="20" t="s">
        <v>22</v>
      </c>
      <c r="C15" s="58">
        <f>E15</f>
        <v>27741</v>
      </c>
      <c r="D15" s="21">
        <f>F15</f>
        <v>23459</v>
      </c>
      <c r="E15" s="58">
        <v>27741</v>
      </c>
      <c r="F15" s="21">
        <v>23459</v>
      </c>
    </row>
    <row r="16" spans="1:6" ht="12.75">
      <c r="A16" s="20"/>
      <c r="B16" s="20"/>
      <c r="C16" s="21"/>
      <c r="D16" s="21"/>
      <c r="E16" s="21"/>
      <c r="F16" s="21"/>
    </row>
    <row r="17" spans="1:6" ht="12.75">
      <c r="A17" s="20">
        <v>2</v>
      </c>
      <c r="B17" s="20" t="s">
        <v>102</v>
      </c>
      <c r="C17" s="58">
        <f>E17</f>
        <v>1101</v>
      </c>
      <c r="D17" s="21">
        <f>F17</f>
        <v>-3674</v>
      </c>
      <c r="E17" s="58">
        <v>1101</v>
      </c>
      <c r="F17" s="21">
        <v>-3674</v>
      </c>
    </row>
    <row r="18" spans="1:6" ht="12.75">
      <c r="A18" s="20"/>
      <c r="B18" s="20"/>
      <c r="C18" s="21"/>
      <c r="D18" s="21"/>
      <c r="E18" s="21"/>
      <c r="F18" s="21"/>
    </row>
    <row r="19" spans="1:6" ht="12.75">
      <c r="A19" s="20">
        <v>3</v>
      </c>
      <c r="B19" s="20" t="s">
        <v>104</v>
      </c>
      <c r="C19" s="58">
        <f>E19</f>
        <v>1099</v>
      </c>
      <c r="D19" s="58">
        <f>F19</f>
        <v>-3391</v>
      </c>
      <c r="E19" s="58">
        <f>PL!G43</f>
        <v>1099</v>
      </c>
      <c r="F19" s="58">
        <v>-3391</v>
      </c>
    </row>
    <row r="20" spans="1:6" ht="12.75">
      <c r="A20" s="20"/>
      <c r="B20" s="20"/>
      <c r="C20" s="21"/>
      <c r="D20" s="21"/>
      <c r="E20" s="21"/>
      <c r="F20" s="21"/>
    </row>
    <row r="21" spans="1:6" ht="12.75">
      <c r="A21" s="20">
        <v>4</v>
      </c>
      <c r="B21" s="20" t="s">
        <v>105</v>
      </c>
      <c r="C21" s="21"/>
      <c r="D21" s="21"/>
      <c r="E21" s="21"/>
      <c r="F21" s="21"/>
    </row>
    <row r="22" spans="1:6" ht="12.75">
      <c r="A22" s="20"/>
      <c r="B22" s="20" t="s">
        <v>98</v>
      </c>
      <c r="C22" s="58">
        <f>E22</f>
        <v>1087</v>
      </c>
      <c r="D22" s="21">
        <f>F22</f>
        <v>-3391</v>
      </c>
      <c r="E22" s="58">
        <f>PL!G47</f>
        <v>1087</v>
      </c>
      <c r="F22" s="21">
        <f>PL!H47</f>
        <v>-3391</v>
      </c>
    </row>
    <row r="23" spans="1:6" ht="12.75">
      <c r="A23" s="20"/>
      <c r="B23" s="20"/>
      <c r="C23" s="21"/>
      <c r="D23" s="21"/>
      <c r="E23" s="21"/>
      <c r="F23" s="21"/>
    </row>
    <row r="24" spans="1:6" ht="12.75">
      <c r="A24" s="20">
        <v>5</v>
      </c>
      <c r="B24" s="20" t="s">
        <v>159</v>
      </c>
      <c r="C24" s="60">
        <f>E24</f>
        <v>1.8343708365592182</v>
      </c>
      <c r="D24" s="22">
        <f>F24</f>
        <v>-5.73</v>
      </c>
      <c r="E24" s="60">
        <f>PL!G61</f>
        <v>1.8343708365592182</v>
      </c>
      <c r="F24" s="22">
        <v>-5.73</v>
      </c>
    </row>
    <row r="25" spans="1:6" ht="12.75">
      <c r="A25" s="20"/>
      <c r="B25" s="20"/>
      <c r="C25" s="21"/>
      <c r="D25" s="21"/>
      <c r="E25" s="21"/>
      <c r="F25" s="21"/>
    </row>
    <row r="26" spans="1:6" ht="12.75">
      <c r="A26" s="20">
        <v>6</v>
      </c>
      <c r="B26" s="20" t="s">
        <v>92</v>
      </c>
      <c r="C26" s="22">
        <v>0</v>
      </c>
      <c r="D26" s="22">
        <v>0</v>
      </c>
      <c r="E26" s="22">
        <v>0</v>
      </c>
      <c r="F26" s="22">
        <v>0</v>
      </c>
    </row>
    <row r="27" spans="3:6" ht="12.75">
      <c r="C27" s="6"/>
      <c r="D27" s="6"/>
      <c r="E27" s="6"/>
      <c r="F27" s="6"/>
    </row>
    <row r="28" spans="3:6" ht="12.75">
      <c r="C28" s="6"/>
      <c r="D28" s="6"/>
      <c r="E28" s="6"/>
      <c r="F28" s="6"/>
    </row>
    <row r="29" spans="1:6" ht="12.75">
      <c r="A29" s="20"/>
      <c r="B29" s="44"/>
      <c r="C29" s="74" t="s">
        <v>55</v>
      </c>
      <c r="D29" s="74"/>
      <c r="E29" s="75" t="s">
        <v>68</v>
      </c>
      <c r="F29" s="76"/>
    </row>
    <row r="30" spans="1:6" s="46" customFormat="1" ht="12.75">
      <c r="A30" s="45">
        <v>7</v>
      </c>
      <c r="B30" s="46" t="s">
        <v>99</v>
      </c>
      <c r="C30" s="61"/>
      <c r="D30" s="62">
        <f>'BS'!G79</f>
        <v>1.3526926938303878</v>
      </c>
      <c r="E30" s="47"/>
      <c r="F30" s="48">
        <f>'BS'!H79</f>
        <v>1.3321020628516225</v>
      </c>
    </row>
    <row r="31" spans="1:6" ht="12.75">
      <c r="A31" s="19"/>
      <c r="B31" s="49" t="s">
        <v>100</v>
      </c>
      <c r="C31" s="50"/>
      <c r="D31" s="51"/>
      <c r="E31" s="50"/>
      <c r="F31" s="51"/>
    </row>
    <row r="32" ht="12.75">
      <c r="A32" s="40"/>
    </row>
  </sheetData>
  <mergeCells count="4">
    <mergeCell ref="C9:D9"/>
    <mergeCell ref="E9:F9"/>
    <mergeCell ref="C29:D29"/>
    <mergeCell ref="E29:F29"/>
  </mergeCells>
  <printOptions/>
  <pageMargins left="0.75" right="0.75" top="1" bottom="1" header="0.5" footer="0.5"/>
  <pageSetup fitToHeight="1" fitToWidth="1" horizontalDpi="300" verticalDpi="300" orientation="portrait" scale="78" r:id="rId1"/>
  <headerFooter alignWithMargins="0">
    <oddFooter>&amp;R6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jediong</cp:lastModifiedBy>
  <cp:lastPrinted>2008-05-27T09:14:28Z</cp:lastPrinted>
  <dcterms:created xsi:type="dcterms:W3CDTF">1996-10-14T23:33:28Z</dcterms:created>
  <dcterms:modified xsi:type="dcterms:W3CDTF">2008-05-27T09:39:58Z</dcterms:modified>
  <cp:category/>
  <cp:version/>
  <cp:contentType/>
  <cp:contentStatus/>
</cp:coreProperties>
</file>