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PL" sheetId="1" r:id="rId1"/>
    <sheet name="BS" sheetId="2" r:id="rId2"/>
    <sheet name="Equity" sheetId="3" r:id="rId3"/>
    <sheet name="CF" sheetId="4" r:id="rId4"/>
    <sheet name="Part 2" sheetId="5" r:id="rId5"/>
  </sheets>
  <definedNames>
    <definedName name="_xlnm.Print_Area" localSheetId="1">'BS'!$A$1:$H$78</definedName>
  </definedNames>
  <calcPr fullCalcOnLoad="1"/>
</workbook>
</file>

<file path=xl/sharedStrings.xml><?xml version="1.0" encoding="utf-8"?>
<sst xmlns="http://schemas.openxmlformats.org/spreadsheetml/2006/main" count="212" uniqueCount="154">
  <si>
    <t>(The Condensed Consolidated Cash Flow Statements should be read in conjunction with the</t>
  </si>
  <si>
    <t>INDIVIDUAL QUARTER</t>
  </si>
  <si>
    <t>YEAR</t>
  </si>
  <si>
    <t>CORRESPONDING</t>
  </si>
  <si>
    <t>PERIOD</t>
  </si>
  <si>
    <t>Finance income</t>
  </si>
  <si>
    <t>Minority interests</t>
  </si>
  <si>
    <t>Operating expenses</t>
  </si>
  <si>
    <t>(The Condensed Consolidated Income Statements should be read in conjunction with the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</si>
  <si>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</si>
  <si>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</si>
  <si>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</si>
  <si>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</si>
  <si>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reserves</t>
  </si>
  <si>
    <t>Distributable</t>
  </si>
  <si>
    <t>Retained Profits</t>
  </si>
  <si>
    <t>Cumulative Quarter</t>
  </si>
  <si>
    <t>KUMPULAN JETSON BERHAD</t>
  </si>
  <si>
    <t xml:space="preserve">CURRENT </t>
  </si>
  <si>
    <t>QUARTER</t>
  </si>
  <si>
    <t>RM'000</t>
  </si>
  <si>
    <t>TODATE</t>
  </si>
  <si>
    <t>Revenue</t>
  </si>
  <si>
    <t>Other operating  income</t>
  </si>
  <si>
    <t>Finance costs</t>
  </si>
  <si>
    <t>Taxation</t>
  </si>
  <si>
    <t>Property, plant and equipment</t>
  </si>
  <si>
    <t>Current Assets</t>
  </si>
  <si>
    <t>Reserves</t>
  </si>
  <si>
    <t>As at</t>
  </si>
  <si>
    <t xml:space="preserve">As at </t>
  </si>
  <si>
    <t xml:space="preserve">   Inventories</t>
  </si>
  <si>
    <t xml:space="preserve">   Trade and other receivables</t>
  </si>
  <si>
    <t xml:space="preserve">   Cash and cash equivalent</t>
  </si>
  <si>
    <t xml:space="preserve">   Trade and other payables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</si>
  <si>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</si>
  <si>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</si>
  <si>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</si>
  <si>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</si>
  <si>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</si>
  <si>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</si>
  <si>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</si>
  <si>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</si>
  <si>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</si>
  <si>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</si>
  <si>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Balance at end of period</t>
  </si>
  <si>
    <t>(The Condensed Consolidated Statement of Changes in Equity should be read in conjunction with the</t>
  </si>
  <si>
    <t>PART A2 : SUMMARY OF KEY FINANCIAL INFORMATION</t>
  </si>
  <si>
    <t>Individual Quarter</t>
  </si>
  <si>
    <t>Current Year</t>
  </si>
  <si>
    <t>Preceding Year</t>
  </si>
  <si>
    <t>Quarter</t>
  </si>
  <si>
    <t>Corresponding Quarter</t>
  </si>
  <si>
    <t>to date</t>
  </si>
  <si>
    <t>Corresponding Period</t>
  </si>
  <si>
    <t>AS AT END OF CURRENT QUARTER</t>
  </si>
  <si>
    <t>(Unaudited)</t>
  </si>
  <si>
    <t>(Audited)</t>
  </si>
  <si>
    <t>Investment in associates</t>
  </si>
  <si>
    <t>Other investment</t>
  </si>
  <si>
    <t xml:space="preserve">   Tax recoverable</t>
  </si>
  <si>
    <t>Current Liabilities</t>
  </si>
  <si>
    <t xml:space="preserve">   Tax payable</t>
  </si>
  <si>
    <t>Share capital</t>
  </si>
  <si>
    <t>Financed by:</t>
  </si>
  <si>
    <t xml:space="preserve">   Hire purchase payables</t>
  </si>
  <si>
    <t>Non-current Liabilities</t>
  </si>
  <si>
    <t>ICULS</t>
  </si>
  <si>
    <t>AS AT PRECEDING FINANCIAL YEAR END</t>
  </si>
  <si>
    <t>N/A</t>
  </si>
  <si>
    <t>PRECEDING YEAR</t>
  </si>
  <si>
    <t xml:space="preserve">   Development expenditure</t>
  </si>
  <si>
    <t>Cash and cash equivalents at beginning of the period</t>
  </si>
  <si>
    <t>Cash and cash equivalents at end of the period</t>
  </si>
  <si>
    <t xml:space="preserve">Net assets per share (RM) </t>
  </si>
  <si>
    <t>Cost of sales</t>
  </si>
  <si>
    <t>Gross Profit</t>
  </si>
  <si>
    <t>Share of associates' results</t>
  </si>
  <si>
    <t>Attributable to:</t>
  </si>
  <si>
    <t>Equity holders of the parent</t>
  </si>
  <si>
    <t>Minority interest</t>
  </si>
  <si>
    <t>equity holders of the parent:</t>
  </si>
  <si>
    <t>Shareholders' equity</t>
  </si>
  <si>
    <t>Deferred tax assets</t>
  </si>
  <si>
    <t xml:space="preserve">   Deferred tax liabilities</t>
  </si>
  <si>
    <t>Minority</t>
  </si>
  <si>
    <t>interests</t>
  </si>
  <si>
    <t>Effects of FRS 3</t>
  </si>
  <si>
    <t>Non-current Assets</t>
  </si>
  <si>
    <t>Total Assets</t>
  </si>
  <si>
    <t>Total Equity and Liabilities</t>
  </si>
  <si>
    <t>Other cash used in operations</t>
  </si>
  <si>
    <t>Non-distributable</t>
  </si>
  <si>
    <t>Proposed/Declared dividend per share (sen)</t>
  </si>
  <si>
    <t>Adjustment for non-cash items</t>
  </si>
  <si>
    <t>CUMULATIVE QUARTER</t>
  </si>
  <si>
    <t>Prior year adjustment</t>
  </si>
  <si>
    <t xml:space="preserve"> - effect of adopting FRS112</t>
  </si>
  <si>
    <t>31.12.2006</t>
  </si>
  <si>
    <t>Restated</t>
  </si>
  <si>
    <t>Prepaid land lease payments</t>
  </si>
  <si>
    <t>Annual Financial Statements for the year ended 31st December 2006)</t>
  </si>
  <si>
    <t>Balance at beginning of period</t>
  </si>
  <si>
    <t>equity holders of the parent</t>
  </si>
  <si>
    <t>Net assets per share attributable to</t>
  </si>
  <si>
    <t>ordinary equity holders of the parent (RM)</t>
  </si>
  <si>
    <t>Loss before tax</t>
  </si>
  <si>
    <t>Balance at beginning of period (restated)</t>
  </si>
  <si>
    <t xml:space="preserve">Earnings/(Loss) per share attributable to </t>
  </si>
  <si>
    <t>Profit/(Loss) before tax</t>
  </si>
  <si>
    <t>Concession asset</t>
  </si>
  <si>
    <t>Dividend paid</t>
  </si>
  <si>
    <t>ICULS conversion</t>
  </si>
  <si>
    <t>Profit/(Loss) for the period</t>
  </si>
  <si>
    <t xml:space="preserve">Profit/(Loss) attributable to ordinary </t>
  </si>
  <si>
    <t>Basic earnings/(loss) per share (sen)</t>
  </si>
  <si>
    <t>31.12.2007</t>
  </si>
  <si>
    <t>Unaudited Condensed Consolidated Balance Sheet as at 31.12.2007</t>
  </si>
  <si>
    <t>Unaudited Condensed Consolidated Statements of Changes in Equity for the quarter ended 31.12.2007</t>
  </si>
  <si>
    <t xml:space="preserve">12 months </t>
  </si>
  <si>
    <t>ended 31.12.2007</t>
  </si>
  <si>
    <t>ended 31.12.2006</t>
  </si>
  <si>
    <t>Unaudited Condensed Consolidated Cash Flow Statements for the period ended 31.12.2007</t>
  </si>
  <si>
    <t xml:space="preserve">12 months ended </t>
  </si>
  <si>
    <t>Summary of key Financial Information for the financial quarter ended 31.12.2007</t>
  </si>
  <si>
    <t>Continuing Operations</t>
  </si>
  <si>
    <t>Basic, for (loss) from continuing operations</t>
  </si>
  <si>
    <t>Diluted, for (loss) from continuing operations</t>
  </si>
  <si>
    <t>Loss after tax from continuing operations</t>
  </si>
  <si>
    <t>Profit after tax from discontinued operations</t>
  </si>
  <si>
    <t xml:space="preserve">   Division under Jetson Corporation Sdn Bhd Group ("JCorp Group").  The disposal of the JCorp Group is pending </t>
  </si>
  <si>
    <t xml:space="preserve">   completion and further details are enclosed in Part B Note B8(c) of this announcement.</t>
  </si>
  <si>
    <t>Amount recognised directly in equity relating to assets</t>
  </si>
  <si>
    <t>Liabilities directly associated with assets classified</t>
  </si>
  <si>
    <t>classified as held for sale*</t>
  </si>
  <si>
    <t>as held for sale*</t>
  </si>
  <si>
    <t>Assets of disposal group classified as held for sale</t>
  </si>
  <si>
    <r>
      <t xml:space="preserve">* </t>
    </r>
    <r>
      <rPr>
        <b/>
        <sz val="10"/>
        <rFont val="Arial"/>
        <family val="2"/>
      </rPr>
      <t xml:space="preserve">"Assets and liabilities of disposal group held for sale" </t>
    </r>
    <r>
      <rPr>
        <sz val="10"/>
        <rFont val="Arial"/>
        <family val="2"/>
      </rPr>
      <t xml:space="preserve">is pursuant to the requirements of FRS 5 </t>
    </r>
  </si>
  <si>
    <t xml:space="preserve">   and is in respect of the Environmental Division under Jetson Corporation Sdn Bhd Group ("JCorp Group").  </t>
  </si>
  <si>
    <t xml:space="preserve">   of this announcement.</t>
  </si>
  <si>
    <t xml:space="preserve">   The disposal of the JCorp Group is pending completion and further details are enclosed in Part B Note B8(c) </t>
  </si>
  <si>
    <t>Reserve relating to</t>
  </si>
  <si>
    <t>assets held for sale</t>
  </si>
  <si>
    <t>Amount recognised directly in equity</t>
  </si>
  <si>
    <t>relating to assets classified as held</t>
  </si>
  <si>
    <t>for sale</t>
  </si>
  <si>
    <t>Profit/(Loss) after tax for the period</t>
  </si>
  <si>
    <t>Discontinued Operation*</t>
  </si>
  <si>
    <r>
      <t xml:space="preserve">* </t>
    </r>
    <r>
      <rPr>
        <b/>
        <sz val="10"/>
        <rFont val="Arial"/>
        <family val="2"/>
      </rPr>
      <t>"Discontinued Operation"</t>
    </r>
    <r>
      <rPr>
        <sz val="10"/>
        <rFont val="Arial"/>
        <family val="2"/>
      </rPr>
      <t xml:space="preserve"> is pursuant to the requirements of FRS 5 and is in respect of the Environmental</t>
    </r>
  </si>
  <si>
    <t>Basic, for profit from discontinued operation</t>
  </si>
  <si>
    <t>Diluted, for profit from discontinued operation</t>
  </si>
  <si>
    <t>Diluted, for profit/(loss) for the year</t>
  </si>
  <si>
    <t>Basic, for profit/(loss) for the year</t>
  </si>
  <si>
    <t>Unaudited Condensed Consolidated Income Statements for the quarter ended 31.12.2007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</si>
</sst>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/mm/yy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d/mm/yy"/>
    <numFmt numFmtId="173" formatCode="_(* #,##0.0000_);_(* \(#,##0.0000\);_(* &quot;-&quot;??_);_(@_)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0" fontId="1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Alignment="1">
      <alignment horizontal="center"/>
    </xf>
    <xf numFmtId="170" fontId="0" fillId="0" borderId="1" xfId="15" applyNumberForma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170" fontId="0" fillId="0" borderId="4" xfId="15" applyNumberFormat="1" applyBorder="1" applyAlignment="1">
      <alignment/>
    </xf>
    <xf numFmtId="170" fontId="0" fillId="0" borderId="0" xfId="15" applyNumberFormat="1" applyFill="1" applyAlignment="1">
      <alignment/>
    </xf>
    <xf numFmtId="170" fontId="0" fillId="0" borderId="0" xfId="15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0" fontId="0" fillId="0" borderId="8" xfId="15" applyNumberFormat="1" applyBorder="1" applyAlignment="1">
      <alignment/>
    </xf>
    <xf numFmtId="43" fontId="0" fillId="0" borderId="8" xfId="15" applyNumberFormat="1" applyBorder="1" applyAlignment="1">
      <alignment/>
    </xf>
    <xf numFmtId="168" fontId="2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15" applyNumberFormat="1" applyFont="1" applyFill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170" fontId="0" fillId="0" borderId="0" xfId="15" applyNumberFormat="1" applyAlignment="1">
      <alignment vertical="top"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15" applyNumberFormat="1" applyBorder="1" applyAlignment="1">
      <alignment vertical="top"/>
    </xf>
    <xf numFmtId="170" fontId="0" fillId="0" borderId="2" xfId="15" applyNumberFormat="1" applyBorder="1" applyAlignment="1">
      <alignment vertical="top"/>
    </xf>
    <xf numFmtId="170" fontId="0" fillId="0" borderId="2" xfId="15" applyNumberFormat="1" applyBorder="1" applyAlignment="1">
      <alignment horizontal="justify" vertical="top"/>
    </xf>
    <xf numFmtId="170" fontId="0" fillId="0" borderId="9" xfId="15" applyNumberFormat="1" applyBorder="1" applyAlignment="1">
      <alignment/>
    </xf>
    <xf numFmtId="170" fontId="0" fillId="0" borderId="4" xfId="15" applyNumberFormat="1" applyBorder="1" applyAlignment="1">
      <alignment/>
    </xf>
    <xf numFmtId="170" fontId="0" fillId="0" borderId="0" xfId="15" applyNumberFormat="1" applyFill="1" applyBorder="1" applyAlignment="1">
      <alignment/>
    </xf>
    <xf numFmtId="170" fontId="0" fillId="0" borderId="9" xfId="15" applyNumberFormat="1" applyFill="1" applyBorder="1" applyAlignment="1">
      <alignment/>
    </xf>
    <xf numFmtId="170" fontId="0" fillId="0" borderId="1" xfId="15" applyNumberFormat="1" applyFill="1" applyBorder="1" applyAlignment="1">
      <alignment/>
    </xf>
    <xf numFmtId="0" fontId="0" fillId="0" borderId="0" xfId="0" applyAlignment="1">
      <alignment horizontal="left"/>
    </xf>
    <xf numFmtId="170" fontId="0" fillId="0" borderId="2" xfId="15" applyNumberFormat="1" applyFill="1" applyBorder="1" applyAlignment="1">
      <alignment/>
    </xf>
    <xf numFmtId="43" fontId="0" fillId="0" borderId="9" xfId="15" applyNumberFormat="1" applyFill="1" applyBorder="1" applyAlignment="1">
      <alignment/>
    </xf>
    <xf numFmtId="0" fontId="0" fillId="0" borderId="0" xfId="0" applyFill="1" applyAlignment="1">
      <alignment/>
    </xf>
    <xf numFmtId="173" fontId="0" fillId="0" borderId="0" xfId="15" applyNumberFormat="1" applyAlignment="1">
      <alignment/>
    </xf>
    <xf numFmtId="170" fontId="0" fillId="0" borderId="0" xfId="0" applyNumberFormat="1" applyFill="1" applyAlignment="1">
      <alignment/>
    </xf>
    <xf numFmtId="170" fontId="0" fillId="0" borderId="2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3" fontId="0" fillId="0" borderId="10" xfId="15" applyNumberFormat="1" applyBorder="1" applyAlignment="1">
      <alignment/>
    </xf>
    <xf numFmtId="0" fontId="0" fillId="0" borderId="2" xfId="0" applyBorder="1" applyAlignment="1">
      <alignment/>
    </xf>
    <xf numFmtId="173" fontId="0" fillId="0" borderId="11" xfId="15" applyNumberFormat="1" applyBorder="1" applyAlignment="1">
      <alignment/>
    </xf>
    <xf numFmtId="170" fontId="0" fillId="0" borderId="0" xfId="15" applyNumberFormat="1" applyBorder="1" applyAlignment="1">
      <alignment/>
    </xf>
    <xf numFmtId="43" fontId="0" fillId="0" borderId="0" xfId="15" applyNumberFormat="1" applyFill="1" applyBorder="1" applyAlignment="1">
      <alignment/>
    </xf>
    <xf numFmtId="43" fontId="0" fillId="0" borderId="0" xfId="15" applyFill="1" applyBorder="1" applyAlignment="1">
      <alignment/>
    </xf>
    <xf numFmtId="43" fontId="0" fillId="0" borderId="9" xfId="15" applyFont="1" applyBorder="1" applyAlignment="1">
      <alignment horizontal="right"/>
    </xf>
    <xf numFmtId="43" fontId="0" fillId="0" borderId="4" xfId="15" applyNumberFormat="1" applyFill="1" applyBorder="1" applyAlignment="1">
      <alignment/>
    </xf>
    <xf numFmtId="43" fontId="0" fillId="0" borderId="4" xfId="15" applyFill="1" applyBorder="1" applyAlignment="1">
      <alignment/>
    </xf>
    <xf numFmtId="170" fontId="0" fillId="0" borderId="8" xfId="15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70" fontId="0" fillId="0" borderId="0" xfId="15" applyNumberFormat="1" applyFill="1" applyAlignment="1">
      <alignment vertical="top"/>
    </xf>
    <xf numFmtId="170" fontId="0" fillId="0" borderId="0" xfId="15" applyNumberFormat="1" applyFill="1" applyAlignment="1">
      <alignment/>
    </xf>
    <xf numFmtId="170" fontId="0" fillId="0" borderId="2" xfId="15" applyNumberFormat="1" applyFill="1" applyBorder="1" applyAlignment="1">
      <alignment/>
    </xf>
    <xf numFmtId="170" fontId="0" fillId="0" borderId="0" xfId="15" applyNumberFormat="1" applyFill="1" applyBorder="1" applyAlignment="1">
      <alignment vertical="top"/>
    </xf>
    <xf numFmtId="170" fontId="0" fillId="0" borderId="2" xfId="15" applyNumberFormat="1" applyFill="1" applyBorder="1" applyAlignment="1">
      <alignment vertical="top"/>
    </xf>
    <xf numFmtId="170" fontId="0" fillId="0" borderId="2" xfId="15" applyNumberFormat="1" applyFill="1" applyBorder="1" applyAlignment="1">
      <alignment horizontal="justify" vertical="top"/>
    </xf>
    <xf numFmtId="170" fontId="0" fillId="0" borderId="0" xfId="15" applyNumberFormat="1" applyFill="1" applyBorder="1" applyAlignment="1">
      <alignment/>
    </xf>
    <xf numFmtId="170" fontId="0" fillId="0" borderId="4" xfId="15" applyNumberFormat="1" applyFill="1" applyBorder="1" applyAlignment="1">
      <alignment/>
    </xf>
    <xf numFmtId="170" fontId="0" fillId="0" borderId="9" xfId="15" applyNumberFormat="1" applyFill="1" applyBorder="1" applyAlignment="1">
      <alignment/>
    </xf>
    <xf numFmtId="43" fontId="0" fillId="0" borderId="9" xfId="15" applyFont="1" applyFill="1" applyBorder="1" applyAlignment="1">
      <alignment horizontal="right"/>
    </xf>
    <xf numFmtId="170" fontId="0" fillId="0" borderId="0" xfId="15" applyNumberFormat="1" applyFont="1" applyFill="1" applyAlignment="1">
      <alignment horizontal="center"/>
    </xf>
    <xf numFmtId="170" fontId="0" fillId="0" borderId="0" xfId="15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0" fillId="0" borderId="4" xfId="15" applyNumberFormat="1" applyFill="1" applyBorder="1" applyAlignment="1">
      <alignment/>
    </xf>
    <xf numFmtId="173" fontId="0" fillId="0" borderId="0" xfId="15" applyNumberFormat="1" applyFill="1" applyAlignment="1">
      <alignment/>
    </xf>
    <xf numFmtId="170" fontId="4" fillId="0" borderId="0" xfId="15" applyNumberFormat="1" applyFont="1" applyFill="1" applyAlignment="1">
      <alignment/>
    </xf>
    <xf numFmtId="170" fontId="0" fillId="0" borderId="0" xfId="0" applyNumberFormat="1" applyFill="1" applyBorder="1" applyAlignment="1">
      <alignment/>
    </xf>
    <xf numFmtId="170" fontId="0" fillId="0" borderId="3" xfId="15" applyNumberForma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/>
    </xf>
    <xf numFmtId="43" fontId="0" fillId="0" borderId="8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173" fontId="0" fillId="0" borderId="1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0" fontId="0" fillId="0" borderId="8" xfId="15" applyNumberFormat="1" applyFill="1" applyBorder="1" applyAlignment="1">
      <alignment horizontal="center"/>
    </xf>
    <xf numFmtId="170" fontId="0" fillId="0" borderId="8" xfId="15" applyNumberFormat="1" applyFont="1" applyBorder="1" applyAlignment="1">
      <alignment horizontal="center"/>
    </xf>
    <xf numFmtId="170" fontId="0" fillId="0" borderId="8" xfId="15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SheetLayoutView="100" workbookViewId="0" topLeftCell="A22">
      <selection activeCell="H16" sqref="H16"/>
    </sheetView>
  </sheetViews>
  <sheetFormatPr defaultColWidth="9.140625" defaultRowHeight="12.75"/>
  <cols>
    <col min="1" max="1" width="4.00390625" style="0" customWidth="1"/>
    <col min="3" max="3" width="24.7109375" style="0" customWidth="1"/>
    <col min="4" max="4" width="5.00390625" style="0" customWidth="1"/>
    <col min="5" max="5" width="10.7109375" style="42" customWidth="1"/>
    <col min="6" max="6" width="14.28125" style="42" customWidth="1"/>
    <col min="7" max="7" width="10.7109375" style="42" customWidth="1"/>
    <col min="8" max="8" width="14.28125" style="0" customWidth="1"/>
  </cols>
  <sheetData>
    <row r="1" ht="12.75">
      <c r="A1" s="1" t="s">
        <v>17</v>
      </c>
    </row>
    <row r="2" ht="12.75">
      <c r="A2" s="1"/>
    </row>
    <row r="3" ht="12.75">
      <c r="A3" s="1" t="s">
        <v>153</v>
      </c>
    </row>
    <row r="4" ht="12.75">
      <c r="A4" s="1"/>
    </row>
    <row r="5" ht="12.75">
      <c r="A5" s="1"/>
    </row>
    <row r="6" spans="1:8" ht="12.75">
      <c r="A6" s="1"/>
      <c r="E6" s="59"/>
      <c r="F6" s="59"/>
      <c r="G6" s="59"/>
      <c r="H6" s="2"/>
    </row>
    <row r="7" spans="1:8" ht="12.75">
      <c r="A7" s="1"/>
      <c r="E7" s="86" t="s">
        <v>1</v>
      </c>
      <c r="F7" s="86"/>
      <c r="G7" s="87" t="s">
        <v>95</v>
      </c>
      <c r="H7" s="87"/>
    </row>
    <row r="8" spans="5:8" ht="12.75">
      <c r="E8" s="59" t="s">
        <v>18</v>
      </c>
      <c r="F8" s="59" t="s">
        <v>70</v>
      </c>
      <c r="G8" s="59" t="s">
        <v>18</v>
      </c>
      <c r="H8" s="2" t="s">
        <v>70</v>
      </c>
    </row>
    <row r="9" spans="5:8" ht="12.75">
      <c r="E9" s="59" t="s">
        <v>2</v>
      </c>
      <c r="F9" s="59" t="s">
        <v>3</v>
      </c>
      <c r="G9" s="59" t="s">
        <v>2</v>
      </c>
      <c r="H9" s="2" t="s">
        <v>3</v>
      </c>
    </row>
    <row r="10" spans="5:8" ht="12.75">
      <c r="E10" s="59" t="s">
        <v>19</v>
      </c>
      <c r="F10" s="59" t="s">
        <v>19</v>
      </c>
      <c r="G10" s="59" t="s">
        <v>21</v>
      </c>
      <c r="H10" s="2" t="s">
        <v>4</v>
      </c>
    </row>
    <row r="11" spans="5:8" ht="12.75">
      <c r="E11" s="60" t="s">
        <v>116</v>
      </c>
      <c r="F11" s="60" t="s">
        <v>98</v>
      </c>
      <c r="G11" s="60" t="str">
        <f>E11</f>
        <v>31.12.2007</v>
      </c>
      <c r="H11" s="23" t="str">
        <f>F11</f>
        <v>31.12.2006</v>
      </c>
    </row>
    <row r="12" spans="5:8" ht="12.75">
      <c r="E12" s="59" t="s">
        <v>20</v>
      </c>
      <c r="F12" s="59" t="s">
        <v>20</v>
      </c>
      <c r="G12" s="59" t="s">
        <v>20</v>
      </c>
      <c r="H12" s="2" t="s">
        <v>20</v>
      </c>
    </row>
    <row r="13" spans="6:8" ht="12.75">
      <c r="F13" s="59"/>
      <c r="H13" s="2"/>
    </row>
    <row r="14" ht="12.75">
      <c r="A14" s="1" t="s">
        <v>125</v>
      </c>
    </row>
    <row r="15" ht="12.75">
      <c r="A15" s="1"/>
    </row>
    <row r="16" spans="1:8" ht="12.75">
      <c r="A16" s="26" t="s">
        <v>22</v>
      </c>
      <c r="B16" s="26"/>
      <c r="E16" s="61">
        <f>G16-85028</f>
        <v>41162</v>
      </c>
      <c r="F16" s="61">
        <f>H16-77357</f>
        <v>25041</v>
      </c>
      <c r="G16" s="61">
        <v>126190</v>
      </c>
      <c r="H16" s="28">
        <v>102398</v>
      </c>
    </row>
    <row r="17" spans="5:8" ht="12.75">
      <c r="E17" s="62"/>
      <c r="F17" s="62"/>
      <c r="G17" s="62"/>
      <c r="H17" s="29"/>
    </row>
    <row r="18" spans="1:8" ht="12.75">
      <c r="A18" t="s">
        <v>75</v>
      </c>
      <c r="E18" s="63">
        <f>G18+71551</f>
        <v>-32095</v>
      </c>
      <c r="F18" s="63">
        <f>H18+66430</f>
        <v>-32233</v>
      </c>
      <c r="G18" s="63">
        <v>-103646</v>
      </c>
      <c r="H18" s="30">
        <v>-98663</v>
      </c>
    </row>
    <row r="19" spans="5:8" ht="12.75">
      <c r="E19" s="62"/>
      <c r="F19" s="62"/>
      <c r="G19" s="62"/>
      <c r="H19" s="29"/>
    </row>
    <row r="20" spans="1:8" ht="12.75">
      <c r="A20" s="27" t="s">
        <v>76</v>
      </c>
      <c r="E20" s="62">
        <f>+E16+E18</f>
        <v>9067</v>
      </c>
      <c r="F20" s="62">
        <f>+F16+F18</f>
        <v>-7192</v>
      </c>
      <c r="G20" s="62">
        <f>+G16+G18</f>
        <v>22544</v>
      </c>
      <c r="H20" s="29">
        <f>+H16+H18</f>
        <v>3735</v>
      </c>
    </row>
    <row r="21" spans="5:8" ht="12.75">
      <c r="E21" s="62"/>
      <c r="F21" s="62"/>
      <c r="G21" s="62"/>
      <c r="H21" s="29"/>
    </row>
    <row r="22" spans="1:8" ht="12.75">
      <c r="A22" s="26" t="s">
        <v>23</v>
      </c>
      <c r="B22" s="26"/>
      <c r="E22" s="61">
        <f>G22-350</f>
        <v>452</v>
      </c>
      <c r="F22" s="61">
        <f>H22-1172</f>
        <v>209</v>
      </c>
      <c r="G22" s="61">
        <v>802</v>
      </c>
      <c r="H22" s="28">
        <v>1381</v>
      </c>
    </row>
    <row r="23" spans="5:8" ht="12.75">
      <c r="E23" s="62"/>
      <c r="F23" s="62"/>
      <c r="G23" s="62"/>
      <c r="H23" s="29"/>
    </row>
    <row r="24" spans="1:8" ht="12.75">
      <c r="A24" t="s">
        <v>7</v>
      </c>
      <c r="B24" s="26"/>
      <c r="E24" s="64">
        <f>G24+14848</f>
        <v>-8251</v>
      </c>
      <c r="F24" s="64">
        <f>H24+15918</f>
        <v>-7230</v>
      </c>
      <c r="G24" s="64">
        <v>-23099</v>
      </c>
      <c r="H24" s="31">
        <v>-23148</v>
      </c>
    </row>
    <row r="25" spans="5:8" ht="12.75">
      <c r="E25" s="62"/>
      <c r="F25" s="62"/>
      <c r="G25" s="62"/>
      <c r="H25" s="29"/>
    </row>
    <row r="26" spans="1:8" ht="12.75">
      <c r="A26" s="26" t="s">
        <v>24</v>
      </c>
      <c r="B26" s="26"/>
      <c r="E26" s="61">
        <f>G26+3585</f>
        <v>-1153</v>
      </c>
      <c r="F26" s="61">
        <f>H26+4242</f>
        <v>-1375</v>
      </c>
      <c r="G26" s="61">
        <v>-4738</v>
      </c>
      <c r="H26" s="28">
        <v>-5617</v>
      </c>
    </row>
    <row r="27" spans="5:8" ht="12.75">
      <c r="E27" s="62"/>
      <c r="F27" s="62"/>
      <c r="G27" s="62"/>
      <c r="H27" s="29"/>
    </row>
    <row r="28" spans="1:8" ht="12.75">
      <c r="A28" s="26" t="s">
        <v>5</v>
      </c>
      <c r="B28" s="26"/>
      <c r="E28" s="61">
        <f>G28-151</f>
        <v>-95</v>
      </c>
      <c r="F28" s="61">
        <f>H28-1578</f>
        <v>289</v>
      </c>
      <c r="G28" s="61">
        <v>56</v>
      </c>
      <c r="H28" s="28">
        <v>1867</v>
      </c>
    </row>
    <row r="29" spans="5:8" ht="12.75">
      <c r="E29" s="62"/>
      <c r="F29" s="62"/>
      <c r="G29" s="62"/>
      <c r="H29" s="29"/>
    </row>
    <row r="30" spans="1:8" ht="12.75">
      <c r="A30" s="26" t="s">
        <v>77</v>
      </c>
      <c r="B30" s="26"/>
      <c r="E30" s="65">
        <f>G30+8</f>
        <v>170</v>
      </c>
      <c r="F30" s="65">
        <f>H30-0</f>
        <v>-5</v>
      </c>
      <c r="G30" s="65">
        <v>162</v>
      </c>
      <c r="H30" s="32">
        <v>-5</v>
      </c>
    </row>
    <row r="31" spans="1:8" ht="12.75">
      <c r="A31" s="26"/>
      <c r="B31" s="26"/>
      <c r="E31" s="61"/>
      <c r="F31" s="61"/>
      <c r="G31" s="61"/>
      <c r="H31" s="28"/>
    </row>
    <row r="32" spans="1:8" ht="12.75">
      <c r="A32" s="26" t="s">
        <v>109</v>
      </c>
      <c r="B32" s="26"/>
      <c r="E32" s="61">
        <f>SUM(E20:E30)</f>
        <v>190</v>
      </c>
      <c r="F32" s="61">
        <f>SUM(F20:F30)</f>
        <v>-15304</v>
      </c>
      <c r="G32" s="61">
        <f>SUM(G20:G30)</f>
        <v>-4273</v>
      </c>
      <c r="H32" s="28">
        <f>SUM(H20:H30)</f>
        <v>-21787</v>
      </c>
    </row>
    <row r="33" spans="1:8" ht="12.75">
      <c r="A33" s="26"/>
      <c r="B33" s="26"/>
      <c r="E33" s="61"/>
      <c r="F33" s="61"/>
      <c r="G33" s="61"/>
      <c r="H33" s="28"/>
    </row>
    <row r="34" spans="1:8" ht="12.75">
      <c r="A34" s="26" t="s">
        <v>25</v>
      </c>
      <c r="B34" s="26"/>
      <c r="E34" s="66">
        <f>G34-739</f>
        <v>-1895</v>
      </c>
      <c r="F34" s="66">
        <f>H34+20</f>
        <v>2053</v>
      </c>
      <c r="G34" s="66">
        <f>-1266-34+144</f>
        <v>-1156</v>
      </c>
      <c r="H34" s="33">
        <v>2033</v>
      </c>
    </row>
    <row r="35" spans="5:8" ht="12.75">
      <c r="E35" s="62"/>
      <c r="F35" s="62"/>
      <c r="G35" s="62"/>
      <c r="H35" s="29"/>
    </row>
    <row r="36" spans="1:8" ht="12.75">
      <c r="A36" t="s">
        <v>128</v>
      </c>
      <c r="E36" s="67">
        <f>SUM(E32:E34)</f>
        <v>-1705</v>
      </c>
      <c r="F36" s="67">
        <f>SUM(F32:F34)</f>
        <v>-13251</v>
      </c>
      <c r="G36" s="67">
        <f>SUM(G32:G34)</f>
        <v>-5429</v>
      </c>
      <c r="H36" s="52">
        <f>SUM(H32:H34)</f>
        <v>-19754</v>
      </c>
    </row>
    <row r="37" spans="5:8" ht="12.75">
      <c r="E37" s="67"/>
      <c r="F37" s="67"/>
      <c r="G37" s="67"/>
      <c r="H37" s="52"/>
    </row>
    <row r="38" spans="1:8" ht="12.75">
      <c r="A38" s="1" t="s">
        <v>147</v>
      </c>
      <c r="E38" s="67"/>
      <c r="F38" s="67"/>
      <c r="G38" s="67"/>
      <c r="H38" s="52"/>
    </row>
    <row r="39" spans="5:8" ht="12.75">
      <c r="E39" s="67"/>
      <c r="F39" s="67"/>
      <c r="G39" s="67"/>
      <c r="H39" s="52"/>
    </row>
    <row r="40" spans="1:8" ht="12.75">
      <c r="A40" t="s">
        <v>129</v>
      </c>
      <c r="E40" s="67">
        <f>G40-1395</f>
        <v>1012</v>
      </c>
      <c r="F40" s="67">
        <f>H40-278</f>
        <v>851</v>
      </c>
      <c r="G40" s="67">
        <v>2407</v>
      </c>
      <c r="H40" s="52">
        <v>1129</v>
      </c>
    </row>
    <row r="41" spans="5:8" ht="12.75">
      <c r="E41" s="68"/>
      <c r="F41" s="68"/>
      <c r="G41" s="68"/>
      <c r="H41" s="35"/>
    </row>
    <row r="42" spans="1:8" ht="13.5" thickBot="1">
      <c r="A42" t="s">
        <v>146</v>
      </c>
      <c r="E42" s="69">
        <f>SUM(E36:E40)</f>
        <v>-693</v>
      </c>
      <c r="F42" s="69">
        <f>SUM(F36:F40)</f>
        <v>-12400</v>
      </c>
      <c r="G42" s="69">
        <f>SUM(G36:G40)</f>
        <v>-3022</v>
      </c>
      <c r="H42" s="34">
        <f>SUM(H36:H40)</f>
        <v>-18625</v>
      </c>
    </row>
    <row r="43" spans="5:8" ht="13.5" thickTop="1">
      <c r="E43" s="67"/>
      <c r="F43" s="67"/>
      <c r="G43" s="67"/>
      <c r="H43" s="52"/>
    </row>
    <row r="44" spans="5:8" ht="12.75">
      <c r="E44" s="62"/>
      <c r="F44" s="62"/>
      <c r="G44" s="62"/>
      <c r="H44" s="29"/>
    </row>
    <row r="45" spans="1:8" ht="12.75">
      <c r="A45" t="s">
        <v>78</v>
      </c>
      <c r="E45" s="62"/>
      <c r="F45" s="62"/>
      <c r="G45" s="62"/>
      <c r="H45" s="29"/>
    </row>
    <row r="46" spans="2:8" ht="12.75">
      <c r="B46" t="s">
        <v>79</v>
      </c>
      <c r="E46" s="62">
        <f>+E42-E47</f>
        <v>721</v>
      </c>
      <c r="F46" s="62">
        <f>+F42-F47</f>
        <v>-12142</v>
      </c>
      <c r="G46" s="62">
        <f>+G42-G47</f>
        <v>-1162</v>
      </c>
      <c r="H46" s="29">
        <f>+H42-H47</f>
        <v>-18041</v>
      </c>
    </row>
    <row r="47" spans="2:8" ht="12.75">
      <c r="B47" t="s">
        <v>80</v>
      </c>
      <c r="E47" s="62">
        <f>G47+446</f>
        <v>-1414</v>
      </c>
      <c r="F47" s="62">
        <v>-258</v>
      </c>
      <c r="G47" s="62">
        <v>-1860</v>
      </c>
      <c r="H47" s="29">
        <v>-584</v>
      </c>
    </row>
    <row r="48" spans="5:8" ht="12.75">
      <c r="E48" s="68"/>
      <c r="F48" s="68"/>
      <c r="G48" s="68"/>
      <c r="H48" s="35"/>
    </row>
    <row r="49" spans="5:8" ht="13.5" thickBot="1">
      <c r="E49" s="69">
        <f>SUM(E46:E47)</f>
        <v>-693</v>
      </c>
      <c r="F49" s="69">
        <f>SUM(F46:F47)</f>
        <v>-12400</v>
      </c>
      <c r="G49" s="69">
        <f>SUM(G46:G47)</f>
        <v>-3022</v>
      </c>
      <c r="H49" s="34">
        <f>SUM(H46:H47)</f>
        <v>-18625</v>
      </c>
    </row>
    <row r="50" ht="13.5" thickTop="1"/>
    <row r="52" ht="12.75">
      <c r="A52" t="s">
        <v>108</v>
      </c>
    </row>
    <row r="53" ht="12.75">
      <c r="B53" t="s">
        <v>81</v>
      </c>
    </row>
    <row r="55" spans="2:8" ht="12.75">
      <c r="B55" t="s">
        <v>126</v>
      </c>
      <c r="E55" s="53">
        <v>-0.495</v>
      </c>
      <c r="F55" s="53">
        <v>-21.953</v>
      </c>
      <c r="G55" s="54">
        <v>-6.032</v>
      </c>
      <c r="H55" s="54">
        <v>-32.395</v>
      </c>
    </row>
    <row r="56" spans="5:8" ht="12.75">
      <c r="E56" s="53"/>
      <c r="F56" s="53"/>
      <c r="G56" s="54"/>
      <c r="H56" s="54"/>
    </row>
    <row r="57" spans="2:8" ht="12.75">
      <c r="B57" t="s">
        <v>149</v>
      </c>
      <c r="E57" s="53">
        <v>1.712</v>
      </c>
      <c r="F57" s="53">
        <v>1.436</v>
      </c>
      <c r="G57" s="54">
        <v>4.065</v>
      </c>
      <c r="H57" s="54">
        <v>1.91</v>
      </c>
    </row>
    <row r="58" spans="5:8" ht="12.75">
      <c r="E58" s="56"/>
      <c r="F58" s="56"/>
      <c r="G58" s="57"/>
      <c r="H58" s="57"/>
    </row>
    <row r="59" spans="2:8" ht="13.5" thickBot="1">
      <c r="B59" t="s">
        <v>152</v>
      </c>
      <c r="E59" s="41">
        <f>SUM(E55:E57)</f>
        <v>1.217</v>
      </c>
      <c r="F59" s="41">
        <f>SUM(F55:F57)</f>
        <v>-20.517</v>
      </c>
      <c r="G59" s="41">
        <f>SUM(G55:G57)</f>
        <v>-1.9669999999999996</v>
      </c>
      <c r="H59" s="41">
        <f>SUM(H55:H57)</f>
        <v>-30.485000000000003</v>
      </c>
    </row>
    <row r="60" spans="5:8" ht="13.5" thickTop="1">
      <c r="E60" s="53"/>
      <c r="F60" s="53"/>
      <c r="G60" s="54"/>
      <c r="H60" s="54"/>
    </row>
    <row r="61" spans="5:8" s="48" customFormat="1" ht="12.75">
      <c r="E61" s="53"/>
      <c r="F61" s="53"/>
      <c r="G61" s="54"/>
      <c r="H61" s="54"/>
    </row>
    <row r="62" spans="2:8" ht="13.5" thickBot="1">
      <c r="B62" t="s">
        <v>127</v>
      </c>
      <c r="E62" s="70" t="s">
        <v>69</v>
      </c>
      <c r="F62" s="70" t="s">
        <v>69</v>
      </c>
      <c r="G62" s="70" t="s">
        <v>69</v>
      </c>
      <c r="H62" s="55" t="s">
        <v>69</v>
      </c>
    </row>
    <row r="63" ht="13.5" thickTop="1"/>
    <row r="64" spans="2:8" ht="13.5" thickBot="1">
      <c r="B64" t="s">
        <v>150</v>
      </c>
      <c r="E64" s="70" t="s">
        <v>69</v>
      </c>
      <c r="F64" s="70" t="s">
        <v>69</v>
      </c>
      <c r="G64" s="70" t="s">
        <v>69</v>
      </c>
      <c r="H64" s="55" t="s">
        <v>69</v>
      </c>
    </row>
    <row r="65" ht="13.5" thickTop="1"/>
    <row r="66" spans="2:8" ht="13.5" thickBot="1">
      <c r="B66" t="s">
        <v>151</v>
      </c>
      <c r="E66" s="70" t="s">
        <v>69</v>
      </c>
      <c r="F66" s="70" t="s">
        <v>69</v>
      </c>
      <c r="G66" s="70" t="s">
        <v>69</v>
      </c>
      <c r="H66" s="55" t="s">
        <v>69</v>
      </c>
    </row>
    <row r="67" ht="13.5" thickTop="1"/>
    <row r="69" ht="12.75">
      <c r="A69" t="s">
        <v>148</v>
      </c>
    </row>
    <row r="70" ht="12.75">
      <c r="A70" t="s">
        <v>130</v>
      </c>
    </row>
    <row r="71" ht="12.75">
      <c r="A71" t="s">
        <v>131</v>
      </c>
    </row>
    <row r="73" ht="12.75">
      <c r="A73" s="13" t="s">
        <v>8</v>
      </c>
    </row>
    <row r="74" ht="12.75">
      <c r="A74" s="1" t="s">
        <v>101</v>
      </c>
    </row>
  </sheetData>
  <mergeCells count="2">
    <mergeCell ref="E7:F7"/>
    <mergeCell ref="G7:H7"/>
  </mergeCells>
  <printOptions/>
  <pageMargins left="0.48" right="0.24" top="0.71" bottom="0.41" header="0.5" footer="0.83"/>
  <pageSetup horizontalDpi="600" verticalDpi="600" orientation="portrait" paperSize="9" r:id="rId1"/>
  <headerFooter alignWithMargins="0">
    <oddFooter>&amp;R1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workbookViewId="0" topLeftCell="A10">
      <selection activeCell="E18" sqref="E18"/>
    </sheetView>
  </sheetViews>
  <sheetFormatPr defaultColWidth="9.140625" defaultRowHeight="12.75"/>
  <cols>
    <col min="1" max="1" width="2.8515625" style="6" customWidth="1"/>
    <col min="2" max="2" width="14.421875" style="6" customWidth="1"/>
    <col min="3" max="6" width="9.140625" style="6" customWidth="1"/>
    <col min="7" max="7" width="13.7109375" style="15" customWidth="1"/>
    <col min="8" max="8" width="13.7109375" style="6" customWidth="1"/>
    <col min="9" max="16384" width="9.140625" style="6" customWidth="1"/>
  </cols>
  <sheetData>
    <row r="1" ht="12.75">
      <c r="A1" s="5" t="s">
        <v>17</v>
      </c>
    </row>
    <row r="3" ht="12.75">
      <c r="A3" s="5" t="s">
        <v>117</v>
      </c>
    </row>
    <row r="4" ht="12.75">
      <c r="A4" s="5"/>
    </row>
    <row r="5" spans="2:8" ht="12.75">
      <c r="B5" s="12"/>
      <c r="G5" s="71" t="s">
        <v>56</v>
      </c>
      <c r="H5" s="16" t="s">
        <v>57</v>
      </c>
    </row>
    <row r="6" spans="7:8" ht="12.75">
      <c r="G6" s="72" t="s">
        <v>29</v>
      </c>
      <c r="H6" s="7" t="s">
        <v>30</v>
      </c>
    </row>
    <row r="7" spans="7:8" ht="12.75">
      <c r="G7" s="71" t="s">
        <v>116</v>
      </c>
      <c r="H7" s="16" t="s">
        <v>98</v>
      </c>
    </row>
    <row r="8" spans="7:8" ht="12.75">
      <c r="G8" s="73" t="s">
        <v>20</v>
      </c>
      <c r="H8" s="3" t="s">
        <v>20</v>
      </c>
    </row>
    <row r="9" spans="7:8" ht="12.75">
      <c r="G9" s="73"/>
      <c r="H9" s="16" t="s">
        <v>99</v>
      </c>
    </row>
    <row r="10" spans="1:7" ht="12.75">
      <c r="A10" s="12" t="s">
        <v>88</v>
      </c>
      <c r="G10" s="73"/>
    </row>
    <row r="11" spans="2:8" ht="12.75">
      <c r="B11" s="6" t="s">
        <v>26</v>
      </c>
      <c r="G11" s="15">
        <v>41877</v>
      </c>
      <c r="H11" s="6">
        <v>48760</v>
      </c>
    </row>
    <row r="12" spans="2:8" s="15" customFormat="1" ht="12.75">
      <c r="B12" s="25" t="s">
        <v>100</v>
      </c>
      <c r="G12" s="15">
        <v>788</v>
      </c>
      <c r="H12" s="15">
        <v>797</v>
      </c>
    </row>
    <row r="13" spans="2:8" ht="12.75">
      <c r="B13" s="12" t="s">
        <v>110</v>
      </c>
      <c r="G13" s="15">
        <v>39895</v>
      </c>
      <c r="H13" s="6">
        <v>40553</v>
      </c>
    </row>
    <row r="14" spans="2:8" ht="12.75">
      <c r="B14" s="12" t="s">
        <v>58</v>
      </c>
      <c r="G14" s="15">
        <v>0</v>
      </c>
      <c r="H14" s="6">
        <v>9676</v>
      </c>
    </row>
    <row r="15" spans="2:8" ht="12.75">
      <c r="B15" s="12" t="s">
        <v>59</v>
      </c>
      <c r="G15" s="15">
        <v>15</v>
      </c>
      <c r="H15" s="6">
        <v>15</v>
      </c>
    </row>
    <row r="16" spans="2:8" ht="12.75">
      <c r="B16" s="12" t="s">
        <v>83</v>
      </c>
      <c r="G16" s="15">
        <v>501</v>
      </c>
      <c r="H16" s="6">
        <v>477</v>
      </c>
    </row>
    <row r="17" ht="12.75">
      <c r="B17" s="12"/>
    </row>
    <row r="18" spans="2:8" ht="12.75">
      <c r="B18" s="12"/>
      <c r="G18" s="38">
        <f>SUM(G11:G17)</f>
        <v>83076</v>
      </c>
      <c r="H18" s="8">
        <f>SUM(H11:H17)</f>
        <v>100278</v>
      </c>
    </row>
    <row r="20" ht="12.75">
      <c r="A20" s="6" t="s">
        <v>27</v>
      </c>
    </row>
    <row r="21" spans="2:8" ht="12.75">
      <c r="B21" s="12" t="s">
        <v>71</v>
      </c>
      <c r="G21" s="15">
        <v>4347</v>
      </c>
      <c r="H21" s="6">
        <v>6199</v>
      </c>
    </row>
    <row r="22" spans="2:8" ht="12.75">
      <c r="B22" s="6" t="s">
        <v>31</v>
      </c>
      <c r="G22" s="15">
        <v>14791</v>
      </c>
      <c r="H22" s="6">
        <v>14287</v>
      </c>
    </row>
    <row r="23" spans="2:8" ht="12.75">
      <c r="B23" s="6" t="s">
        <v>32</v>
      </c>
      <c r="G23" s="15">
        <v>76360</v>
      </c>
      <c r="H23" s="6">
        <v>88131</v>
      </c>
    </row>
    <row r="24" spans="2:8" ht="12.75">
      <c r="B24" s="12" t="s">
        <v>60</v>
      </c>
      <c r="G24" s="15">
        <v>558</v>
      </c>
      <c r="H24" s="6">
        <v>2001</v>
      </c>
    </row>
    <row r="25" spans="2:8" ht="12.75">
      <c r="B25" s="6" t="s">
        <v>33</v>
      </c>
      <c r="G25" s="40">
        <v>4215</v>
      </c>
      <c r="H25" s="9">
        <v>4535</v>
      </c>
    </row>
    <row r="26" spans="7:8" ht="12.75">
      <c r="G26" s="36">
        <f>SUM(G21:G25)</f>
        <v>100271</v>
      </c>
      <c r="H26" s="11">
        <f>SUM(H21:H25)</f>
        <v>115153</v>
      </c>
    </row>
    <row r="27" spans="7:8" ht="12.75">
      <c r="G27" s="36"/>
      <c r="H27" s="11"/>
    </row>
    <row r="28" spans="2:8" ht="12.75">
      <c r="B28" s="12" t="s">
        <v>136</v>
      </c>
      <c r="G28" s="36">
        <v>16512</v>
      </c>
      <c r="H28" s="11">
        <v>0</v>
      </c>
    </row>
    <row r="29" spans="7:8" ht="12.75">
      <c r="G29" s="38">
        <f>SUM(G26:G28)</f>
        <v>116783</v>
      </c>
      <c r="H29" s="8">
        <f>SUM(H26:H28)</f>
        <v>115153</v>
      </c>
    </row>
    <row r="30" spans="7:8" ht="12.75">
      <c r="G30" s="36"/>
      <c r="H30" s="11"/>
    </row>
    <row r="31" spans="1:8" ht="13.5" thickBot="1">
      <c r="A31" s="12" t="s">
        <v>89</v>
      </c>
      <c r="G31" s="37">
        <f>G29+G18</f>
        <v>199859</v>
      </c>
      <c r="H31" s="37">
        <f>H29+H18</f>
        <v>215431</v>
      </c>
    </row>
    <row r="32" spans="7:8" ht="13.5" thickTop="1">
      <c r="G32" s="36"/>
      <c r="H32" s="11"/>
    </row>
    <row r="33" ht="12.75">
      <c r="B33" s="12" t="s">
        <v>64</v>
      </c>
    </row>
    <row r="35" spans="2:8" ht="12.75">
      <c r="B35" s="12" t="s">
        <v>63</v>
      </c>
      <c r="G35" s="15">
        <v>52791</v>
      </c>
      <c r="H35" s="6">
        <v>52418</v>
      </c>
    </row>
    <row r="36" spans="2:8" ht="12.75">
      <c r="B36" s="6" t="s">
        <v>28</v>
      </c>
      <c r="G36" s="15">
        <f>10185-46+298+144</f>
        <v>10581</v>
      </c>
      <c r="H36" s="6">
        <v>11759</v>
      </c>
    </row>
    <row r="37" spans="2:8" ht="12.75">
      <c r="B37" s="12" t="s">
        <v>12</v>
      </c>
      <c r="G37" s="36">
        <v>6905</v>
      </c>
      <c r="H37" s="11">
        <v>7307</v>
      </c>
    </row>
    <row r="38" spans="2:8" ht="12.75">
      <c r="B38" s="12" t="s">
        <v>132</v>
      </c>
      <c r="G38" s="36"/>
      <c r="H38" s="11"/>
    </row>
    <row r="39" spans="2:8" ht="12.75">
      <c r="B39" s="12" t="s">
        <v>134</v>
      </c>
      <c r="G39" s="40">
        <v>46</v>
      </c>
      <c r="H39" s="9">
        <v>0</v>
      </c>
    </row>
    <row r="40" spans="7:8" ht="12.75">
      <c r="G40" s="15">
        <f>SUM(G35:G39)</f>
        <v>70323</v>
      </c>
      <c r="H40" s="6">
        <f>SUM(H35:H39)</f>
        <v>71484</v>
      </c>
    </row>
    <row r="41" spans="2:8" ht="12.75">
      <c r="B41" s="12" t="s">
        <v>6</v>
      </c>
      <c r="G41" s="15">
        <v>1718</v>
      </c>
      <c r="H41" s="6">
        <v>3578</v>
      </c>
    </row>
    <row r="42" spans="2:8" ht="12.75">
      <c r="B42" s="12"/>
      <c r="G42" s="74"/>
      <c r="H42" s="14"/>
    </row>
    <row r="43" spans="2:8" ht="12.75">
      <c r="B43" s="12" t="s">
        <v>82</v>
      </c>
      <c r="G43" s="40">
        <f>SUM(G40:G41)</f>
        <v>72041</v>
      </c>
      <c r="H43" s="9">
        <f>SUM(H40:H41)</f>
        <v>75062</v>
      </c>
    </row>
    <row r="44" ht="12.75">
      <c r="B44" s="12"/>
    </row>
    <row r="45" ht="12.75">
      <c r="A45" s="12" t="s">
        <v>66</v>
      </c>
    </row>
    <row r="46" spans="2:8" ht="12.75">
      <c r="B46" s="12" t="s">
        <v>9</v>
      </c>
      <c r="G46" s="15">
        <v>18800</v>
      </c>
      <c r="H46" s="6">
        <v>21908</v>
      </c>
    </row>
    <row r="47" spans="2:8" ht="12.75">
      <c r="B47" s="12" t="s">
        <v>65</v>
      </c>
      <c r="G47" s="15">
        <v>1769</v>
      </c>
      <c r="H47" s="6">
        <v>2861</v>
      </c>
    </row>
    <row r="48" spans="2:8" ht="12.75">
      <c r="B48" s="12" t="s">
        <v>84</v>
      </c>
      <c r="G48" s="15">
        <f>1635-298-144</f>
        <v>1193</v>
      </c>
      <c r="H48" s="6">
        <v>1698</v>
      </c>
    </row>
    <row r="49" spans="7:8" ht="12.75">
      <c r="G49" s="38">
        <f>SUM(G46:G48)</f>
        <v>21762</v>
      </c>
      <c r="H49" s="38">
        <f>SUM(H46:H48)</f>
        <v>26467</v>
      </c>
    </row>
    <row r="50" spans="7:8" ht="12.75">
      <c r="G50" s="36"/>
      <c r="H50" s="11"/>
    </row>
    <row r="51" ht="12.75">
      <c r="A51" s="12" t="s">
        <v>61</v>
      </c>
    </row>
    <row r="52" spans="2:8" ht="12.75">
      <c r="B52" s="6" t="s">
        <v>34</v>
      </c>
      <c r="G52" s="15">
        <v>56203</v>
      </c>
      <c r="H52" s="6">
        <v>56780</v>
      </c>
    </row>
    <row r="53" spans="2:8" ht="12.75">
      <c r="B53" s="12" t="s">
        <v>65</v>
      </c>
      <c r="G53" s="15">
        <v>1772</v>
      </c>
      <c r="H53" s="6">
        <v>2045</v>
      </c>
    </row>
    <row r="54" spans="2:8" ht="12.75">
      <c r="B54" s="12" t="s">
        <v>9</v>
      </c>
      <c r="G54" s="15">
        <v>3100</v>
      </c>
      <c r="H54" s="6">
        <v>2843</v>
      </c>
    </row>
    <row r="55" spans="2:8" ht="12.75">
      <c r="B55" s="12" t="s">
        <v>10</v>
      </c>
      <c r="G55" s="15">
        <v>40348</v>
      </c>
      <c r="H55" s="6">
        <v>51291</v>
      </c>
    </row>
    <row r="56" spans="2:8" ht="12.75">
      <c r="B56" s="12" t="s">
        <v>62</v>
      </c>
      <c r="G56" s="40">
        <v>2544</v>
      </c>
      <c r="H56" s="9">
        <v>943</v>
      </c>
    </row>
    <row r="57" spans="7:8" ht="12.75">
      <c r="G57" s="36">
        <f>SUM(G52:G56)</f>
        <v>103967</v>
      </c>
      <c r="H57" s="11">
        <f>SUM(H52:H56)</f>
        <v>113902</v>
      </c>
    </row>
    <row r="58" spans="7:8" ht="12.75">
      <c r="G58" s="36"/>
      <c r="H58" s="11"/>
    </row>
    <row r="59" spans="2:8" ht="12.75">
      <c r="B59" s="12" t="s">
        <v>133</v>
      </c>
      <c r="G59" s="36"/>
      <c r="H59" s="11"/>
    </row>
    <row r="60" spans="2:8" ht="12.75">
      <c r="B60" s="12" t="s">
        <v>135</v>
      </c>
      <c r="G60" s="36">
        <v>2089</v>
      </c>
      <c r="H60" s="11">
        <v>0</v>
      </c>
    </row>
    <row r="61" spans="2:8" ht="12.75">
      <c r="B61" s="12"/>
      <c r="G61" s="38">
        <f>SUM(G57:G60)</f>
        <v>106056</v>
      </c>
      <c r="H61" s="8">
        <f>SUM(H57:H60)</f>
        <v>113902</v>
      </c>
    </row>
    <row r="62" spans="7:8" ht="12.75">
      <c r="G62" s="36"/>
      <c r="H62" s="11"/>
    </row>
    <row r="63" spans="1:8" ht="13.5" thickBot="1">
      <c r="A63" s="12" t="s">
        <v>90</v>
      </c>
      <c r="G63" s="37">
        <f>G61+G49+G43</f>
        <v>199859</v>
      </c>
      <c r="H63" s="37">
        <f>H61+H49+H43</f>
        <v>215431</v>
      </c>
    </row>
    <row r="64" spans="7:8" ht="13.5" thickTop="1">
      <c r="G64" s="36">
        <f>G63-G31</f>
        <v>0</v>
      </c>
      <c r="H64" s="36">
        <f>H63-H31</f>
        <v>0</v>
      </c>
    </row>
    <row r="65" spans="7:8" ht="12.75">
      <c r="G65" s="36"/>
      <c r="H65" s="36"/>
    </row>
    <row r="66" spans="1:8" ht="12.75">
      <c r="A66" t="s">
        <v>137</v>
      </c>
      <c r="B66"/>
      <c r="G66" s="36"/>
      <c r="H66" s="36"/>
    </row>
    <row r="67" spans="1:8" ht="12.75">
      <c r="A67" t="s">
        <v>138</v>
      </c>
      <c r="B67"/>
      <c r="G67" s="36"/>
      <c r="H67" s="36"/>
    </row>
    <row r="68" spans="1:8" ht="12.75">
      <c r="A68" t="s">
        <v>140</v>
      </c>
      <c r="B68"/>
      <c r="G68" s="36"/>
      <c r="H68" s="36"/>
    </row>
    <row r="69" spans="1:8" ht="12.75">
      <c r="A69" s="12" t="s">
        <v>139</v>
      </c>
      <c r="G69" s="36"/>
      <c r="H69" s="36"/>
    </row>
    <row r="70" spans="7:8" ht="12.75">
      <c r="G70" s="36"/>
      <c r="H70" s="36"/>
    </row>
    <row r="72" ht="12.75">
      <c r="A72" s="1" t="s">
        <v>11</v>
      </c>
    </row>
    <row r="73" ht="12.75">
      <c r="A73" s="1" t="s">
        <v>101</v>
      </c>
    </row>
    <row r="78" spans="2:8" ht="12.75">
      <c r="B78" s="12" t="s">
        <v>74</v>
      </c>
      <c r="G78" s="75">
        <f>G40/G35</f>
        <v>1.3321020628516225</v>
      </c>
      <c r="H78" s="43">
        <f>H40/H35</f>
        <v>1.363730016406578</v>
      </c>
    </row>
  </sheetData>
  <printOptions/>
  <pageMargins left="0.75" right="0.75" top="1" bottom="1" header="0.5" footer="0.5"/>
  <pageSetup fitToHeight="1" fitToWidth="1" horizontalDpi="300" verticalDpi="300" orientation="portrait" paperSize="9" scale="71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4">
      <selection activeCell="L54" sqref="L54"/>
    </sheetView>
  </sheetViews>
  <sheetFormatPr defaultColWidth="9.140625" defaultRowHeight="12.75"/>
  <cols>
    <col min="3" max="3" width="15.8515625" style="0" customWidth="1"/>
    <col min="4" max="4" width="11.7109375" style="0" customWidth="1"/>
    <col min="5" max="5" width="15.7109375" style="0" customWidth="1"/>
    <col min="6" max="6" width="18.421875" style="0" customWidth="1"/>
    <col min="7" max="7" width="15.7109375" style="42" customWidth="1"/>
    <col min="8" max="8" width="13.7109375" style="42" customWidth="1"/>
    <col min="9" max="9" width="14.00390625" style="42" customWidth="1"/>
    <col min="10" max="10" width="10.7109375" style="42" customWidth="1"/>
    <col min="11" max="11" width="10.00390625" style="42" customWidth="1"/>
  </cols>
  <sheetData>
    <row r="1" ht="12.75">
      <c r="A1" s="1" t="s">
        <v>17</v>
      </c>
    </row>
    <row r="3" ht="12.75">
      <c r="A3" s="1" t="s">
        <v>118</v>
      </c>
    </row>
    <row r="6" spans="4:11" ht="12.75">
      <c r="D6" s="3" t="s">
        <v>41</v>
      </c>
      <c r="E6" s="3" t="s">
        <v>92</v>
      </c>
      <c r="F6" s="3" t="s">
        <v>141</v>
      </c>
      <c r="G6" s="73" t="s">
        <v>14</v>
      </c>
      <c r="H6" s="73" t="s">
        <v>67</v>
      </c>
      <c r="I6" s="73" t="s">
        <v>42</v>
      </c>
      <c r="J6" s="73" t="s">
        <v>85</v>
      </c>
      <c r="K6" s="73" t="s">
        <v>42</v>
      </c>
    </row>
    <row r="7" spans="4:10" ht="12.75">
      <c r="D7" s="3" t="s">
        <v>40</v>
      </c>
      <c r="E7" s="3" t="s">
        <v>13</v>
      </c>
      <c r="F7" s="3" t="s">
        <v>142</v>
      </c>
      <c r="G7" s="73" t="s">
        <v>15</v>
      </c>
      <c r="H7" s="73"/>
      <c r="J7" s="73" t="s">
        <v>86</v>
      </c>
    </row>
    <row r="8" spans="4:11" ht="12.75">
      <c r="D8" s="3" t="s">
        <v>20</v>
      </c>
      <c r="E8" s="3" t="s">
        <v>20</v>
      </c>
      <c r="F8" s="3" t="s">
        <v>20</v>
      </c>
      <c r="G8" s="73" t="s">
        <v>20</v>
      </c>
      <c r="H8" s="73" t="s">
        <v>20</v>
      </c>
      <c r="I8" s="73" t="s">
        <v>20</v>
      </c>
      <c r="J8" s="73" t="s">
        <v>20</v>
      </c>
      <c r="K8" s="73" t="s">
        <v>20</v>
      </c>
    </row>
    <row r="10" ht="12.75">
      <c r="A10" t="s">
        <v>119</v>
      </c>
    </row>
    <row r="11" ht="12.75">
      <c r="A11" s="4" t="s">
        <v>120</v>
      </c>
    </row>
    <row r="13" spans="1:12" ht="12.75">
      <c r="A13" t="s">
        <v>102</v>
      </c>
      <c r="D13" s="6">
        <f>'BS'!H35</f>
        <v>52418</v>
      </c>
      <c r="E13" s="6">
        <v>6206</v>
      </c>
      <c r="F13" s="6">
        <v>0</v>
      </c>
      <c r="G13" s="15">
        <v>5553</v>
      </c>
      <c r="H13" s="15">
        <f>'BS'!H37</f>
        <v>7307</v>
      </c>
      <c r="I13" s="15">
        <f>SUM(D13:H13)</f>
        <v>71484</v>
      </c>
      <c r="J13" s="44">
        <f>'BS'!H41</f>
        <v>3578</v>
      </c>
      <c r="K13" s="44">
        <f>I13+J13</f>
        <v>75062</v>
      </c>
      <c r="L13" s="24"/>
    </row>
    <row r="14" spans="4:11" ht="12.75">
      <c r="D14" s="6"/>
      <c r="E14" s="6"/>
      <c r="F14" s="6"/>
      <c r="G14" s="15"/>
      <c r="H14" s="15"/>
      <c r="I14" s="15"/>
      <c r="J14" s="44"/>
      <c r="K14" s="44"/>
    </row>
    <row r="15" spans="1:11" ht="12.75">
      <c r="A15" t="s">
        <v>43</v>
      </c>
      <c r="D15" s="6">
        <v>373</v>
      </c>
      <c r="E15" s="25">
        <v>30</v>
      </c>
      <c r="F15" s="25">
        <v>0</v>
      </c>
      <c r="G15" s="15">
        <f>PL!G46</f>
        <v>-1162</v>
      </c>
      <c r="H15" s="15">
        <v>-402</v>
      </c>
      <c r="I15" s="15">
        <f>SUM(D15:H15)</f>
        <v>-1161</v>
      </c>
      <c r="J15" s="44">
        <f>PL!G47</f>
        <v>-1860</v>
      </c>
      <c r="K15" s="44">
        <f>I15+J15</f>
        <v>-3021</v>
      </c>
    </row>
    <row r="16" spans="1:9" ht="12.75">
      <c r="A16" t="s">
        <v>44</v>
      </c>
      <c r="D16" s="6"/>
      <c r="E16" s="6"/>
      <c r="F16" s="6"/>
      <c r="G16" s="15"/>
      <c r="H16" s="15"/>
      <c r="I16" s="15"/>
    </row>
    <row r="17" spans="4:9" ht="12.75">
      <c r="D17" s="6"/>
      <c r="E17" s="6"/>
      <c r="F17" s="6"/>
      <c r="G17" s="15"/>
      <c r="H17" s="15"/>
      <c r="I17" s="15"/>
    </row>
    <row r="18" spans="1:9" ht="12.75">
      <c r="A18" t="s">
        <v>143</v>
      </c>
      <c r="D18" s="6"/>
      <c r="E18" s="6"/>
      <c r="F18" s="6"/>
      <c r="G18" s="15"/>
      <c r="H18" s="15"/>
      <c r="I18" s="15"/>
    </row>
    <row r="19" spans="1:9" ht="12.75">
      <c r="A19" t="s">
        <v>144</v>
      </c>
      <c r="D19" s="6"/>
      <c r="E19" s="6"/>
      <c r="F19" s="6"/>
      <c r="G19" s="15"/>
      <c r="H19" s="15"/>
      <c r="I19" s="15"/>
    </row>
    <row r="20" spans="1:11" ht="12.75">
      <c r="A20" t="s">
        <v>145</v>
      </c>
      <c r="D20" s="6">
        <v>0</v>
      </c>
      <c r="E20" s="6">
        <v>-46</v>
      </c>
      <c r="F20" s="6">
        <v>46</v>
      </c>
      <c r="G20" s="15">
        <v>0</v>
      </c>
      <c r="H20" s="15">
        <v>0</v>
      </c>
      <c r="I20" s="15">
        <f>SUM(D20:H20)</f>
        <v>0</v>
      </c>
      <c r="J20" s="25">
        <v>0</v>
      </c>
      <c r="K20" s="44">
        <f>I20+J20</f>
        <v>0</v>
      </c>
    </row>
    <row r="21" spans="4:9" ht="12.75">
      <c r="D21" s="6"/>
      <c r="E21" s="6"/>
      <c r="F21" s="6"/>
      <c r="G21" s="15"/>
      <c r="H21" s="15"/>
      <c r="I21" s="15"/>
    </row>
    <row r="22" spans="1:11" ht="12.75">
      <c r="A22" t="s">
        <v>45</v>
      </c>
      <c r="D22" s="8">
        <f>SUM(D13:D21)</f>
        <v>52791</v>
      </c>
      <c r="E22" s="8">
        <f>SUM(E13:E21)</f>
        <v>6190</v>
      </c>
      <c r="F22" s="8">
        <f aca="true" t="shared" si="0" ref="F22:K22">SUM(F13:F21)</f>
        <v>46</v>
      </c>
      <c r="G22" s="38">
        <f t="shared" si="0"/>
        <v>4391</v>
      </c>
      <c r="H22" s="38">
        <f t="shared" si="0"/>
        <v>6905</v>
      </c>
      <c r="I22" s="38">
        <f t="shared" si="0"/>
        <v>70323</v>
      </c>
      <c r="J22" s="38">
        <f t="shared" si="0"/>
        <v>1718</v>
      </c>
      <c r="K22" s="38">
        <f t="shared" si="0"/>
        <v>72041</v>
      </c>
    </row>
    <row r="23" spans="4:11" ht="12.75">
      <c r="D23" s="6"/>
      <c r="E23" s="6"/>
      <c r="F23" s="6"/>
      <c r="G23" s="15"/>
      <c r="H23" s="15"/>
      <c r="I23" s="76"/>
      <c r="J23" s="44"/>
      <c r="K23" s="44"/>
    </row>
    <row r="24" spans="4:9" ht="12.75">
      <c r="D24" s="6"/>
      <c r="E24" s="6"/>
      <c r="F24" s="6"/>
      <c r="G24" s="15"/>
      <c r="H24" s="15"/>
      <c r="I24" s="15"/>
    </row>
    <row r="25" ht="12.75">
      <c r="A25" t="s">
        <v>119</v>
      </c>
    </row>
    <row r="26" ht="12.75">
      <c r="A26" s="4" t="s">
        <v>121</v>
      </c>
    </row>
    <row r="28" spans="1:11" ht="12.75">
      <c r="A28" t="s">
        <v>102</v>
      </c>
      <c r="D28" s="6">
        <v>52413</v>
      </c>
      <c r="E28" s="6">
        <v>6206</v>
      </c>
      <c r="F28" s="6">
        <v>0</v>
      </c>
      <c r="G28" s="15">
        <f>26891-1</f>
        <v>26890</v>
      </c>
      <c r="H28" s="15">
        <v>7312</v>
      </c>
      <c r="I28" s="15">
        <f>SUM(D28:H28)</f>
        <v>92821</v>
      </c>
      <c r="J28" s="44">
        <v>4162</v>
      </c>
      <c r="K28" s="44">
        <f>I28+J28</f>
        <v>96983</v>
      </c>
    </row>
    <row r="29" spans="4:11" ht="12.75">
      <c r="D29" s="6"/>
      <c r="E29" s="6"/>
      <c r="F29" s="6"/>
      <c r="G29" s="15"/>
      <c r="H29" s="15"/>
      <c r="I29" s="15"/>
      <c r="J29" s="44"/>
      <c r="K29" s="44"/>
    </row>
    <row r="30" spans="1:11" s="42" customFormat="1" ht="12.75">
      <c r="A30" s="42" t="s">
        <v>96</v>
      </c>
      <c r="D30" s="15"/>
      <c r="E30" s="15"/>
      <c r="F30" s="15"/>
      <c r="G30" s="15"/>
      <c r="H30" s="15"/>
      <c r="I30" s="15"/>
      <c r="J30" s="44"/>
      <c r="K30" s="44"/>
    </row>
    <row r="31" spans="1:11" s="42" customFormat="1" ht="12.75">
      <c r="A31" s="42" t="s">
        <v>97</v>
      </c>
      <c r="D31" s="40">
        <v>0</v>
      </c>
      <c r="E31" s="40">
        <v>0</v>
      </c>
      <c r="F31" s="40">
        <v>0</v>
      </c>
      <c r="G31" s="40">
        <v>-2987</v>
      </c>
      <c r="H31" s="40">
        <v>0</v>
      </c>
      <c r="I31" s="40">
        <f>SUM(D31:H31)</f>
        <v>-2987</v>
      </c>
      <c r="J31" s="45">
        <v>0</v>
      </c>
      <c r="K31" s="45">
        <f>I31+J31</f>
        <v>-2987</v>
      </c>
    </row>
    <row r="32" spans="1:11" ht="12.75">
      <c r="A32" s="42"/>
      <c r="B32" s="42"/>
      <c r="C32" s="42"/>
      <c r="D32" s="6"/>
      <c r="E32" s="6"/>
      <c r="F32" s="6"/>
      <c r="G32" s="15"/>
      <c r="H32" s="15"/>
      <c r="I32" s="15"/>
      <c r="J32" s="44"/>
      <c r="K32" s="44"/>
    </row>
    <row r="33" spans="1:11" ht="12.75">
      <c r="A33" t="s">
        <v>107</v>
      </c>
      <c r="B33" s="42"/>
      <c r="C33" s="42"/>
      <c r="D33" s="6">
        <f aca="true" t="shared" si="1" ref="D33:K33">SUM(D28:D32)</f>
        <v>52413</v>
      </c>
      <c r="E33" s="6">
        <f t="shared" si="1"/>
        <v>6206</v>
      </c>
      <c r="F33" s="6">
        <f t="shared" si="1"/>
        <v>0</v>
      </c>
      <c r="G33" s="15">
        <f t="shared" si="1"/>
        <v>23903</v>
      </c>
      <c r="H33" s="15">
        <f t="shared" si="1"/>
        <v>7312</v>
      </c>
      <c r="I33" s="15">
        <f t="shared" si="1"/>
        <v>89834</v>
      </c>
      <c r="J33" s="15">
        <f t="shared" si="1"/>
        <v>4162</v>
      </c>
      <c r="K33" s="15">
        <f t="shared" si="1"/>
        <v>93996</v>
      </c>
    </row>
    <row r="34" spans="1:11" ht="12.75">
      <c r="A34" s="42"/>
      <c r="B34" s="42"/>
      <c r="C34" s="42"/>
      <c r="D34" s="6"/>
      <c r="E34" s="6"/>
      <c r="F34" s="6"/>
      <c r="G34" s="15"/>
      <c r="H34" s="15"/>
      <c r="I34" s="15"/>
      <c r="J34" s="44"/>
      <c r="K34" s="44"/>
    </row>
    <row r="35" spans="1:11" ht="12.75">
      <c r="A35" t="s">
        <v>87</v>
      </c>
      <c r="D35" s="9">
        <v>0</v>
      </c>
      <c r="E35" s="9">
        <v>0</v>
      </c>
      <c r="F35" s="9">
        <v>0</v>
      </c>
      <c r="G35" s="40">
        <v>257</v>
      </c>
      <c r="H35" s="40">
        <v>0</v>
      </c>
      <c r="I35" s="40">
        <f>SUM(D35:H35)</f>
        <v>257</v>
      </c>
      <c r="J35" s="45">
        <v>0</v>
      </c>
      <c r="K35" s="45">
        <f>I35+J35</f>
        <v>257</v>
      </c>
    </row>
    <row r="36" spans="4:11" ht="12.75">
      <c r="D36" s="11"/>
      <c r="E36" s="11"/>
      <c r="F36" s="11"/>
      <c r="G36" s="36"/>
      <c r="H36" s="36"/>
      <c r="I36" s="36"/>
      <c r="J36" s="77"/>
      <c r="K36" s="77"/>
    </row>
    <row r="37" spans="4:11" ht="12.75">
      <c r="D37" s="6">
        <f aca="true" t="shared" si="2" ref="D37:K37">SUM(D33:D35)</f>
        <v>52413</v>
      </c>
      <c r="E37" s="6">
        <f t="shared" si="2"/>
        <v>6206</v>
      </c>
      <c r="F37" s="6">
        <f t="shared" si="2"/>
        <v>0</v>
      </c>
      <c r="G37" s="15">
        <f t="shared" si="2"/>
        <v>24160</v>
      </c>
      <c r="H37" s="15">
        <f t="shared" si="2"/>
        <v>7312</v>
      </c>
      <c r="I37" s="15">
        <f t="shared" si="2"/>
        <v>90091</v>
      </c>
      <c r="J37" s="15">
        <f t="shared" si="2"/>
        <v>4162</v>
      </c>
      <c r="K37" s="15">
        <f t="shared" si="2"/>
        <v>94253</v>
      </c>
    </row>
    <row r="38" spans="4:9" ht="12.75">
      <c r="D38" s="6"/>
      <c r="E38" s="6"/>
      <c r="F38" s="6"/>
      <c r="G38" s="15"/>
      <c r="H38" s="15"/>
      <c r="I38" s="15"/>
    </row>
    <row r="39" spans="1:11" ht="12.75">
      <c r="A39" t="s">
        <v>43</v>
      </c>
      <c r="D39" s="6">
        <v>0</v>
      </c>
      <c r="E39" s="25">
        <v>0</v>
      </c>
      <c r="F39" s="25">
        <v>0</v>
      </c>
      <c r="G39" s="15">
        <f>PL!H46</f>
        <v>-18041</v>
      </c>
      <c r="H39" s="15">
        <v>0</v>
      </c>
      <c r="I39" s="15">
        <f>SUM(D39:H39)</f>
        <v>-18041</v>
      </c>
      <c r="J39" s="44">
        <f>PL!H47</f>
        <v>-584</v>
      </c>
      <c r="K39" s="44">
        <f>I39+J39</f>
        <v>-18625</v>
      </c>
    </row>
    <row r="40" spans="1:9" ht="12.75">
      <c r="A40" t="s">
        <v>44</v>
      </c>
      <c r="D40" s="6"/>
      <c r="E40" s="6"/>
      <c r="F40" s="6"/>
      <c r="G40" s="15"/>
      <c r="H40" s="15"/>
      <c r="I40" s="15"/>
    </row>
    <row r="41" spans="4:9" ht="12.75">
      <c r="D41" s="6"/>
      <c r="E41" s="6"/>
      <c r="F41" s="6"/>
      <c r="G41" s="15"/>
      <c r="H41" s="15"/>
      <c r="I41" s="15"/>
    </row>
    <row r="42" spans="1:11" ht="12.75">
      <c r="A42" t="s">
        <v>111</v>
      </c>
      <c r="D42" s="6">
        <v>0</v>
      </c>
      <c r="E42" s="6">
        <v>0</v>
      </c>
      <c r="F42" s="6">
        <v>0</v>
      </c>
      <c r="G42" s="15">
        <v>-566</v>
      </c>
      <c r="H42" s="15">
        <v>0</v>
      </c>
      <c r="I42" s="15">
        <f>SUM(D42:H42)</f>
        <v>-566</v>
      </c>
      <c r="J42" s="25">
        <v>0</v>
      </c>
      <c r="K42" s="44">
        <f>I42+J42</f>
        <v>-566</v>
      </c>
    </row>
    <row r="43" spans="4:9" ht="12.75">
      <c r="D43" s="6"/>
      <c r="E43" s="6"/>
      <c r="F43" s="6"/>
      <c r="G43" s="15"/>
      <c r="H43" s="15"/>
      <c r="I43" s="15"/>
    </row>
    <row r="44" spans="1:11" ht="12.75">
      <c r="A44" t="s">
        <v>112</v>
      </c>
      <c r="D44" s="6">
        <v>5</v>
      </c>
      <c r="E44" s="6">
        <v>0</v>
      </c>
      <c r="F44" s="6">
        <v>0</v>
      </c>
      <c r="G44" s="15">
        <v>0</v>
      </c>
      <c r="H44" s="15">
        <v>-5</v>
      </c>
      <c r="I44" s="15">
        <f>SUM(D44:H44)</f>
        <v>0</v>
      </c>
      <c r="J44" s="25">
        <v>0</v>
      </c>
      <c r="K44" s="44">
        <f>I44+J44</f>
        <v>0</v>
      </c>
    </row>
    <row r="45" spans="4:9" ht="12.75">
      <c r="D45" s="6"/>
      <c r="E45" s="6"/>
      <c r="F45" s="6"/>
      <c r="G45" s="15"/>
      <c r="H45" s="15"/>
      <c r="I45" s="15"/>
    </row>
    <row r="46" spans="1:11" ht="12.75">
      <c r="A46" t="s">
        <v>45</v>
      </c>
      <c r="D46" s="8">
        <f aca="true" t="shared" si="3" ref="D46:K46">SUM(D37:D45)</f>
        <v>52418</v>
      </c>
      <c r="E46" s="8">
        <f t="shared" si="3"/>
        <v>6206</v>
      </c>
      <c r="F46" s="8">
        <f t="shared" si="3"/>
        <v>0</v>
      </c>
      <c r="G46" s="38">
        <f t="shared" si="3"/>
        <v>5553</v>
      </c>
      <c r="H46" s="38">
        <f t="shared" si="3"/>
        <v>7307</v>
      </c>
      <c r="I46" s="38">
        <f t="shared" si="3"/>
        <v>71484</v>
      </c>
      <c r="J46" s="38">
        <f t="shared" si="3"/>
        <v>3578</v>
      </c>
      <c r="K46" s="38">
        <f t="shared" si="3"/>
        <v>75062</v>
      </c>
    </row>
    <row r="47" spans="7:9" ht="12.75">
      <c r="G47" s="44"/>
      <c r="H47" s="44"/>
      <c r="I47" s="44"/>
    </row>
    <row r="48" spans="7:9" ht="12.75">
      <c r="G48" s="44"/>
      <c r="H48" s="44"/>
      <c r="I48" s="44"/>
    </row>
    <row r="50" ht="12.75">
      <c r="A50" s="1" t="s">
        <v>46</v>
      </c>
    </row>
    <row r="51" ht="12.75">
      <c r="A51" s="1" t="s">
        <v>101</v>
      </c>
    </row>
  </sheetData>
  <printOptions/>
  <pageMargins left="0.75" right="0.31" top="1" bottom="1" header="0.5" footer="0.5"/>
  <pageSetup fitToHeight="1" fitToWidth="1" horizontalDpi="600" verticalDpi="600" orientation="portrait" paperSize="9" scale="61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G1" sqref="G1:G16384"/>
    </sheetView>
  </sheetViews>
  <sheetFormatPr defaultColWidth="9.140625" defaultRowHeight="12.75"/>
  <cols>
    <col min="7" max="7" width="16.28125" style="42" customWidth="1"/>
    <col min="8" max="8" width="15.7109375" style="0" customWidth="1"/>
  </cols>
  <sheetData>
    <row r="1" ht="12.75">
      <c r="A1" s="1" t="s">
        <v>17</v>
      </c>
    </row>
    <row r="3" ht="12.75">
      <c r="A3" s="1" t="s">
        <v>122</v>
      </c>
    </row>
    <row r="6" spans="7:8" ht="12.75">
      <c r="G6" s="73"/>
      <c r="H6" s="3"/>
    </row>
    <row r="7" spans="7:8" ht="12.75">
      <c r="G7" s="73" t="s">
        <v>123</v>
      </c>
      <c r="H7" s="3" t="str">
        <f>G7</f>
        <v>12 months ended </v>
      </c>
    </row>
    <row r="8" spans="7:8" ht="12.75">
      <c r="G8" s="71" t="str">
        <f>+PL!G11</f>
        <v>31.12.2007</v>
      </c>
      <c r="H8" s="16" t="str">
        <f>+PL!H11</f>
        <v>31.12.2006</v>
      </c>
    </row>
    <row r="9" spans="7:8" ht="12.75">
      <c r="G9" s="73" t="s">
        <v>20</v>
      </c>
      <c r="H9" s="3" t="s">
        <v>20</v>
      </c>
    </row>
    <row r="10" spans="7:8" ht="12.75">
      <c r="G10" s="15"/>
      <c r="H10" s="2"/>
    </row>
    <row r="11" spans="7:8" ht="12.75">
      <c r="G11" s="15"/>
      <c r="H11" s="2"/>
    </row>
    <row r="12" spans="1:8" ht="12.75">
      <c r="A12" t="s">
        <v>106</v>
      </c>
      <c r="G12" s="15">
        <v>-1775</v>
      </c>
      <c r="H12" s="15">
        <v>-20663</v>
      </c>
    </row>
    <row r="13" spans="7:8" ht="12.75">
      <c r="G13" s="15"/>
      <c r="H13" s="15"/>
    </row>
    <row r="14" spans="1:8" ht="12.75">
      <c r="A14" t="s">
        <v>94</v>
      </c>
      <c r="G14" s="15">
        <v>11417</v>
      </c>
      <c r="H14" s="6">
        <v>8973</v>
      </c>
    </row>
    <row r="15" spans="7:8" ht="12.75">
      <c r="G15" s="40"/>
      <c r="H15" s="40"/>
    </row>
    <row r="16" spans="1:8" ht="12.75">
      <c r="A16" t="s">
        <v>35</v>
      </c>
      <c r="G16" s="15">
        <f>SUM(G10:G15)</f>
        <v>9642</v>
      </c>
      <c r="H16" s="6">
        <f>SUM(H10:H15)</f>
        <v>-11690</v>
      </c>
    </row>
    <row r="17" spans="7:8" ht="12.75">
      <c r="G17" s="15"/>
      <c r="H17" s="6"/>
    </row>
    <row r="18" spans="1:8" ht="12.75">
      <c r="A18" t="s">
        <v>36</v>
      </c>
      <c r="G18" s="15">
        <v>20497</v>
      </c>
      <c r="H18" s="6">
        <v>16272</v>
      </c>
    </row>
    <row r="19" spans="7:8" ht="12.75">
      <c r="G19" s="15"/>
      <c r="H19" s="6"/>
    </row>
    <row r="20" spans="1:8" ht="12.75">
      <c r="A20" t="s">
        <v>91</v>
      </c>
      <c r="G20" s="15">
        <v>-2984</v>
      </c>
      <c r="H20" s="6">
        <v>-1749</v>
      </c>
    </row>
    <row r="21" spans="7:8" ht="12.75">
      <c r="G21" s="15"/>
      <c r="H21" s="6"/>
    </row>
    <row r="22" spans="1:8" ht="12.75">
      <c r="A22" t="s">
        <v>37</v>
      </c>
      <c r="G22" s="15">
        <v>-944</v>
      </c>
      <c r="H22" s="6">
        <v>-3058</v>
      </c>
    </row>
    <row r="23" spans="7:8" ht="12.75">
      <c r="G23" s="15"/>
      <c r="H23" s="6"/>
    </row>
    <row r="24" spans="1:8" ht="12.75">
      <c r="A24" t="s">
        <v>38</v>
      </c>
      <c r="G24" s="15">
        <v>-20759</v>
      </c>
      <c r="H24" s="6">
        <v>-3767</v>
      </c>
    </row>
    <row r="25" spans="7:8" ht="12.75">
      <c r="G25" s="40"/>
      <c r="H25" s="9"/>
    </row>
    <row r="26" spans="1:8" ht="12.75">
      <c r="A26" t="s">
        <v>39</v>
      </c>
      <c r="G26" s="15">
        <f>SUM(G16:G25)</f>
        <v>5452</v>
      </c>
      <c r="H26" s="6">
        <f>SUM(H16:H25)</f>
        <v>-3992</v>
      </c>
    </row>
    <row r="27" spans="7:8" ht="12.75">
      <c r="G27" s="15"/>
      <c r="H27" s="6"/>
    </row>
    <row r="28" spans="1:8" ht="12.75">
      <c r="A28" t="s">
        <v>72</v>
      </c>
      <c r="G28" s="15">
        <v>-19486</v>
      </c>
      <c r="H28" s="6">
        <v>-15494</v>
      </c>
    </row>
    <row r="29" ht="12.75">
      <c r="G29" s="15"/>
    </row>
    <row r="30" spans="1:8" ht="13.5" thickBot="1">
      <c r="A30" t="s">
        <v>73</v>
      </c>
      <c r="G30" s="78">
        <f>SUM(G26:G29)</f>
        <v>-14034</v>
      </c>
      <c r="H30" s="10">
        <f>SUM(H26:H29)</f>
        <v>-19486</v>
      </c>
    </row>
    <row r="31" ht="13.5" thickTop="1"/>
    <row r="35" ht="12.75">
      <c r="A35" s="1" t="s">
        <v>0</v>
      </c>
    </row>
    <row r="36" ht="12.75">
      <c r="A36" s="1" t="s">
        <v>101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7">
      <selection activeCell="C45" sqref="C45"/>
    </sheetView>
  </sheetViews>
  <sheetFormatPr defaultColWidth="9.140625" defaultRowHeight="12.75"/>
  <cols>
    <col min="1" max="1" width="4.421875" style="0" customWidth="1"/>
    <col min="2" max="2" width="36.421875" style="0" customWidth="1"/>
    <col min="3" max="3" width="15.421875" style="42" customWidth="1"/>
    <col min="4" max="4" width="20.28125" style="42" customWidth="1"/>
    <col min="5" max="5" width="18.00390625" style="42" customWidth="1"/>
    <col min="6" max="6" width="21.421875" style="0" customWidth="1"/>
  </cols>
  <sheetData>
    <row r="1" ht="12.75">
      <c r="A1" s="1" t="s">
        <v>17</v>
      </c>
    </row>
    <row r="3" ht="12.75">
      <c r="A3" s="1" t="s">
        <v>47</v>
      </c>
    </row>
    <row r="5" ht="12.75">
      <c r="A5" s="1" t="s">
        <v>124</v>
      </c>
    </row>
    <row r="9" spans="3:6" ht="12.75">
      <c r="C9" s="88" t="s">
        <v>48</v>
      </c>
      <c r="D9" s="89"/>
      <c r="E9" s="90" t="s">
        <v>16</v>
      </c>
      <c r="F9" s="91"/>
    </row>
    <row r="10" spans="3:6" ht="12.75">
      <c r="C10" s="79" t="s">
        <v>49</v>
      </c>
      <c r="D10" s="73" t="s">
        <v>50</v>
      </c>
      <c r="E10" s="79" t="s">
        <v>49</v>
      </c>
      <c r="F10" s="18" t="s">
        <v>50</v>
      </c>
    </row>
    <row r="11" spans="3:6" ht="12.75">
      <c r="C11" s="79" t="s">
        <v>51</v>
      </c>
      <c r="D11" s="73" t="s">
        <v>52</v>
      </c>
      <c r="E11" s="79" t="s">
        <v>53</v>
      </c>
      <c r="F11" s="17" t="s">
        <v>54</v>
      </c>
    </row>
    <row r="12" spans="3:6" ht="12.75">
      <c r="C12" s="79" t="s">
        <v>116</v>
      </c>
      <c r="D12" s="79" t="s">
        <v>98</v>
      </c>
      <c r="E12" s="79" t="str">
        <f>C12</f>
        <v>31.12.2007</v>
      </c>
      <c r="F12" s="17" t="str">
        <f>D12</f>
        <v>31.12.2006</v>
      </c>
    </row>
    <row r="13" spans="3:6" ht="12.75">
      <c r="C13" s="79" t="s">
        <v>20</v>
      </c>
      <c r="D13" s="73" t="s">
        <v>20</v>
      </c>
      <c r="E13" s="79" t="s">
        <v>20</v>
      </c>
      <c r="F13" s="17" t="s">
        <v>20</v>
      </c>
    </row>
    <row r="14" spans="3:6" ht="12.75">
      <c r="C14" s="80"/>
      <c r="E14" s="80"/>
      <c r="F14" s="19"/>
    </row>
    <row r="15" spans="1:6" ht="12.75">
      <c r="A15" s="20">
        <v>1</v>
      </c>
      <c r="B15" s="20" t="s">
        <v>22</v>
      </c>
      <c r="C15" s="58">
        <v>42164</v>
      </c>
      <c r="D15" s="58">
        <v>25285</v>
      </c>
      <c r="E15" s="58">
        <v>130452</v>
      </c>
      <c r="F15" s="21">
        <v>106200</v>
      </c>
    </row>
    <row r="16" spans="1:6" ht="12.75">
      <c r="A16" s="20"/>
      <c r="B16" s="20"/>
      <c r="C16" s="58"/>
      <c r="D16" s="58"/>
      <c r="E16" s="58"/>
      <c r="F16" s="21"/>
    </row>
    <row r="17" spans="1:6" ht="12.75">
      <c r="A17" s="20">
        <v>2</v>
      </c>
      <c r="B17" s="20" t="s">
        <v>109</v>
      </c>
      <c r="C17" s="58">
        <v>1293</v>
      </c>
      <c r="D17" s="58">
        <v>-14458</v>
      </c>
      <c r="E17" s="58">
        <v>-1775</v>
      </c>
      <c r="F17" s="21">
        <v>-20663</v>
      </c>
    </row>
    <row r="18" spans="1:6" ht="12.75">
      <c r="A18" s="20"/>
      <c r="B18" s="20"/>
      <c r="C18" s="58"/>
      <c r="D18" s="58"/>
      <c r="E18" s="58"/>
      <c r="F18" s="21"/>
    </row>
    <row r="19" spans="1:6" ht="12.75">
      <c r="A19" s="20">
        <v>3</v>
      </c>
      <c r="B19" s="20" t="s">
        <v>113</v>
      </c>
      <c r="C19" s="58">
        <f>PL!E42</f>
        <v>-693</v>
      </c>
      <c r="D19" s="58">
        <f>PL!F42</f>
        <v>-12400</v>
      </c>
      <c r="E19" s="58">
        <f>PL!G42</f>
        <v>-3022</v>
      </c>
      <c r="F19" s="58">
        <f>PL!H42</f>
        <v>-18625</v>
      </c>
    </row>
    <row r="20" spans="1:6" ht="12.75">
      <c r="A20" s="20"/>
      <c r="B20" s="20"/>
      <c r="C20" s="58"/>
      <c r="D20" s="58"/>
      <c r="E20" s="58"/>
      <c r="F20" s="21"/>
    </row>
    <row r="21" spans="1:6" ht="12.75">
      <c r="A21" s="20">
        <v>4</v>
      </c>
      <c r="B21" s="20" t="s">
        <v>114</v>
      </c>
      <c r="C21" s="58"/>
      <c r="D21" s="58"/>
      <c r="E21" s="58"/>
      <c r="F21" s="21"/>
    </row>
    <row r="22" spans="1:6" ht="12.75">
      <c r="A22" s="20"/>
      <c r="B22" s="20" t="s">
        <v>103</v>
      </c>
      <c r="C22" s="58">
        <f>PL!E46</f>
        <v>721</v>
      </c>
      <c r="D22" s="58">
        <f>PL!F46</f>
        <v>-12142</v>
      </c>
      <c r="E22" s="58">
        <f>PL!G46</f>
        <v>-1162</v>
      </c>
      <c r="F22" s="21">
        <f>PL!H46</f>
        <v>-18041</v>
      </c>
    </row>
    <row r="23" spans="1:6" ht="12.75">
      <c r="A23" s="20"/>
      <c r="B23" s="20"/>
      <c r="C23" s="58"/>
      <c r="D23" s="58"/>
      <c r="E23" s="58"/>
      <c r="F23" s="21"/>
    </row>
    <row r="24" spans="1:6" ht="12.75">
      <c r="A24" s="20">
        <v>5</v>
      </c>
      <c r="B24" s="20" t="s">
        <v>115</v>
      </c>
      <c r="C24" s="81">
        <f>PL!E59</f>
        <v>1.217</v>
      </c>
      <c r="D24" s="81">
        <f>PL!F59</f>
        <v>-20.517</v>
      </c>
      <c r="E24" s="81">
        <f>PL!G59</f>
        <v>-1.9669999999999996</v>
      </c>
      <c r="F24" s="22">
        <f>PL!H59</f>
        <v>-30.485000000000003</v>
      </c>
    </row>
    <row r="25" spans="1:6" ht="12.75">
      <c r="A25" s="20"/>
      <c r="B25" s="20"/>
      <c r="C25" s="58"/>
      <c r="D25" s="58"/>
      <c r="E25" s="58"/>
      <c r="F25" s="21"/>
    </row>
    <row r="26" spans="1:6" ht="12.75">
      <c r="A26" s="20">
        <v>6</v>
      </c>
      <c r="B26" s="20" t="s">
        <v>93</v>
      </c>
      <c r="C26" s="81">
        <v>0</v>
      </c>
      <c r="D26" s="81">
        <v>0</v>
      </c>
      <c r="E26" s="81">
        <v>0</v>
      </c>
      <c r="F26" s="22">
        <v>1.5</v>
      </c>
    </row>
    <row r="27" spans="3:6" ht="12.75">
      <c r="C27" s="15"/>
      <c r="D27" s="15"/>
      <c r="E27" s="15"/>
      <c r="F27" s="6"/>
    </row>
    <row r="28" spans="3:6" ht="12.75">
      <c r="C28" s="15"/>
      <c r="D28" s="15"/>
      <c r="E28" s="15"/>
      <c r="F28" s="6"/>
    </row>
    <row r="29" spans="1:6" ht="12.75">
      <c r="A29" s="20"/>
      <c r="B29" s="46"/>
      <c r="C29" s="92" t="s">
        <v>55</v>
      </c>
      <c r="D29" s="92"/>
      <c r="E29" s="93" t="s">
        <v>68</v>
      </c>
      <c r="F29" s="94"/>
    </row>
    <row r="30" spans="1:6" s="48" customFormat="1" ht="12.75">
      <c r="A30" s="47">
        <v>7</v>
      </c>
      <c r="B30" s="48" t="s">
        <v>104</v>
      </c>
      <c r="C30" s="82"/>
      <c r="D30" s="83">
        <f>'BS'!G78</f>
        <v>1.3321020628516225</v>
      </c>
      <c r="E30" s="82"/>
      <c r="F30" s="49">
        <f>'BS'!H78</f>
        <v>1.363730016406578</v>
      </c>
    </row>
    <row r="31" spans="1:6" ht="12.75">
      <c r="A31" s="19"/>
      <c r="B31" s="50" t="s">
        <v>105</v>
      </c>
      <c r="C31" s="84"/>
      <c r="D31" s="85"/>
      <c r="E31" s="84"/>
      <c r="F31" s="51"/>
    </row>
    <row r="32" ht="12.75">
      <c r="A32" s="39"/>
    </row>
  </sheetData>
  <mergeCells count="4">
    <mergeCell ref="C9:D9"/>
    <mergeCell ref="E9:F9"/>
    <mergeCell ref="C29:D29"/>
    <mergeCell ref="E29:F29"/>
  </mergeCells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</cp:lastModifiedBy>
  <cp:lastPrinted>2008-02-28T08:41:14Z</cp:lastPrinted>
  <dcterms:created xsi:type="dcterms:W3CDTF">1996-10-14T23:33:28Z</dcterms:created>
  <dcterms:modified xsi:type="dcterms:W3CDTF">2008-02-28T10:15:12Z</dcterms:modified>
  <cp:category/>
  <cp:version/>
  <cp:contentType/>
  <cp:contentStatus/>
</cp:coreProperties>
</file>