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PL" sheetId="1" r:id="rId1"/>
    <sheet name="BS" sheetId="2" r:id="rId2"/>
    <sheet name="Equity" sheetId="3" r:id="rId3"/>
    <sheet name="CF" sheetId="4" r:id="rId4"/>
    <sheet name="Part 2" sheetId="5" r:id="rId5"/>
  </sheets>
  <definedNames>
    <definedName name="_xlnm.Print_Area" localSheetId="1">'BS'!$A$1:$H$67</definedName>
  </definedNames>
  <calcPr fullCalcOnLoad="1"/>
</workbook>
</file>

<file path=xl/sharedStrings.xml><?xml version="1.0" encoding="utf-8"?>
<sst xmlns="http://schemas.openxmlformats.org/spreadsheetml/2006/main" count="177" uniqueCount="130">
  <si>
    <t>(The Condensed Consolidated Cash Flow Statements should be read in conjunction with the</t>
  </si>
  <si>
    <t>INDIVIDUAL QUARTER</t>
  </si>
  <si>
    <t>YEAR</t>
  </si>
  <si>
    <t>CORRESPONDING</t>
  </si>
  <si>
    <t>PERIOD</t>
  </si>
  <si>
    <t>Finance income</t>
  </si>
  <si>
    <t>Minority interests</t>
  </si>
  <si>
    <t>Operating expenses</t>
  </si>
  <si>
    <t>(The Condensed Consolidated Income Statements should be read in conjunction with the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</si>
  <si>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</si>
  <si>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</si>
  <si>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</si>
  <si>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</si>
  <si>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reserves</t>
  </si>
  <si>
    <t>Distributable</t>
  </si>
  <si>
    <t>Retained Profits</t>
  </si>
  <si>
    <t>Cumulative Quarter</t>
  </si>
  <si>
    <t>Basic earning/(loss) per share(sen)</t>
  </si>
  <si>
    <t>KUMPULAN JETSON BERHAD</t>
  </si>
  <si>
    <t xml:space="preserve">CURRENT </t>
  </si>
  <si>
    <t>QUARTER</t>
  </si>
  <si>
    <t>RM'000</t>
  </si>
  <si>
    <t>TODATE</t>
  </si>
  <si>
    <t>Revenue</t>
  </si>
  <si>
    <t>Other operating  income</t>
  </si>
  <si>
    <t>Finance costs</t>
  </si>
  <si>
    <t>Taxation</t>
  </si>
  <si>
    <t>Property, plant and equipment</t>
  </si>
  <si>
    <t>Intangible assets</t>
  </si>
  <si>
    <t>Current Assets</t>
  </si>
  <si>
    <t>Reserves</t>
  </si>
  <si>
    <t>As at</t>
  </si>
  <si>
    <t xml:space="preserve">As at </t>
  </si>
  <si>
    <t xml:space="preserve">   Inventories</t>
  </si>
  <si>
    <t xml:space="preserve">   Trade and other receivables</t>
  </si>
  <si>
    <t xml:space="preserve">   Cash and cash equivalent</t>
  </si>
  <si>
    <t xml:space="preserve">   Trade and other payables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</si>
  <si>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</si>
  <si>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</si>
  <si>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</si>
  <si>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</si>
  <si>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</si>
  <si>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</si>
  <si>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</si>
  <si>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</si>
  <si>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</si>
  <si>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</si>
  <si>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Balance at end of period</t>
  </si>
  <si>
    <t>(The Condensed Consolidated Statement of Changes in Equity should be read in conjunction with the</t>
  </si>
  <si>
    <t>PART A2 : SUMMARY OF KEY FINANCIAL INFORMATION</t>
  </si>
  <si>
    <t>Individual Quarter</t>
  </si>
  <si>
    <t>Current Year</t>
  </si>
  <si>
    <t>Preceding Year</t>
  </si>
  <si>
    <t>Quarter</t>
  </si>
  <si>
    <t>Corresponding Quarter</t>
  </si>
  <si>
    <t>to date</t>
  </si>
  <si>
    <t>Corresponding Period</t>
  </si>
  <si>
    <t>AS AT END OF CURRENT QUARTER</t>
  </si>
  <si>
    <t>Profit/(Loss) before tax</t>
  </si>
  <si>
    <t>Net profit/(loss) for the period</t>
  </si>
  <si>
    <t>(Unaudited)</t>
  </si>
  <si>
    <t>(Audited)</t>
  </si>
  <si>
    <t>Investment in associates</t>
  </si>
  <si>
    <t>Other investment</t>
  </si>
  <si>
    <t xml:space="preserve">   Tax recoverable</t>
  </si>
  <si>
    <t>Current Liabilities</t>
  </si>
  <si>
    <t xml:space="preserve">   Tax payable</t>
  </si>
  <si>
    <t>Share capital</t>
  </si>
  <si>
    <t>Financed by:</t>
  </si>
  <si>
    <t xml:space="preserve">   Hire purchase payables</t>
  </si>
  <si>
    <t>Non-current Liabilities</t>
  </si>
  <si>
    <t>ICULS</t>
  </si>
  <si>
    <t>AS AT PRECEDING FINANCIAL YEAR END</t>
  </si>
  <si>
    <t>N/A</t>
  </si>
  <si>
    <t>PRECEDING YEAR</t>
  </si>
  <si>
    <t xml:space="preserve">   Development expenditure</t>
  </si>
  <si>
    <t>Cash and cash equivalents at beginning of the period</t>
  </si>
  <si>
    <t>Cash and cash equivalents at end of the period</t>
  </si>
  <si>
    <t>31.12.2005</t>
  </si>
  <si>
    <t xml:space="preserve">Net assets per share (RM) </t>
  </si>
  <si>
    <t>Cost of sales</t>
  </si>
  <si>
    <t>Gross Profit</t>
  </si>
  <si>
    <t>Share of associates' results</t>
  </si>
  <si>
    <t>Attributable to:</t>
  </si>
  <si>
    <t>Equity holders of the parent</t>
  </si>
  <si>
    <t>Minority interest</t>
  </si>
  <si>
    <t>equity holders of the parent:</t>
  </si>
  <si>
    <t xml:space="preserve">               - Diluted</t>
  </si>
  <si>
    <t>RESTATED</t>
  </si>
  <si>
    <t>Annual Financial Statements for the year ended 31st December 2005)</t>
  </si>
  <si>
    <t>Concession rights</t>
  </si>
  <si>
    <t>Shareholders' equity</t>
  </si>
  <si>
    <t>Deferred tax assets</t>
  </si>
  <si>
    <t xml:space="preserve">   Deferred tax liabilities</t>
  </si>
  <si>
    <t>Minority</t>
  </si>
  <si>
    <t>interests</t>
  </si>
  <si>
    <t>Effects of FRS 3</t>
  </si>
  <si>
    <t>EPS(sen) - Basic</t>
  </si>
  <si>
    <t>Non-current Assets</t>
  </si>
  <si>
    <t>Negative goodwill</t>
  </si>
  <si>
    <t>Total Assets</t>
  </si>
  <si>
    <t>Total Equity and Liabilities</t>
  </si>
  <si>
    <t>Other cash used in operations</t>
  </si>
  <si>
    <t>Non-distributable</t>
  </si>
  <si>
    <t>Profit before tax</t>
  </si>
  <si>
    <t>Profit after tax</t>
  </si>
  <si>
    <t xml:space="preserve">Earnings per share attributable to </t>
  </si>
  <si>
    <t>Unaudited Condensed Consolidated Income Statements for the quarter ended 30.06.2006</t>
  </si>
  <si>
    <t>30.06.2006</t>
  </si>
  <si>
    <t>30.06.2005</t>
  </si>
  <si>
    <t>Unaudited Condensed Consolidated Balance Sheet as at 30.06.2006</t>
  </si>
  <si>
    <t>Unaudited Condensed Consolidated Statements of Changes in Equity for the quarter ended 30.06.2006</t>
  </si>
  <si>
    <t xml:space="preserve">6 months </t>
  </si>
  <si>
    <t>ended 30.06.2006</t>
  </si>
  <si>
    <t>Unaudited Condensed Consolidated Cash Flow Statements for the period ended 30.06.2006</t>
  </si>
  <si>
    <t xml:space="preserve">6 months ended </t>
  </si>
  <si>
    <t xml:space="preserve">Summary of key Financial Information for the financial quarter ended 30.06.2006 </t>
  </si>
  <si>
    <t>Net assets per share attributable to ordinary shareholders of the parents (RM)</t>
  </si>
  <si>
    <t>holders of the parent</t>
  </si>
  <si>
    <t>Proposed/Declared dividend per share (sen)</t>
  </si>
  <si>
    <t>Profit/(loss) attributable to ordinay share</t>
  </si>
  <si>
    <t>ended 30.06.2005 (RESTATED)</t>
  </si>
  <si>
    <t>Adjustment for non-cash items</t>
  </si>
  <si>
    <t>CUMULATIVE QUARTER</t>
  </si>
  <si>
    <t>Prior year adjustment</t>
  </si>
  <si>
    <t xml:space="preserve"> - effect of adopting FRS112</t>
  </si>
  <si>
    <t>At 1 January 2006</t>
  </si>
  <si>
    <t>At 1 January 2006 (restated)</t>
  </si>
  <si>
    <t>At 30 June 2006</t>
  </si>
  <si>
    <t>At 1 January 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</si>
</sst>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d/mm/yy"/>
    <numFmt numFmtId="169" formatCode="_(* #,##0.0000_);_(* \(#,##0.0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166" fontId="0" fillId="0" borderId="0" xfId="15" applyNumberFormat="1" applyFill="1" applyAlignment="1">
      <alignment/>
    </xf>
    <xf numFmtId="166" fontId="0" fillId="0" borderId="0" xfId="15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6" fontId="0" fillId="0" borderId="7" xfId="15" applyNumberFormat="1" applyBorder="1" applyAlignment="1">
      <alignment/>
    </xf>
    <xf numFmtId="43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164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4" fillId="0" borderId="0" xfId="15" applyNumberFormat="1" applyFont="1" applyAlignment="1">
      <alignment/>
    </xf>
    <xf numFmtId="166" fontId="0" fillId="0" borderId="0" xfId="15" applyNumberFormat="1" applyFont="1" applyFill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166" fontId="0" fillId="0" borderId="0" xfId="15" applyNumberFormat="1" applyAlignment="1">
      <alignment vertical="top"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 vertical="top"/>
    </xf>
    <xf numFmtId="166" fontId="0" fillId="0" borderId="2" xfId="15" applyNumberFormat="1" applyBorder="1" applyAlignment="1">
      <alignment vertical="top"/>
    </xf>
    <xf numFmtId="166" fontId="0" fillId="0" borderId="2" xfId="15" applyNumberFormat="1" applyBorder="1" applyAlignment="1">
      <alignment horizontal="justify" vertical="top"/>
    </xf>
    <xf numFmtId="166" fontId="0" fillId="0" borderId="9" xfId="15" applyNumberFormat="1" applyBorder="1" applyAlignment="1">
      <alignment/>
    </xf>
    <xf numFmtId="166" fontId="0" fillId="0" borderId="10" xfId="15" applyNumberFormat="1" applyBorder="1" applyAlignment="1">
      <alignment/>
    </xf>
    <xf numFmtId="43" fontId="0" fillId="0" borderId="11" xfId="15" applyFont="1" applyBorder="1" applyAlignment="1">
      <alignment horizontal="right"/>
    </xf>
    <xf numFmtId="166" fontId="0" fillId="0" borderId="0" xfId="15" applyNumberFormat="1" applyFill="1" applyBorder="1" applyAlignment="1">
      <alignment/>
    </xf>
    <xf numFmtId="166" fontId="0" fillId="0" borderId="9" xfId="15" applyNumberFormat="1" applyFill="1" applyBorder="1" applyAlignment="1">
      <alignment/>
    </xf>
    <xf numFmtId="166" fontId="0" fillId="0" borderId="1" xfId="15" applyNumberFormat="1" applyFill="1" applyBorder="1" applyAlignment="1">
      <alignment/>
    </xf>
    <xf numFmtId="166" fontId="0" fillId="0" borderId="2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166" fontId="0" fillId="0" borderId="2" xfId="15" applyNumberFormat="1" applyFill="1" applyBorder="1" applyAlignment="1">
      <alignment/>
    </xf>
    <xf numFmtId="43" fontId="0" fillId="0" borderId="9" xfId="15" applyNumberFormat="1" applyFill="1" applyBorder="1" applyAlignment="1">
      <alignment/>
    </xf>
    <xf numFmtId="43" fontId="0" fillId="0" borderId="9" xfId="15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9" fontId="0" fillId="0" borderId="1" xfId="15" applyNumberFormat="1" applyFill="1" applyBorder="1" applyAlignment="1">
      <alignment/>
    </xf>
    <xf numFmtId="169" fontId="0" fillId="0" borderId="8" xfId="15" applyNumberFormat="1" applyFill="1" applyBorder="1" applyAlignment="1">
      <alignment/>
    </xf>
    <xf numFmtId="169" fontId="0" fillId="0" borderId="12" xfId="15" applyNumberFormat="1" applyFill="1" applyBorder="1" applyAlignment="1">
      <alignment/>
    </xf>
    <xf numFmtId="166" fontId="0" fillId="0" borderId="0" xfId="15" applyNumberFormat="1" applyFont="1" applyFill="1" applyAlignment="1">
      <alignment horizontal="center"/>
    </xf>
    <xf numFmtId="166" fontId="0" fillId="0" borderId="0" xfId="15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10" xfId="15" applyNumberFormat="1" applyFill="1" applyBorder="1" applyAlignment="1">
      <alignment/>
    </xf>
    <xf numFmtId="169" fontId="0" fillId="0" borderId="0" xfId="15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0" borderId="2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5" xfId="15" applyNumberFormat="1" applyBorder="1" applyAlignment="1">
      <alignment horizontal="center"/>
    </xf>
    <xf numFmtId="166" fontId="0" fillId="0" borderId="5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13.28125" style="0" customWidth="1"/>
    <col min="4" max="4" width="5.00390625" style="0" customWidth="1"/>
    <col min="5" max="5" width="10.7109375" style="0" customWidth="1"/>
    <col min="6" max="6" width="14.28125" style="0" customWidth="1"/>
    <col min="7" max="7" width="10.7109375" style="0" customWidth="1"/>
    <col min="8" max="8" width="14.28125" style="0" customWidth="1"/>
  </cols>
  <sheetData>
    <row r="1" ht="12.75">
      <c r="A1" s="1" t="s">
        <v>18</v>
      </c>
    </row>
    <row r="2" ht="12.75">
      <c r="A2" s="1"/>
    </row>
    <row r="3" ht="12.75">
      <c r="A3" s="1" t="s">
        <v>107</v>
      </c>
    </row>
    <row r="4" ht="12.75">
      <c r="A4" s="1"/>
    </row>
    <row r="5" ht="12.75">
      <c r="A5" s="1"/>
    </row>
    <row r="6" spans="1:8" ht="12.75">
      <c r="A6" s="1"/>
      <c r="E6" s="2"/>
      <c r="F6" s="2"/>
      <c r="G6" s="2"/>
      <c r="H6" s="2"/>
    </row>
    <row r="7" spans="1:8" ht="12.75">
      <c r="A7" s="1"/>
      <c r="E7" s="60" t="s">
        <v>1</v>
      </c>
      <c r="F7" s="60"/>
      <c r="G7" s="60" t="s">
        <v>123</v>
      </c>
      <c r="H7" s="60"/>
    </row>
    <row r="8" spans="5:8" ht="12.75">
      <c r="E8" s="2" t="s">
        <v>19</v>
      </c>
      <c r="F8" s="2" t="s">
        <v>74</v>
      </c>
      <c r="G8" s="2" t="s">
        <v>19</v>
      </c>
      <c r="H8" s="2" t="s">
        <v>74</v>
      </c>
    </row>
    <row r="9" spans="5:8" ht="12.75">
      <c r="E9" s="2" t="s">
        <v>2</v>
      </c>
      <c r="F9" s="2" t="s">
        <v>3</v>
      </c>
      <c r="G9" s="2" t="s">
        <v>2</v>
      </c>
      <c r="H9" s="2" t="s">
        <v>3</v>
      </c>
    </row>
    <row r="10" spans="5:8" ht="12.75">
      <c r="E10" s="2" t="s">
        <v>20</v>
      </c>
      <c r="F10" s="2" t="s">
        <v>20</v>
      </c>
      <c r="G10" s="2" t="s">
        <v>22</v>
      </c>
      <c r="H10" s="2" t="s">
        <v>4</v>
      </c>
    </row>
    <row r="11" spans="5:8" ht="12.75">
      <c r="E11" s="22" t="s">
        <v>108</v>
      </c>
      <c r="F11" s="22" t="s">
        <v>109</v>
      </c>
      <c r="G11" s="22" t="str">
        <f>E11</f>
        <v>30.06.2006</v>
      </c>
      <c r="H11" s="22" t="str">
        <f>F11</f>
        <v>30.06.2005</v>
      </c>
    </row>
    <row r="12" spans="5:8" ht="12.75">
      <c r="E12" s="2" t="s">
        <v>21</v>
      </c>
      <c r="F12" s="2" t="s">
        <v>21</v>
      </c>
      <c r="G12" s="2" t="s">
        <v>21</v>
      </c>
      <c r="H12" s="2" t="s">
        <v>21</v>
      </c>
    </row>
    <row r="13" spans="6:8" ht="12.75">
      <c r="F13" s="2" t="s">
        <v>88</v>
      </c>
      <c r="H13" s="2" t="str">
        <f>F13</f>
        <v>RESTATED</v>
      </c>
    </row>
    <row r="15" spans="1:8" ht="12.75">
      <c r="A15" s="26" t="s">
        <v>23</v>
      </c>
      <c r="B15" s="26"/>
      <c r="E15" s="28">
        <v>27657</v>
      </c>
      <c r="F15" s="28">
        <v>41016</v>
      </c>
      <c r="G15" s="28">
        <v>54827</v>
      </c>
      <c r="H15" s="28">
        <v>83847</v>
      </c>
    </row>
    <row r="16" spans="5:8" ht="12.75">
      <c r="E16" s="29"/>
      <c r="F16" s="29"/>
      <c r="G16" s="29"/>
      <c r="H16" s="29"/>
    </row>
    <row r="17" spans="1:8" ht="12.75">
      <c r="A17" t="s">
        <v>80</v>
      </c>
      <c r="E17" s="30">
        <v>-23621</v>
      </c>
      <c r="F17" s="30">
        <v>-34885</v>
      </c>
      <c r="G17" s="30">
        <v>-44616</v>
      </c>
      <c r="H17" s="30">
        <v>-70458</v>
      </c>
    </row>
    <row r="18" spans="5:8" ht="12.75">
      <c r="E18" s="29"/>
      <c r="F18" s="29"/>
      <c r="G18" s="29"/>
      <c r="H18" s="29"/>
    </row>
    <row r="19" spans="1:8" ht="12.75">
      <c r="A19" s="27" t="s">
        <v>81</v>
      </c>
      <c r="E19" s="29">
        <f>+E15+E17</f>
        <v>4036</v>
      </c>
      <c r="F19" s="29">
        <f>+F15+F17</f>
        <v>6131</v>
      </c>
      <c r="G19" s="29">
        <f>+G15+G17</f>
        <v>10211</v>
      </c>
      <c r="H19" s="29">
        <f>+H15+H17</f>
        <v>13389</v>
      </c>
    </row>
    <row r="20" spans="5:8" ht="12.75">
      <c r="E20" s="29"/>
      <c r="F20" s="29"/>
      <c r="G20" s="29"/>
      <c r="H20" s="29"/>
    </row>
    <row r="21" spans="1:8" ht="12.75">
      <c r="A21" s="26" t="s">
        <v>24</v>
      </c>
      <c r="B21" s="26"/>
      <c r="E21" s="28">
        <v>260</v>
      </c>
      <c r="F21" s="28">
        <v>413</v>
      </c>
      <c r="G21" s="28">
        <v>347</v>
      </c>
      <c r="H21" s="28">
        <v>580</v>
      </c>
    </row>
    <row r="22" spans="5:8" ht="12.75">
      <c r="E22" s="29"/>
      <c r="F22" s="29"/>
      <c r="G22" s="29"/>
      <c r="H22" s="29"/>
    </row>
    <row r="23" spans="1:8" ht="12.75">
      <c r="A23" t="s">
        <v>7</v>
      </c>
      <c r="B23" s="26"/>
      <c r="E23" s="31">
        <v>-5108</v>
      </c>
      <c r="F23" s="31">
        <f>-5879+1</f>
        <v>-5878</v>
      </c>
      <c r="G23" s="31">
        <v>-10800</v>
      </c>
      <c r="H23" s="31">
        <v>-11371</v>
      </c>
    </row>
    <row r="24" spans="5:8" ht="12.75">
      <c r="E24" s="29"/>
      <c r="F24" s="29"/>
      <c r="G24" s="29"/>
      <c r="H24" s="29"/>
    </row>
    <row r="25" spans="1:8" ht="12.75">
      <c r="A25" s="26" t="s">
        <v>25</v>
      </c>
      <c r="B25" s="26"/>
      <c r="E25" s="28">
        <v>-1458</v>
      </c>
      <c r="F25" s="28">
        <v>-1349</v>
      </c>
      <c r="G25" s="28">
        <v>-2871</v>
      </c>
      <c r="H25" s="28">
        <v>-2382</v>
      </c>
    </row>
    <row r="26" spans="5:8" ht="12.75">
      <c r="E26" s="29"/>
      <c r="F26" s="29"/>
      <c r="G26" s="29"/>
      <c r="H26" s="29"/>
    </row>
    <row r="27" spans="1:8" ht="12.75">
      <c r="A27" s="26" t="s">
        <v>5</v>
      </c>
      <c r="B27" s="26"/>
      <c r="E27" s="28">
        <v>294</v>
      </c>
      <c r="F27" s="28">
        <v>250</v>
      </c>
      <c r="G27" s="28">
        <v>1286</v>
      </c>
      <c r="H27" s="28">
        <v>310</v>
      </c>
    </row>
    <row r="28" spans="5:8" ht="12.75">
      <c r="E28" s="29"/>
      <c r="F28" s="29"/>
      <c r="G28" s="29"/>
      <c r="H28" s="29"/>
    </row>
    <row r="29" spans="1:8" ht="12.75">
      <c r="A29" s="26" t="s">
        <v>82</v>
      </c>
      <c r="B29" s="26"/>
      <c r="E29" s="32">
        <v>-267</v>
      </c>
      <c r="F29" s="32">
        <f>558-223</f>
        <v>335</v>
      </c>
      <c r="G29" s="32">
        <v>12</v>
      </c>
      <c r="H29" s="32">
        <f>41-269</f>
        <v>-228</v>
      </c>
    </row>
    <row r="30" spans="1:8" ht="12.75">
      <c r="A30" s="26"/>
      <c r="B30" s="26"/>
      <c r="E30" s="28"/>
      <c r="F30" s="28"/>
      <c r="G30" s="28"/>
      <c r="H30" s="28"/>
    </row>
    <row r="31" spans="1:8" ht="12.75">
      <c r="A31" s="26" t="s">
        <v>104</v>
      </c>
      <c r="B31" s="26"/>
      <c r="E31" s="28">
        <f>SUM(E19:E29)</f>
        <v>-2243</v>
      </c>
      <c r="F31" s="28">
        <f>SUM(F19:F29)</f>
        <v>-98</v>
      </c>
      <c r="G31" s="28">
        <f>SUM(G19:G29)</f>
        <v>-1815</v>
      </c>
      <c r="H31" s="28">
        <f>SUM(H19:H29)</f>
        <v>298</v>
      </c>
    </row>
    <row r="32" spans="1:8" ht="12.75">
      <c r="A32" s="26"/>
      <c r="B32" s="26"/>
      <c r="E32" s="28"/>
      <c r="F32" s="28"/>
      <c r="G32" s="28"/>
      <c r="H32" s="28"/>
    </row>
    <row r="33" spans="1:8" ht="12.75">
      <c r="A33" s="26" t="s">
        <v>26</v>
      </c>
      <c r="B33" s="26"/>
      <c r="E33" s="33">
        <v>226</v>
      </c>
      <c r="F33" s="33">
        <f>-393+223</f>
        <v>-170</v>
      </c>
      <c r="G33" s="33">
        <v>-54</v>
      </c>
      <c r="H33" s="33">
        <f>-558+269</f>
        <v>-289</v>
      </c>
    </row>
    <row r="34" spans="5:8" ht="12.75">
      <c r="E34" s="29"/>
      <c r="F34" s="29"/>
      <c r="G34" s="29"/>
      <c r="H34" s="29"/>
    </row>
    <row r="35" spans="1:8" ht="13.5" thickBot="1">
      <c r="A35" t="s">
        <v>105</v>
      </c>
      <c r="E35" s="34">
        <f>SUM(E31:E33)</f>
        <v>-2017</v>
      </c>
      <c r="F35" s="34">
        <f>SUM(F31:F33)</f>
        <v>-268</v>
      </c>
      <c r="G35" s="34">
        <f>SUM(G31:G33)</f>
        <v>-1869</v>
      </c>
      <c r="H35" s="34">
        <f>SUM(H31:H33)</f>
        <v>9</v>
      </c>
    </row>
    <row r="36" spans="5:8" ht="13.5" thickTop="1">
      <c r="E36" s="29"/>
      <c r="F36" s="29"/>
      <c r="G36" s="29"/>
      <c r="H36" s="29"/>
    </row>
    <row r="37" spans="1:8" ht="12.75">
      <c r="A37" t="s">
        <v>83</v>
      </c>
      <c r="E37" s="29"/>
      <c r="F37" s="29"/>
      <c r="G37" s="29"/>
      <c r="H37" s="29"/>
    </row>
    <row r="38" spans="2:8" ht="12.75">
      <c r="B38" t="s">
        <v>84</v>
      </c>
      <c r="E38" s="29">
        <f>+E35-E39</f>
        <v>-2031</v>
      </c>
      <c r="F38" s="29">
        <f>+F35-F39</f>
        <v>310</v>
      </c>
      <c r="G38" s="29">
        <f>+G35-G39</f>
        <v>-1923</v>
      </c>
      <c r="H38" s="29">
        <f>+H35-H39</f>
        <v>491</v>
      </c>
    </row>
    <row r="39" spans="2:8" ht="12.75">
      <c r="B39" t="s">
        <v>85</v>
      </c>
      <c r="E39" s="29">
        <v>14</v>
      </c>
      <c r="F39" s="29">
        <v>-578</v>
      </c>
      <c r="G39" s="29">
        <v>54</v>
      </c>
      <c r="H39" s="29">
        <v>-482</v>
      </c>
    </row>
    <row r="40" spans="5:8" ht="12.75">
      <c r="E40" s="35"/>
      <c r="F40" s="35"/>
      <c r="G40" s="35"/>
      <c r="H40" s="35"/>
    </row>
    <row r="41" spans="5:8" ht="13.5" thickBot="1">
      <c r="E41" s="34">
        <f>SUM(E38:E39)</f>
        <v>-2017</v>
      </c>
      <c r="F41" s="34">
        <f>SUM(F38:F39)</f>
        <v>-268</v>
      </c>
      <c r="G41" s="34">
        <f>SUM(G38:G39)</f>
        <v>-1869</v>
      </c>
      <c r="H41" s="34">
        <f>SUM(H38:H39)</f>
        <v>9</v>
      </c>
    </row>
    <row r="42" ht="13.5" thickTop="1"/>
    <row r="44" ht="12.75">
      <c r="A44" t="s">
        <v>106</v>
      </c>
    </row>
    <row r="45" ht="12.75">
      <c r="B45" t="s">
        <v>86</v>
      </c>
    </row>
    <row r="47" spans="2:8" ht="13.5" thickBot="1">
      <c r="B47" t="s">
        <v>97</v>
      </c>
      <c r="E47" s="45">
        <v>-3.291</v>
      </c>
      <c r="F47" s="46">
        <v>0.63</v>
      </c>
      <c r="G47" s="46">
        <v>-3.002</v>
      </c>
      <c r="H47" s="46">
        <v>1.04</v>
      </c>
    </row>
    <row r="48" spans="2:8" ht="14.25" thickBot="1" thickTop="1">
      <c r="B48" t="s">
        <v>87</v>
      </c>
      <c r="E48" s="36" t="s">
        <v>73</v>
      </c>
      <c r="F48" s="36" t="s">
        <v>73</v>
      </c>
      <c r="G48" s="36" t="s">
        <v>73</v>
      </c>
      <c r="H48" s="36" t="s">
        <v>73</v>
      </c>
    </row>
    <row r="49" ht="13.5" thickTop="1"/>
    <row r="54" ht="12.75">
      <c r="A54" s="12" t="s">
        <v>8</v>
      </c>
    </row>
    <row r="55" ht="12.75">
      <c r="A55" s="1" t="s">
        <v>89</v>
      </c>
    </row>
  </sheetData>
  <mergeCells count="2">
    <mergeCell ref="E7:F7"/>
    <mergeCell ref="G7:H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1">
      <selection activeCell="G20" sqref="G20"/>
    </sheetView>
  </sheetViews>
  <sheetFormatPr defaultColWidth="9.140625" defaultRowHeight="12.75"/>
  <cols>
    <col min="1" max="1" width="2.8515625" style="6" customWidth="1"/>
    <col min="2" max="2" width="14.421875" style="6" customWidth="1"/>
    <col min="3" max="6" width="9.140625" style="6" customWidth="1"/>
    <col min="7" max="8" width="13.7109375" style="6" customWidth="1"/>
    <col min="9" max="16384" width="9.140625" style="6" customWidth="1"/>
  </cols>
  <sheetData>
    <row r="1" spans="1:8" ht="12.75">
      <c r="A1" s="5" t="s">
        <v>18</v>
      </c>
      <c r="G1" s="13"/>
      <c r="H1" s="13"/>
    </row>
    <row r="2" spans="7:8" ht="12.75">
      <c r="G2" s="13"/>
      <c r="H2" s="13"/>
    </row>
    <row r="3" spans="1:8" ht="12.75">
      <c r="A3" s="5" t="s">
        <v>110</v>
      </c>
      <c r="G3" s="13"/>
      <c r="H3" s="13"/>
    </row>
    <row r="4" spans="1:8" ht="12.75">
      <c r="A4" s="5"/>
      <c r="G4" s="13"/>
      <c r="H4" s="13"/>
    </row>
    <row r="5" spans="2:8" ht="12.75">
      <c r="B5" s="11"/>
      <c r="G5" s="52" t="s">
        <v>60</v>
      </c>
      <c r="H5" s="52" t="s">
        <v>61</v>
      </c>
    </row>
    <row r="6" spans="7:8" ht="12.75">
      <c r="G6" s="53" t="s">
        <v>31</v>
      </c>
      <c r="H6" s="53" t="s">
        <v>32</v>
      </c>
    </row>
    <row r="7" spans="7:8" ht="12.75">
      <c r="G7" s="52" t="str">
        <f>+PL!E11</f>
        <v>30.06.2006</v>
      </c>
      <c r="H7" s="52" t="s">
        <v>78</v>
      </c>
    </row>
    <row r="8" spans="7:8" ht="12.75">
      <c r="G8" s="54" t="s">
        <v>21</v>
      </c>
      <c r="H8" s="54" t="s">
        <v>21</v>
      </c>
    </row>
    <row r="9" spans="7:8" ht="12.75">
      <c r="G9" s="54"/>
      <c r="H9" s="54" t="s">
        <v>88</v>
      </c>
    </row>
    <row r="10" spans="7:8" ht="12.75">
      <c r="G10" s="54"/>
      <c r="H10" s="13"/>
    </row>
    <row r="11" spans="1:8" ht="12.75">
      <c r="A11" s="11" t="s">
        <v>98</v>
      </c>
      <c r="G11" s="54"/>
      <c r="H11" s="13"/>
    </row>
    <row r="12" spans="2:8" ht="12.75">
      <c r="B12" s="6" t="s">
        <v>27</v>
      </c>
      <c r="G12" s="13">
        <v>51073</v>
      </c>
      <c r="H12" s="13">
        <f>93437-H13</f>
        <v>52148</v>
      </c>
    </row>
    <row r="13" spans="2:8" ht="12.75">
      <c r="B13" s="11" t="s">
        <v>90</v>
      </c>
      <c r="G13" s="13">
        <v>40925</v>
      </c>
      <c r="H13" s="13">
        <v>41289</v>
      </c>
    </row>
    <row r="14" spans="2:8" ht="12.75" hidden="1">
      <c r="B14" s="6" t="s">
        <v>28</v>
      </c>
      <c r="G14" s="13"/>
      <c r="H14" s="13"/>
    </row>
    <row r="15" spans="7:8" ht="12.75" hidden="1">
      <c r="G15" s="13"/>
      <c r="H15" s="13"/>
    </row>
    <row r="16" spans="2:8" ht="12.75">
      <c r="B16" s="11" t="s">
        <v>62</v>
      </c>
      <c r="G16" s="13">
        <v>8459</v>
      </c>
      <c r="H16" s="13">
        <v>8447</v>
      </c>
    </row>
    <row r="17" spans="2:8" ht="12.75">
      <c r="B17" s="11" t="s">
        <v>63</v>
      </c>
      <c r="G17" s="13">
        <v>15</v>
      </c>
      <c r="H17" s="13">
        <v>15</v>
      </c>
    </row>
    <row r="18" spans="2:8" ht="12.75">
      <c r="B18" s="11" t="s">
        <v>92</v>
      </c>
      <c r="G18" s="13">
        <v>445</v>
      </c>
      <c r="H18" s="13">
        <v>445</v>
      </c>
    </row>
    <row r="19" spans="2:8" ht="12.75">
      <c r="B19" s="11" t="s">
        <v>99</v>
      </c>
      <c r="G19" s="13">
        <v>0</v>
      </c>
      <c r="H19" s="13">
        <v>-257</v>
      </c>
    </row>
    <row r="20" spans="2:8" ht="12.75">
      <c r="B20" s="11"/>
      <c r="G20" s="39">
        <f>SUM(G12:G19)</f>
        <v>100917</v>
      </c>
      <c r="H20" s="39">
        <f>SUM(H12:H19)</f>
        <v>102087</v>
      </c>
    </row>
    <row r="21" spans="7:8" ht="12.75">
      <c r="G21" s="13"/>
      <c r="H21" s="13"/>
    </row>
    <row r="22" spans="1:8" ht="12.75">
      <c r="A22" s="6" t="s">
        <v>29</v>
      </c>
      <c r="G22" s="13"/>
      <c r="H22" s="13"/>
    </row>
    <row r="23" spans="2:8" ht="12.75">
      <c r="B23" s="11" t="s">
        <v>75</v>
      </c>
      <c r="G23" s="13">
        <v>6191</v>
      </c>
      <c r="H23" s="13">
        <v>5759</v>
      </c>
    </row>
    <row r="24" spans="2:8" ht="12.75">
      <c r="B24" s="6" t="s">
        <v>33</v>
      </c>
      <c r="G24" s="13">
        <v>16679</v>
      </c>
      <c r="H24" s="13">
        <v>17535</v>
      </c>
    </row>
    <row r="25" spans="2:8" ht="12.75">
      <c r="B25" s="6" t="s">
        <v>34</v>
      </c>
      <c r="G25" s="13">
        <v>105581</v>
      </c>
      <c r="H25" s="13">
        <f>103317+3709+1786-1</f>
        <v>108811</v>
      </c>
    </row>
    <row r="26" spans="2:8" ht="12.75">
      <c r="B26" s="11" t="s">
        <v>64</v>
      </c>
      <c r="G26" s="13">
        <v>3816</v>
      </c>
      <c r="H26" s="13">
        <v>3844</v>
      </c>
    </row>
    <row r="27" spans="2:8" ht="12.75">
      <c r="B27" s="6" t="s">
        <v>35</v>
      </c>
      <c r="G27" s="13">
        <v>5190</v>
      </c>
      <c r="H27" s="13">
        <v>5096</v>
      </c>
    </row>
    <row r="28" spans="7:8" ht="12.75">
      <c r="G28" s="39">
        <f>SUM(G23:G27)</f>
        <v>137457</v>
      </c>
      <c r="H28" s="39">
        <f>SUM(H23:H27)</f>
        <v>141045</v>
      </c>
    </row>
    <row r="29" spans="7:8" ht="12.75">
      <c r="G29" s="37"/>
      <c r="H29" s="37"/>
    </row>
    <row r="30" spans="1:8" ht="13.5" thickBot="1">
      <c r="A30" s="11" t="s">
        <v>100</v>
      </c>
      <c r="G30" s="38">
        <f>G28+G20</f>
        <v>238374</v>
      </c>
      <c r="H30" s="38">
        <f>H28+H20</f>
        <v>243132</v>
      </c>
    </row>
    <row r="31" spans="7:8" ht="13.5" thickTop="1">
      <c r="G31" s="37"/>
      <c r="H31" s="37"/>
    </row>
    <row r="32" spans="2:8" ht="12.75">
      <c r="B32" s="11" t="s">
        <v>68</v>
      </c>
      <c r="G32" s="13"/>
      <c r="H32" s="13"/>
    </row>
    <row r="33" spans="7:8" ht="12.75">
      <c r="G33" s="13"/>
      <c r="H33" s="13"/>
    </row>
    <row r="34" spans="2:8" ht="12.75">
      <c r="B34" s="11" t="s">
        <v>67</v>
      </c>
      <c r="G34" s="13">
        <f>+Equity!D27</f>
        <v>52413</v>
      </c>
      <c r="H34" s="13">
        <v>52413</v>
      </c>
    </row>
    <row r="35" spans="2:8" ht="12.75">
      <c r="B35" s="6" t="s">
        <v>30</v>
      </c>
      <c r="G35" s="13">
        <f>+Equity!E27+Equity!F27</f>
        <v>28443</v>
      </c>
      <c r="H35" s="13">
        <f>33096-2987</f>
        <v>30109</v>
      </c>
    </row>
    <row r="36" spans="2:8" ht="12.75">
      <c r="B36" s="11" t="s">
        <v>12</v>
      </c>
      <c r="G36" s="44">
        <f>+Equity!G27</f>
        <v>7312</v>
      </c>
      <c r="H36" s="44">
        <v>7312</v>
      </c>
    </row>
    <row r="37" spans="7:8" ht="12.75">
      <c r="G37" s="13">
        <f>SUM(G34:G36)</f>
        <v>88168</v>
      </c>
      <c r="H37" s="13">
        <f>SUM(H34:H36)</f>
        <v>89834</v>
      </c>
    </row>
    <row r="38" spans="2:8" ht="12.75">
      <c r="B38" s="11" t="s">
        <v>6</v>
      </c>
      <c r="G38" s="13">
        <f>+Equity!I27</f>
        <v>4216</v>
      </c>
      <c r="H38" s="13">
        <v>4162</v>
      </c>
    </row>
    <row r="39" spans="2:8" ht="12.75">
      <c r="B39" s="11"/>
      <c r="G39" s="55"/>
      <c r="H39" s="55"/>
    </row>
    <row r="40" spans="2:8" ht="12.75">
      <c r="B40" s="11" t="s">
        <v>91</v>
      </c>
      <c r="G40" s="44">
        <f>SUM(G37:G38)</f>
        <v>92384</v>
      </c>
      <c r="H40" s="44">
        <f>SUM(H37:H38)</f>
        <v>93996</v>
      </c>
    </row>
    <row r="41" spans="2:8" ht="12.75">
      <c r="B41" s="11"/>
      <c r="G41" s="13"/>
      <c r="H41" s="13"/>
    </row>
    <row r="42" spans="1:8" ht="12.75">
      <c r="A42" s="11" t="s">
        <v>70</v>
      </c>
      <c r="G42" s="13"/>
      <c r="H42" s="13"/>
    </row>
    <row r="43" spans="2:8" ht="12.75">
      <c r="B43" s="11" t="s">
        <v>9</v>
      </c>
      <c r="G43" s="13">
        <v>23493</v>
      </c>
      <c r="H43" s="13">
        <v>25116</v>
      </c>
    </row>
    <row r="44" spans="2:8" ht="12.75">
      <c r="B44" s="11" t="s">
        <v>69</v>
      </c>
      <c r="G44" s="13">
        <v>3779</v>
      </c>
      <c r="H44" s="13">
        <v>3363</v>
      </c>
    </row>
    <row r="45" spans="2:8" ht="12.75">
      <c r="B45" s="11" t="s">
        <v>93</v>
      </c>
      <c r="G45" s="13">
        <f>347+2987</f>
        <v>3334</v>
      </c>
      <c r="H45" s="13">
        <f>347+2987</f>
        <v>3334</v>
      </c>
    </row>
    <row r="46" spans="7:8" ht="12.75">
      <c r="G46" s="39">
        <f>SUM(G43:G45)</f>
        <v>30606</v>
      </c>
      <c r="H46" s="39">
        <f>SUM(H43:H45)</f>
        <v>31813</v>
      </c>
    </row>
    <row r="47" spans="7:8" ht="12.75">
      <c r="G47" s="37"/>
      <c r="H47" s="37"/>
    </row>
    <row r="48" spans="1:8" ht="12.75">
      <c r="A48" s="11" t="s">
        <v>65</v>
      </c>
      <c r="G48" s="13"/>
      <c r="H48" s="13"/>
    </row>
    <row r="49" spans="2:8" ht="12.75">
      <c r="B49" s="6" t="s">
        <v>36</v>
      </c>
      <c r="G49" s="13">
        <v>54983</v>
      </c>
      <c r="H49" s="13">
        <f>49554+9207+4067</f>
        <v>62828</v>
      </c>
    </row>
    <row r="50" spans="2:8" ht="12.75">
      <c r="B50" s="11" t="s">
        <v>69</v>
      </c>
      <c r="G50" s="13">
        <v>2817</v>
      </c>
      <c r="H50" s="13">
        <v>3678</v>
      </c>
    </row>
    <row r="51" spans="2:8" ht="12.75">
      <c r="B51" s="11" t="s">
        <v>9</v>
      </c>
      <c r="G51" s="13">
        <v>2812</v>
      </c>
      <c r="H51" s="13">
        <v>2881</v>
      </c>
    </row>
    <row r="52" spans="2:8" ht="12.75">
      <c r="B52" s="11" t="s">
        <v>10</v>
      </c>
      <c r="G52" s="13">
        <v>53421</v>
      </c>
      <c r="H52" s="13">
        <v>46416</v>
      </c>
    </row>
    <row r="53" spans="2:8" ht="12.75">
      <c r="B53" s="11" t="s">
        <v>66</v>
      </c>
      <c r="G53" s="13">
        <v>1351</v>
      </c>
      <c r="H53" s="13">
        <v>1520</v>
      </c>
    </row>
    <row r="54" spans="7:8" ht="12.75">
      <c r="G54" s="39">
        <f>SUM(G49:G53)</f>
        <v>115384</v>
      </c>
      <c r="H54" s="39">
        <f>SUM(H49:H53)</f>
        <v>117323</v>
      </c>
    </row>
    <row r="55" spans="7:8" ht="12.75">
      <c r="G55" s="37"/>
      <c r="H55" s="37"/>
    </row>
    <row r="56" spans="1:8" ht="13.5" thickBot="1">
      <c r="A56" s="11" t="s">
        <v>101</v>
      </c>
      <c r="G56" s="38">
        <f>G54+G46+G40</f>
        <v>238374</v>
      </c>
      <c r="H56" s="38">
        <f>H54+H46+H40</f>
        <v>243132</v>
      </c>
    </row>
    <row r="57" spans="7:8" ht="13.5" thickTop="1">
      <c r="G57" s="37">
        <f>G56-G30</f>
        <v>0</v>
      </c>
      <c r="H57" s="37">
        <f>H56-H30</f>
        <v>0</v>
      </c>
    </row>
    <row r="58" spans="7:8" ht="12.75">
      <c r="G58" s="37"/>
      <c r="H58" s="37"/>
    </row>
    <row r="59" spans="7:8" ht="12.75">
      <c r="G59" s="37"/>
      <c r="H59" s="37"/>
    </row>
    <row r="60" spans="7:8" ht="12.75">
      <c r="G60" s="13"/>
      <c r="H60" s="13"/>
    </row>
    <row r="61" spans="1:8" ht="12.75">
      <c r="A61" s="1" t="s">
        <v>11</v>
      </c>
      <c r="G61" s="13"/>
      <c r="H61" s="13"/>
    </row>
    <row r="62" spans="1:8" ht="12.75">
      <c r="A62" s="1" t="s">
        <v>89</v>
      </c>
      <c r="G62" s="13"/>
      <c r="H62" s="13"/>
    </row>
    <row r="63" spans="7:8" ht="12.75">
      <c r="G63" s="13"/>
      <c r="H63" s="13"/>
    </row>
    <row r="64" spans="7:8" ht="12.75">
      <c r="G64" s="13"/>
      <c r="H64" s="13"/>
    </row>
    <row r="65" spans="7:8" ht="12.75">
      <c r="G65" s="13"/>
      <c r="H65" s="13"/>
    </row>
    <row r="66" spans="7:8" ht="12.75">
      <c r="G66" s="13"/>
      <c r="H66" s="13"/>
    </row>
    <row r="67" spans="2:8" ht="12.75">
      <c r="B67" s="11" t="s">
        <v>79</v>
      </c>
      <c r="G67" s="56">
        <f>G37/G34</f>
        <v>1.682178085589453</v>
      </c>
      <c r="H67" s="56">
        <f>H37/H34</f>
        <v>1.7139640928777211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0">
      <selection activeCell="A54" sqref="A54"/>
    </sheetView>
  </sheetViews>
  <sheetFormatPr defaultColWidth="9.140625" defaultRowHeight="12.75"/>
  <cols>
    <col min="4" max="4" width="11.7109375" style="0" customWidth="1"/>
    <col min="5" max="7" width="15.7109375" style="0" customWidth="1"/>
    <col min="8" max="8" width="11.7109375" style="0" customWidth="1"/>
    <col min="9" max="9" width="9.28125" style="0" customWidth="1"/>
  </cols>
  <sheetData>
    <row r="1" ht="12.75">
      <c r="A1" s="1" t="s">
        <v>18</v>
      </c>
    </row>
    <row r="3" ht="12.75">
      <c r="A3" s="1" t="s">
        <v>111</v>
      </c>
    </row>
    <row r="6" spans="4:10" ht="12.75">
      <c r="D6" s="3" t="s">
        <v>43</v>
      </c>
      <c r="E6" s="3" t="s">
        <v>103</v>
      </c>
      <c r="F6" s="3" t="s">
        <v>14</v>
      </c>
      <c r="G6" s="3" t="s">
        <v>71</v>
      </c>
      <c r="H6" s="3" t="s">
        <v>44</v>
      </c>
      <c r="I6" s="3" t="s">
        <v>94</v>
      </c>
      <c r="J6" s="3" t="s">
        <v>44</v>
      </c>
    </row>
    <row r="7" spans="4:9" ht="12.75">
      <c r="D7" s="3" t="s">
        <v>42</v>
      </c>
      <c r="E7" s="3" t="s">
        <v>13</v>
      </c>
      <c r="F7" s="3" t="s">
        <v>15</v>
      </c>
      <c r="G7" s="3"/>
      <c r="I7" s="3" t="s">
        <v>95</v>
      </c>
    </row>
    <row r="8" spans="4:10" ht="12.75">
      <c r="D8" s="3" t="s">
        <v>21</v>
      </c>
      <c r="E8" s="3" t="s">
        <v>21</v>
      </c>
      <c r="F8" s="3" t="s">
        <v>21</v>
      </c>
      <c r="G8" s="3" t="s">
        <v>21</v>
      </c>
      <c r="H8" s="3" t="s">
        <v>21</v>
      </c>
      <c r="I8" s="3" t="s">
        <v>21</v>
      </c>
      <c r="J8" s="3" t="s">
        <v>21</v>
      </c>
    </row>
    <row r="10" ht="12.75">
      <c r="A10" t="s">
        <v>112</v>
      </c>
    </row>
    <row r="11" ht="12.75">
      <c r="A11" s="4" t="s">
        <v>113</v>
      </c>
    </row>
    <row r="13" spans="1:10" ht="12.75">
      <c r="A13" t="s">
        <v>126</v>
      </c>
      <c r="D13" s="6">
        <v>52413</v>
      </c>
      <c r="E13" s="6">
        <v>6206</v>
      </c>
      <c r="F13" s="6">
        <f>26891-1</f>
        <v>26890</v>
      </c>
      <c r="G13" s="6">
        <f>'BS'!H36</f>
        <v>7312</v>
      </c>
      <c r="H13" s="6">
        <f>SUM(D13:G13)</f>
        <v>92821</v>
      </c>
      <c r="I13" s="23">
        <f>'BS'!H38</f>
        <v>4162</v>
      </c>
      <c r="J13" s="23">
        <f>H13+I13</f>
        <v>96983</v>
      </c>
    </row>
    <row r="14" spans="4:10" ht="12.75">
      <c r="D14" s="6"/>
      <c r="E14" s="6"/>
      <c r="F14" s="6"/>
      <c r="G14" s="6"/>
      <c r="H14" s="6"/>
      <c r="I14" s="23"/>
      <c r="J14" s="23"/>
    </row>
    <row r="15" spans="1:10" ht="12.75">
      <c r="A15" s="48" t="s">
        <v>124</v>
      </c>
      <c r="B15" s="48"/>
      <c r="C15" s="48"/>
      <c r="D15" s="13"/>
      <c r="E15" s="13"/>
      <c r="F15" s="13"/>
      <c r="G15" s="13"/>
      <c r="H15" s="13"/>
      <c r="I15" s="57"/>
      <c r="J15" s="57"/>
    </row>
    <row r="16" spans="1:10" ht="12.75">
      <c r="A16" s="48" t="s">
        <v>125</v>
      </c>
      <c r="B16" s="48"/>
      <c r="C16" s="48"/>
      <c r="D16" s="44"/>
      <c r="E16" s="44"/>
      <c r="F16" s="44">
        <v>-2987</v>
      </c>
      <c r="G16" s="44"/>
      <c r="H16" s="44">
        <f>SUM(D16:G16)</f>
        <v>-2987</v>
      </c>
      <c r="I16" s="58"/>
      <c r="J16" s="58">
        <f>H16+I16</f>
        <v>-2987</v>
      </c>
    </row>
    <row r="17" spans="1:10" ht="12.75">
      <c r="A17" s="48"/>
      <c r="B17" s="48"/>
      <c r="C17" s="48"/>
      <c r="D17" s="6"/>
      <c r="E17" s="6"/>
      <c r="F17" s="6"/>
      <c r="G17" s="6"/>
      <c r="H17" s="6"/>
      <c r="I17" s="23"/>
      <c r="J17" s="23"/>
    </row>
    <row r="18" spans="1:10" ht="12.75">
      <c r="A18" t="s">
        <v>127</v>
      </c>
      <c r="B18" s="48"/>
      <c r="C18" s="48"/>
      <c r="D18" s="6">
        <f>SUM(D13:D17)</f>
        <v>52413</v>
      </c>
      <c r="E18" s="6">
        <f aca="true" t="shared" si="0" ref="E18:J18">SUM(E13:E17)</f>
        <v>6206</v>
      </c>
      <c r="F18" s="6">
        <f t="shared" si="0"/>
        <v>23903</v>
      </c>
      <c r="G18" s="6">
        <f t="shared" si="0"/>
        <v>7312</v>
      </c>
      <c r="H18" s="6">
        <f t="shared" si="0"/>
        <v>89834</v>
      </c>
      <c r="I18" s="6">
        <f t="shared" si="0"/>
        <v>4162</v>
      </c>
      <c r="J18" s="6">
        <f t="shared" si="0"/>
        <v>93996</v>
      </c>
    </row>
    <row r="19" spans="1:10" ht="12.75">
      <c r="A19" s="48"/>
      <c r="B19" s="48"/>
      <c r="C19" s="48"/>
      <c r="D19" s="6"/>
      <c r="E19" s="6"/>
      <c r="F19" s="6"/>
      <c r="G19" s="6"/>
      <c r="H19" s="6"/>
      <c r="I19" s="23"/>
      <c r="J19" s="23"/>
    </row>
    <row r="20" spans="1:10" ht="12.75">
      <c r="A20" t="s">
        <v>96</v>
      </c>
      <c r="D20" s="8"/>
      <c r="E20" s="8"/>
      <c r="F20" s="8">
        <v>257</v>
      </c>
      <c r="G20" s="8"/>
      <c r="H20" s="8">
        <f>SUM(D20:G20)</f>
        <v>257</v>
      </c>
      <c r="I20" s="40"/>
      <c r="J20" s="40">
        <f>H20+I20</f>
        <v>257</v>
      </c>
    </row>
    <row r="21" spans="4:10" ht="12.75">
      <c r="D21" s="10"/>
      <c r="E21" s="10"/>
      <c r="F21" s="10"/>
      <c r="G21" s="10"/>
      <c r="H21" s="10"/>
      <c r="I21" s="47"/>
      <c r="J21" s="47"/>
    </row>
    <row r="22" spans="4:10" ht="12.75">
      <c r="D22" s="6">
        <f>SUM(D18:D20)</f>
        <v>52413</v>
      </c>
      <c r="E22" s="6">
        <f aca="true" t="shared" si="1" ref="E22:J22">SUM(E18:E20)</f>
        <v>6206</v>
      </c>
      <c r="F22" s="6">
        <f t="shared" si="1"/>
        <v>24160</v>
      </c>
      <c r="G22" s="6">
        <f t="shared" si="1"/>
        <v>7312</v>
      </c>
      <c r="H22" s="6">
        <f>SUM(H18:H20)</f>
        <v>90091</v>
      </c>
      <c r="I22" s="6">
        <f t="shared" si="1"/>
        <v>4162</v>
      </c>
      <c r="J22" s="6">
        <f t="shared" si="1"/>
        <v>94253</v>
      </c>
    </row>
    <row r="23" spans="4:8" ht="12.75">
      <c r="D23" s="6"/>
      <c r="E23" s="6"/>
      <c r="F23" s="6"/>
      <c r="G23" s="6"/>
      <c r="H23" s="6"/>
    </row>
    <row r="24" spans="1:10" ht="12.75">
      <c r="A24" t="s">
        <v>45</v>
      </c>
      <c r="D24" s="6"/>
      <c r="E24" s="25"/>
      <c r="F24" s="13">
        <f>PL!G38</f>
        <v>-1923</v>
      </c>
      <c r="G24" s="13"/>
      <c r="H24" s="6">
        <f>SUM(D24:G24)</f>
        <v>-1923</v>
      </c>
      <c r="I24" s="23">
        <f>PL!G39</f>
        <v>54</v>
      </c>
      <c r="J24" s="23">
        <f>H24+I24</f>
        <v>-1869</v>
      </c>
    </row>
    <row r="25" spans="1:8" ht="12.75">
      <c r="A25" t="s">
        <v>46</v>
      </c>
      <c r="D25" s="6"/>
      <c r="E25" s="6"/>
      <c r="F25" s="6"/>
      <c r="G25" s="6"/>
      <c r="H25" s="6"/>
    </row>
    <row r="26" spans="4:8" ht="12.75">
      <c r="D26" s="6"/>
      <c r="E26" s="6"/>
      <c r="F26" s="6"/>
      <c r="G26" s="6"/>
      <c r="H26" s="6"/>
    </row>
    <row r="27" spans="1:10" ht="12.75">
      <c r="A27" t="s">
        <v>128</v>
      </c>
      <c r="D27" s="7">
        <f>SUM(D22:D26)</f>
        <v>52413</v>
      </c>
      <c r="E27" s="7">
        <f aca="true" t="shared" si="2" ref="E27:J27">SUM(E22:E26)</f>
        <v>6206</v>
      </c>
      <c r="F27" s="7">
        <f t="shared" si="2"/>
        <v>22237</v>
      </c>
      <c r="G27" s="7">
        <f t="shared" si="2"/>
        <v>7312</v>
      </c>
      <c r="H27" s="7">
        <f>SUM(H22:H26)</f>
        <v>88168</v>
      </c>
      <c r="I27" s="7">
        <f t="shared" si="2"/>
        <v>4216</v>
      </c>
      <c r="J27" s="7">
        <f t="shared" si="2"/>
        <v>92384</v>
      </c>
    </row>
    <row r="28" spans="4:8" ht="12.75">
      <c r="D28" s="6"/>
      <c r="E28" s="6"/>
      <c r="F28" s="6"/>
      <c r="G28" s="6"/>
      <c r="H28" s="24"/>
    </row>
    <row r="29" spans="4:8" ht="12.75">
      <c r="D29" s="6"/>
      <c r="E29" s="6"/>
      <c r="F29" s="6"/>
      <c r="G29" s="6"/>
      <c r="H29" s="6"/>
    </row>
    <row r="30" spans="1:8" ht="12.75">
      <c r="A30" t="str">
        <f>+A10</f>
        <v>6 months </v>
      </c>
      <c r="D30" s="6"/>
      <c r="E30" s="6"/>
      <c r="F30" s="6"/>
      <c r="G30" s="6"/>
      <c r="H30" s="6"/>
    </row>
    <row r="31" spans="1:8" ht="12.75">
      <c r="A31" s="4" t="s">
        <v>121</v>
      </c>
      <c r="D31" s="6"/>
      <c r="E31" s="6"/>
      <c r="F31" s="6"/>
      <c r="G31" s="6"/>
      <c r="H31" s="6"/>
    </row>
    <row r="32" spans="4:8" ht="12.75">
      <c r="D32" s="6"/>
      <c r="E32" s="6"/>
      <c r="F32" s="6"/>
      <c r="G32" s="6"/>
      <c r="H32" s="6"/>
    </row>
    <row r="33" spans="1:10" ht="12.75">
      <c r="A33" t="s">
        <v>129</v>
      </c>
      <c r="D33" s="6">
        <v>52091</v>
      </c>
      <c r="E33" s="6">
        <v>6180</v>
      </c>
      <c r="F33" s="6">
        <v>26625</v>
      </c>
      <c r="G33" s="6">
        <v>7659</v>
      </c>
      <c r="H33" s="6">
        <f>SUM(D33:G33)</f>
        <v>92555</v>
      </c>
      <c r="I33" s="11">
        <v>4484</v>
      </c>
      <c r="J33" s="23">
        <f>H33+I33</f>
        <v>97039</v>
      </c>
    </row>
    <row r="34" spans="4:8" ht="12.75">
      <c r="D34" s="6"/>
      <c r="E34" s="6"/>
      <c r="F34" s="6"/>
      <c r="G34" s="6"/>
      <c r="H34" s="6"/>
    </row>
    <row r="35" spans="1:10" ht="12.75">
      <c r="A35" s="48" t="s">
        <v>124</v>
      </c>
      <c r="B35" s="48"/>
      <c r="C35" s="48"/>
      <c r="D35" s="13"/>
      <c r="E35" s="13"/>
      <c r="F35" s="13"/>
      <c r="G35" s="13"/>
      <c r="H35" s="13"/>
      <c r="I35" s="57"/>
      <c r="J35" s="57"/>
    </row>
    <row r="36" spans="1:10" ht="12.75">
      <c r="A36" s="48" t="s">
        <v>125</v>
      </c>
      <c r="B36" s="48"/>
      <c r="C36" s="48"/>
      <c r="D36" s="44"/>
      <c r="E36" s="44"/>
      <c r="F36" s="44">
        <v>-4022</v>
      </c>
      <c r="G36" s="44"/>
      <c r="H36" s="44">
        <f>SUM(D36:G36)</f>
        <v>-4022</v>
      </c>
      <c r="I36" s="58"/>
      <c r="J36" s="58">
        <f>H36+I36</f>
        <v>-4022</v>
      </c>
    </row>
    <row r="37" spans="1:10" ht="12.75">
      <c r="A37" s="48"/>
      <c r="B37" s="48"/>
      <c r="C37" s="48"/>
      <c r="D37" s="37"/>
      <c r="E37" s="37"/>
      <c r="F37" s="37"/>
      <c r="G37" s="37"/>
      <c r="H37" s="37"/>
      <c r="I37" s="59"/>
      <c r="J37" s="59"/>
    </row>
    <row r="38" spans="1:10" ht="12.75">
      <c r="A38" s="48"/>
      <c r="B38" s="48"/>
      <c r="C38" s="48"/>
      <c r="D38" s="10">
        <f aca="true" t="shared" si="3" ref="D38:J38">SUM(D33:D37)</f>
        <v>52091</v>
      </c>
      <c r="E38" s="10">
        <f t="shared" si="3"/>
        <v>6180</v>
      </c>
      <c r="F38" s="10">
        <f t="shared" si="3"/>
        <v>22603</v>
      </c>
      <c r="G38" s="10">
        <f t="shared" si="3"/>
        <v>7659</v>
      </c>
      <c r="H38" s="10">
        <f t="shared" si="3"/>
        <v>88533</v>
      </c>
      <c r="I38" s="10">
        <f t="shared" si="3"/>
        <v>4484</v>
      </c>
      <c r="J38" s="10">
        <f t="shared" si="3"/>
        <v>93017</v>
      </c>
    </row>
    <row r="39" spans="1:10" ht="12.75">
      <c r="A39" s="48"/>
      <c r="B39" s="48"/>
      <c r="C39" s="48"/>
      <c r="D39" s="10"/>
      <c r="E39" s="10"/>
      <c r="F39" s="10"/>
      <c r="G39" s="10"/>
      <c r="H39" s="10"/>
      <c r="I39" s="47"/>
      <c r="J39" s="47"/>
    </row>
    <row r="40" spans="4:8" ht="12.75">
      <c r="D40" s="6"/>
      <c r="E40" s="6"/>
      <c r="F40" s="6"/>
      <c r="G40" s="6"/>
      <c r="H40" s="6"/>
    </row>
    <row r="41" spans="1:10" ht="12.75">
      <c r="A41" t="s">
        <v>45</v>
      </c>
      <c r="D41" s="6">
        <v>306</v>
      </c>
      <c r="E41" s="6">
        <v>25</v>
      </c>
      <c r="F41" s="6">
        <f>+PL!H38</f>
        <v>491</v>
      </c>
      <c r="G41" s="6">
        <v>-329</v>
      </c>
      <c r="H41" s="6">
        <f>SUM(D41:G41)</f>
        <v>493</v>
      </c>
      <c r="I41" s="11">
        <f>+PL!H39</f>
        <v>-482</v>
      </c>
      <c r="J41" s="23">
        <f>H41+I41</f>
        <v>11</v>
      </c>
    </row>
    <row r="42" spans="1:8" ht="12.75">
      <c r="A42" t="s">
        <v>46</v>
      </c>
      <c r="D42" s="6"/>
      <c r="E42" s="6"/>
      <c r="F42" s="6"/>
      <c r="G42" s="6"/>
      <c r="H42" s="6"/>
    </row>
    <row r="43" spans="4:8" ht="12.75">
      <c r="D43" s="6"/>
      <c r="E43" s="6"/>
      <c r="F43" s="6"/>
      <c r="G43" s="6"/>
      <c r="H43" s="6"/>
    </row>
    <row r="44" spans="1:10" ht="12.75">
      <c r="A44" t="s">
        <v>47</v>
      </c>
      <c r="D44" s="7">
        <f>SUM(D38:D43)</f>
        <v>52397</v>
      </c>
      <c r="E44" s="7">
        <f aca="true" t="shared" si="4" ref="E44:J44">SUM(E38:E43)</f>
        <v>6205</v>
      </c>
      <c r="F44" s="7">
        <f t="shared" si="4"/>
        <v>23094</v>
      </c>
      <c r="G44" s="7">
        <f t="shared" si="4"/>
        <v>7330</v>
      </c>
      <c r="H44" s="7">
        <f t="shared" si="4"/>
        <v>89026</v>
      </c>
      <c r="I44" s="7">
        <f t="shared" si="4"/>
        <v>4002</v>
      </c>
      <c r="J44" s="7">
        <f t="shared" si="4"/>
        <v>93028</v>
      </c>
    </row>
    <row r="45" spans="6:8" ht="12.75">
      <c r="F45" s="23"/>
      <c r="G45" s="23"/>
      <c r="H45" s="23"/>
    </row>
    <row r="47" ht="12.75">
      <c r="A47" s="1" t="s">
        <v>48</v>
      </c>
    </row>
    <row r="48" ht="12.75">
      <c r="A48" s="1" t="s">
        <v>89</v>
      </c>
    </row>
  </sheetData>
  <printOptions/>
  <pageMargins left="0.75" right="0.31" top="1" bottom="1" header="0.5" footer="0.5"/>
  <pageSetup fitToHeight="1" fitToWidth="1" horizontalDpi="600" verticalDpi="600" orientation="portrait" paperSize="9" scale="8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H12" sqref="H12:H15"/>
    </sheetView>
  </sheetViews>
  <sheetFormatPr defaultColWidth="9.140625" defaultRowHeight="12.75"/>
  <cols>
    <col min="7" max="7" width="16.28125" style="0" customWidth="1"/>
    <col min="8" max="8" width="15.7109375" style="0" customWidth="1"/>
  </cols>
  <sheetData>
    <row r="1" ht="12.75">
      <c r="A1" s="1" t="s">
        <v>18</v>
      </c>
    </row>
    <row r="3" ht="12.75">
      <c r="A3" s="1" t="s">
        <v>114</v>
      </c>
    </row>
    <row r="6" spans="7:8" ht="12.75">
      <c r="G6" s="3"/>
      <c r="H6" s="3"/>
    </row>
    <row r="7" spans="7:8" ht="12.75">
      <c r="G7" s="3" t="s">
        <v>115</v>
      </c>
      <c r="H7" s="3" t="str">
        <f>G7</f>
        <v>6 months ended </v>
      </c>
    </row>
    <row r="8" spans="7:8" ht="12.75">
      <c r="G8" s="14" t="str">
        <f>+PL!G11</f>
        <v>30.06.2006</v>
      </c>
      <c r="H8" s="14" t="str">
        <f>+PL!H11</f>
        <v>30.06.2005</v>
      </c>
    </row>
    <row r="9" spans="7:8" ht="12.75">
      <c r="G9" s="3" t="s">
        <v>21</v>
      </c>
      <c r="H9" s="3" t="s">
        <v>21</v>
      </c>
    </row>
    <row r="10" spans="7:8" ht="12.75">
      <c r="G10" s="6"/>
      <c r="H10" s="2" t="str">
        <f>+PL!H13</f>
        <v>RESTATED</v>
      </c>
    </row>
    <row r="11" spans="7:8" ht="12.75">
      <c r="G11" s="6"/>
      <c r="H11" s="2"/>
    </row>
    <row r="12" spans="1:8" ht="12.75">
      <c r="A12" t="s">
        <v>104</v>
      </c>
      <c r="G12" s="6">
        <f>+PL!G31</f>
        <v>-1815</v>
      </c>
      <c r="H12" s="13">
        <f>+PL!H31</f>
        <v>298</v>
      </c>
    </row>
    <row r="13" spans="7:8" ht="12.75">
      <c r="G13" s="6"/>
      <c r="H13" s="13"/>
    </row>
    <row r="14" spans="1:8" ht="12.75">
      <c r="A14" t="s">
        <v>122</v>
      </c>
      <c r="G14" s="6">
        <v>4246</v>
      </c>
      <c r="H14" s="13">
        <f>6201+269</f>
        <v>6470</v>
      </c>
    </row>
    <row r="15" spans="7:8" ht="12.75">
      <c r="G15" s="8"/>
      <c r="H15" s="44"/>
    </row>
    <row r="16" spans="1:8" ht="12.75">
      <c r="A16" t="s">
        <v>37</v>
      </c>
      <c r="G16" s="6">
        <f>SUM(G10:G15)</f>
        <v>2431</v>
      </c>
      <c r="H16" s="6">
        <f>SUM(H10:H15)</f>
        <v>6768</v>
      </c>
    </row>
    <row r="17" spans="7:8" ht="12.75">
      <c r="G17" s="6"/>
      <c r="H17" s="6"/>
    </row>
    <row r="18" spans="1:8" ht="12.75">
      <c r="A18" t="s">
        <v>38</v>
      </c>
      <c r="G18" s="6">
        <v>-6228</v>
      </c>
      <c r="H18" s="6">
        <v>-9420</v>
      </c>
    </row>
    <row r="19" spans="7:8" ht="12.75">
      <c r="G19" s="6"/>
      <c r="H19" s="6"/>
    </row>
    <row r="20" spans="1:8" ht="12.75">
      <c r="A20" t="s">
        <v>102</v>
      </c>
      <c r="G20" s="6">
        <v>-1530</v>
      </c>
      <c r="H20" s="6">
        <v>-2201</v>
      </c>
    </row>
    <row r="21" spans="7:8" ht="12.75">
      <c r="G21" s="6"/>
      <c r="H21" s="6"/>
    </row>
    <row r="22" spans="1:8" ht="12.75">
      <c r="A22" t="s">
        <v>39</v>
      </c>
      <c r="G22" s="6">
        <v>-1234</v>
      </c>
      <c r="H22" s="6">
        <v>-2310</v>
      </c>
    </row>
    <row r="23" spans="7:8" ht="12.75">
      <c r="G23" s="6"/>
      <c r="H23" s="6"/>
    </row>
    <row r="24" spans="1:8" ht="12.75">
      <c r="A24" t="s">
        <v>40</v>
      </c>
      <c r="G24" s="6">
        <v>5712</v>
      </c>
      <c r="H24" s="6">
        <v>12739</v>
      </c>
    </row>
    <row r="25" spans="7:8" ht="12.75">
      <c r="G25" s="8"/>
      <c r="H25" s="8"/>
    </row>
    <row r="26" spans="1:8" ht="12.75">
      <c r="A26" t="s">
        <v>41</v>
      </c>
      <c r="G26" s="6">
        <f>SUM(G16:G25)</f>
        <v>-849</v>
      </c>
      <c r="H26" s="6">
        <f>SUM(H16:H25)</f>
        <v>5576</v>
      </c>
    </row>
    <row r="27" spans="7:8" ht="12.75">
      <c r="G27" s="6"/>
      <c r="H27" s="6"/>
    </row>
    <row r="28" spans="1:8" ht="12.75">
      <c r="A28" t="s">
        <v>76</v>
      </c>
      <c r="G28" s="6">
        <v>-15494</v>
      </c>
      <c r="H28" s="6">
        <v>-16306</v>
      </c>
    </row>
    <row r="29" ht="12.75">
      <c r="G29" s="6"/>
    </row>
    <row r="30" spans="1:8" ht="13.5" thickBot="1">
      <c r="A30" t="s">
        <v>77</v>
      </c>
      <c r="G30" s="9">
        <f>SUM(G26:G29)</f>
        <v>-16343</v>
      </c>
      <c r="H30" s="9">
        <f>SUM(H26:H29)</f>
        <v>-10730</v>
      </c>
    </row>
    <row r="31" ht="13.5" thickTop="1"/>
    <row r="35" ht="12.75">
      <c r="A35" s="1" t="s">
        <v>0</v>
      </c>
    </row>
    <row r="36" ht="12.75">
      <c r="A36" s="1" t="s">
        <v>89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B11" sqref="B11"/>
    </sheetView>
  </sheetViews>
  <sheetFormatPr defaultColWidth="9.140625" defaultRowHeight="12.75"/>
  <cols>
    <col min="1" max="1" width="4.421875" style="0" customWidth="1"/>
    <col min="2" max="2" width="37.57421875" style="0" customWidth="1"/>
    <col min="3" max="3" width="15.421875" style="0" customWidth="1"/>
    <col min="4" max="4" width="20.28125" style="0" customWidth="1"/>
    <col min="5" max="5" width="16.8515625" style="0" customWidth="1"/>
    <col min="6" max="6" width="22.7109375" style="0" customWidth="1"/>
  </cols>
  <sheetData>
    <row r="1" ht="12.75">
      <c r="A1" s="1" t="s">
        <v>18</v>
      </c>
    </row>
    <row r="3" ht="12.75">
      <c r="A3" s="1" t="s">
        <v>49</v>
      </c>
    </row>
    <row r="5" ht="12.75">
      <c r="A5" s="1" t="s">
        <v>116</v>
      </c>
    </row>
    <row r="9" spans="3:6" ht="12.75">
      <c r="C9" s="61" t="s">
        <v>50</v>
      </c>
      <c r="D9" s="62"/>
      <c r="E9" s="61" t="s">
        <v>16</v>
      </c>
      <c r="F9" s="62"/>
    </row>
    <row r="10" spans="3:6" ht="12.75">
      <c r="C10" s="15" t="s">
        <v>51</v>
      </c>
      <c r="D10" s="3" t="s">
        <v>52</v>
      </c>
      <c r="E10" s="15" t="s">
        <v>51</v>
      </c>
      <c r="F10" s="16" t="s">
        <v>52</v>
      </c>
    </row>
    <row r="11" spans="3:6" ht="12.75">
      <c r="C11" s="15" t="s">
        <v>53</v>
      </c>
      <c r="D11" s="3" t="s">
        <v>54</v>
      </c>
      <c r="E11" s="15" t="s">
        <v>55</v>
      </c>
      <c r="F11" s="15" t="s">
        <v>56</v>
      </c>
    </row>
    <row r="12" spans="3:6" ht="12.75">
      <c r="C12" s="15" t="s">
        <v>108</v>
      </c>
      <c r="D12" s="15" t="s">
        <v>109</v>
      </c>
      <c r="E12" s="15" t="str">
        <f>C12</f>
        <v>30.06.2006</v>
      </c>
      <c r="F12" s="15" t="str">
        <f>D12</f>
        <v>30.06.2005</v>
      </c>
    </row>
    <row r="13" spans="3:6" ht="12.75">
      <c r="C13" s="15" t="s">
        <v>21</v>
      </c>
      <c r="D13" s="3" t="s">
        <v>21</v>
      </c>
      <c r="E13" s="15" t="s">
        <v>21</v>
      </c>
      <c r="F13" s="15" t="s">
        <v>21</v>
      </c>
    </row>
    <row r="14" spans="3:6" ht="12.75">
      <c r="C14" s="17"/>
      <c r="E14" s="17"/>
      <c r="F14" s="17"/>
    </row>
    <row r="15" spans="1:6" ht="12.75">
      <c r="A15" s="42">
        <v>1</v>
      </c>
      <c r="B15" s="18" t="s">
        <v>23</v>
      </c>
      <c r="C15" s="19">
        <f>PL!E15</f>
        <v>27657</v>
      </c>
      <c r="D15" s="19">
        <f>PL!F15</f>
        <v>41016</v>
      </c>
      <c r="E15" s="19">
        <f>PL!G15</f>
        <v>54827</v>
      </c>
      <c r="F15" s="19">
        <f>PL!H15</f>
        <v>83847</v>
      </c>
    </row>
    <row r="16" spans="1:6" ht="12.75">
      <c r="A16" s="42"/>
      <c r="B16" s="18"/>
      <c r="C16" s="19"/>
      <c r="D16" s="19"/>
      <c r="E16" s="19"/>
      <c r="F16" s="19"/>
    </row>
    <row r="17" spans="1:6" ht="12.75">
      <c r="A17" s="42">
        <v>2</v>
      </c>
      <c r="B17" s="18" t="s">
        <v>58</v>
      </c>
      <c r="C17" s="19">
        <f>PL!E31</f>
        <v>-2243</v>
      </c>
      <c r="D17" s="19">
        <f>PL!F31</f>
        <v>-98</v>
      </c>
      <c r="E17" s="19">
        <f>PL!G31</f>
        <v>-1815</v>
      </c>
      <c r="F17" s="19">
        <f>PL!H31</f>
        <v>298</v>
      </c>
    </row>
    <row r="18" spans="1:6" ht="12.75">
      <c r="A18" s="42"/>
      <c r="B18" s="18"/>
      <c r="C18" s="19"/>
      <c r="D18" s="19"/>
      <c r="E18" s="19"/>
      <c r="F18" s="19"/>
    </row>
    <row r="19" spans="1:6" ht="12.75">
      <c r="A19" s="42">
        <v>3</v>
      </c>
      <c r="B19" s="18" t="s">
        <v>59</v>
      </c>
      <c r="C19" s="19">
        <f>+PL!E35</f>
        <v>-2017</v>
      </c>
      <c r="D19" s="19">
        <f>+PL!F35</f>
        <v>-268</v>
      </c>
      <c r="E19" s="19">
        <f>+PL!G35</f>
        <v>-1869</v>
      </c>
      <c r="F19" s="19">
        <f>+PL!H35</f>
        <v>9</v>
      </c>
    </row>
    <row r="20" spans="1:6" ht="12.75">
      <c r="A20" s="42"/>
      <c r="B20" s="18"/>
      <c r="C20" s="19"/>
      <c r="D20" s="19"/>
      <c r="E20" s="19"/>
      <c r="F20" s="19"/>
    </row>
    <row r="21" spans="1:6" ht="12.75">
      <c r="A21" s="42">
        <v>4</v>
      </c>
      <c r="B21" s="18" t="s">
        <v>120</v>
      </c>
      <c r="C21" s="19">
        <f>+PL!E38</f>
        <v>-2031</v>
      </c>
      <c r="D21" s="19">
        <f>+PL!F38</f>
        <v>310</v>
      </c>
      <c r="E21" s="19">
        <f>+PL!G38</f>
        <v>-1923</v>
      </c>
      <c r="F21" s="19">
        <f>+PL!H38</f>
        <v>491</v>
      </c>
    </row>
    <row r="22" spans="1:6" ht="12.75">
      <c r="A22" s="42"/>
      <c r="B22" s="18" t="s">
        <v>118</v>
      </c>
      <c r="C22" s="19"/>
      <c r="D22" s="19"/>
      <c r="E22" s="19"/>
      <c r="F22" s="19"/>
    </row>
    <row r="23" spans="1:6" ht="12.75">
      <c r="A23" s="42"/>
      <c r="B23" s="18"/>
      <c r="C23" s="19"/>
      <c r="D23" s="19"/>
      <c r="E23" s="19"/>
      <c r="F23" s="19"/>
    </row>
    <row r="24" spans="1:6" ht="12.75">
      <c r="A24" s="42">
        <v>5</v>
      </c>
      <c r="B24" s="18" t="s">
        <v>17</v>
      </c>
      <c r="C24" s="20">
        <f>PL!E47</f>
        <v>-3.291</v>
      </c>
      <c r="D24" s="20">
        <f>PL!F47</f>
        <v>0.63</v>
      </c>
      <c r="E24" s="20">
        <f>PL!G47</f>
        <v>-3.002</v>
      </c>
      <c r="F24" s="20">
        <f>PL!H47</f>
        <v>1.04</v>
      </c>
    </row>
    <row r="25" spans="1:6" ht="12.75">
      <c r="A25" s="42"/>
      <c r="B25" s="18"/>
      <c r="C25" s="19"/>
      <c r="D25" s="19"/>
      <c r="E25" s="19"/>
      <c r="F25" s="19"/>
    </row>
    <row r="26" spans="1:6" ht="12.75">
      <c r="A26" s="42">
        <v>6</v>
      </c>
      <c r="B26" s="18" t="s">
        <v>119</v>
      </c>
      <c r="C26" s="20">
        <v>0</v>
      </c>
      <c r="D26" s="20">
        <v>0</v>
      </c>
      <c r="E26" s="20">
        <v>1.5</v>
      </c>
      <c r="F26" s="20">
        <v>1.5</v>
      </c>
    </row>
    <row r="27" spans="1:6" ht="12.75">
      <c r="A27" s="43"/>
      <c r="C27" s="6"/>
      <c r="D27" s="6"/>
      <c r="E27" s="6"/>
      <c r="F27" s="6"/>
    </row>
    <row r="28" spans="1:6" ht="12.75">
      <c r="A28" s="43"/>
      <c r="C28" s="6"/>
      <c r="D28" s="6"/>
      <c r="E28" s="6"/>
      <c r="F28" s="6"/>
    </row>
    <row r="29" spans="1:6" ht="12.75">
      <c r="A29" s="42"/>
      <c r="B29" s="18"/>
      <c r="C29" s="63" t="s">
        <v>57</v>
      </c>
      <c r="D29" s="63"/>
      <c r="E29" s="64" t="s">
        <v>72</v>
      </c>
      <c r="F29" s="63"/>
    </row>
    <row r="30" spans="1:6" ht="26.25" customHeight="1">
      <c r="A30" s="42">
        <v>7</v>
      </c>
      <c r="B30" s="41" t="s">
        <v>117</v>
      </c>
      <c r="C30" s="21"/>
      <c r="D30" s="49">
        <f>'BS'!G67</f>
        <v>1.682178085589453</v>
      </c>
      <c r="E30" s="50"/>
      <c r="F30" s="51">
        <f>'BS'!H67</f>
        <v>1.7139640928777211</v>
      </c>
    </row>
    <row r="31" ht="12.75">
      <c r="A31" s="43"/>
    </row>
    <row r="32" ht="12.75">
      <c r="A32" s="43"/>
    </row>
  </sheetData>
  <mergeCells count="4">
    <mergeCell ref="C9:D9"/>
    <mergeCell ref="E9:F9"/>
    <mergeCell ref="C29:D29"/>
    <mergeCell ref="E29:F29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Kumpulan Jetson Berhad</cp:lastModifiedBy>
  <cp:lastPrinted>2006-08-28T10:17:11Z</cp:lastPrinted>
  <dcterms:created xsi:type="dcterms:W3CDTF">1996-10-14T23:33:28Z</dcterms:created>
  <dcterms:modified xsi:type="dcterms:W3CDTF">2006-08-28T10:10:03Z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-685591117</vt:i4>
  </property>
  <property fmtid="{D5CDD505-2E9C-101B-9397-08002B2CF9AE}" pid="3" name="_EmailSubject">
    <vt:lpwstr>2dn QTr announcement</vt:lpwstr>
  </property>
  <property fmtid="{D5CDD505-2E9C-101B-9397-08002B2CF9AE}" pid="4" name="_AuthorEmail">
    <vt:lpwstr>shchong@jetson.com.my</vt:lpwstr>
  </property>
  <property fmtid="{D5CDD505-2E9C-101B-9397-08002B2CF9AE}" pid="5" name="_AuthorEmailDisplayName">
    <vt:lpwstr>Chong Shwu Huey</vt:lpwstr>
  </property>
  <property fmtid="{D5CDD505-2E9C-101B-9397-08002B2CF9AE}" pid="6" name="_PreviousAdHocReviewCycleID">
    <vt:i4>-1541274055</vt:i4>
  </property>
</Properties>
</file>