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PL" sheetId="1" r:id="rId1"/>
    <sheet name="BS" sheetId="2" r:id="rId2"/>
    <sheet name="Cash flow" sheetId="3" r:id="rId3"/>
    <sheet name="Equity" sheetId="4" r:id="rId4"/>
    <sheet name="Part 2" sheetId="5" r:id="rId5"/>
  </sheets>
  <externalReferences>
    <externalReference r:id="rId8"/>
    <externalReference r:id="rId9"/>
  </externalReferences>
  <definedNames>
    <definedName name="_xlnm.Print_Area" localSheetId="1">'BS'!$A$1:$H$54</definedName>
  </definedNames>
  <calcPr fullCalcOnLoad="1"/>
</workbook>
</file>

<file path=xl/sharedStrings.xml><?xml version="1.0" encoding="utf-8"?>
<sst xmlns="http://schemas.openxmlformats.org/spreadsheetml/2006/main" count="176" uniqueCount="116">
  <si>
    <t>KUMPULAN JETSON BERHAD</t>
  </si>
  <si>
    <t>QUARTERLY REPORT</t>
  </si>
  <si>
    <t xml:space="preserve">CURRENT </t>
  </si>
  <si>
    <t>QUARTER</t>
  </si>
  <si>
    <t>RM'000</t>
  </si>
  <si>
    <t>TODATE</t>
  </si>
  <si>
    <t>Revenue</t>
  </si>
  <si>
    <t>Other operating  income</t>
  </si>
  <si>
    <t>Profit from operations</t>
  </si>
  <si>
    <t>Finance costs</t>
  </si>
  <si>
    <t>Profit before tax</t>
  </si>
  <si>
    <t>Taxation</t>
  </si>
  <si>
    <t>Profit after tax</t>
  </si>
  <si>
    <t>Property, plant and equipment</t>
  </si>
  <si>
    <t>Investments in associated companies</t>
  </si>
  <si>
    <t>Other investments</t>
  </si>
  <si>
    <t>Intangible assets</t>
  </si>
  <si>
    <t>Sinking fund</t>
  </si>
  <si>
    <t>Current Assets</t>
  </si>
  <si>
    <t>Current liabilities</t>
  </si>
  <si>
    <t>Shareholders' Funds</t>
  </si>
  <si>
    <t>Share Capital</t>
  </si>
  <si>
    <t>Reserves</t>
  </si>
  <si>
    <t xml:space="preserve">Net tangible assets per share (RM) </t>
  </si>
  <si>
    <t>As at</t>
  </si>
  <si>
    <t xml:space="preserve">As at </t>
  </si>
  <si>
    <t>Financed by</t>
  </si>
  <si>
    <t>Minorities Interest</t>
  </si>
  <si>
    <t>Long Term liabilities</t>
  </si>
  <si>
    <t xml:space="preserve">   Other deferred liabilities</t>
  </si>
  <si>
    <t xml:space="preserve">   Hire purchase liabilities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</si>
  <si>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</si>
  <si>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</si>
  <si>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</si>
  <si>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</si>
  <si>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 xml:space="preserve">   Taxation</t>
  </si>
  <si>
    <t>(RM'000)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</si>
  <si>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</si>
  <si>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</si>
  <si>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</si>
  <si>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</si>
  <si>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</si>
  <si>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</si>
  <si>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</si>
  <si>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</si>
  <si>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</si>
  <si>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</si>
  <si>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</si>
  <si>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Balance at beginning of year</t>
  </si>
  <si>
    <t>(The Condensed Consolidated Statement of Changes in Equity should be read in conjunction with the</t>
  </si>
  <si>
    <t>PART A2 : SUMMARY OF KEY FINANCIAL INFORMATION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</si>
  <si>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</si>
  <si>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</si>
  <si>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</si>
  <si>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</si>
  <si>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</si>
  <si>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</si>
  <si>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</si>
  <si>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</si>
  <si>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Profit/(loss) before tax</t>
  </si>
  <si>
    <t>Profit/(loss) after tax and minority</t>
  </si>
  <si>
    <t>interest</t>
  </si>
  <si>
    <t>Net Profit/(loss) for the period</t>
  </si>
  <si>
    <t>Basic earming/(loss) per share(sen)</t>
  </si>
  <si>
    <t>Dividend per share(sen)</t>
  </si>
  <si>
    <t>AS AT END OF CURRENT QUARTER</t>
  </si>
  <si>
    <t>AS AT PRCEEDING FINANCIAL YEAR END</t>
  </si>
  <si>
    <t>Net tangible assets per share(RM)</t>
  </si>
  <si>
    <t>Part A3 : ADDITIONAL INFORMATION</t>
  </si>
  <si>
    <t>Profit/(loss) from operations</t>
  </si>
  <si>
    <t>Gross interest income</t>
  </si>
  <si>
    <t>Gross interest expense</t>
  </si>
  <si>
    <t>Unaudited Condensed Consolidated Income Statements for the quarter ended 31.12.2003</t>
  </si>
  <si>
    <t>Unaudited Condensed Consolidated Balance Sheet as at 31.12.2003</t>
  </si>
  <si>
    <t>31.12.2003</t>
  </si>
  <si>
    <t>ended 31 Dec 2003</t>
  </si>
  <si>
    <t>ended 31 Dec 2002</t>
  </si>
  <si>
    <t xml:space="preserve">12 months quarter </t>
  </si>
  <si>
    <t xml:space="preserve">Summary of key Financial Information for the financial quarter ended 31.12.2003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</si>
  <si>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</si>
  <si>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(The Condensed Consolidated Cash Flow Statements should be read in conjunction with the</t>
  </si>
  <si>
    <t>INDIVIDUAL QUARTER</t>
  </si>
  <si>
    <t>CUMMULATIVE QUARTER</t>
  </si>
  <si>
    <t>YEAR</t>
  </si>
  <si>
    <t>PERCEDING YEAR</t>
  </si>
  <si>
    <t>CORRESPONDING</t>
  </si>
  <si>
    <t>PERIOD</t>
  </si>
  <si>
    <t>Finance income</t>
  </si>
  <si>
    <t>Share of associates result</t>
  </si>
  <si>
    <t>Minority interests</t>
  </si>
  <si>
    <t>Net profit for the period</t>
  </si>
  <si>
    <t>EPS - Basis (sen)</t>
  </si>
  <si>
    <t xml:space="preserve">        - Diluted (sen)</t>
  </si>
  <si>
    <t>Operating expenses</t>
  </si>
  <si>
    <t>Annual Financial Report for the year ended 31st December 2002)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</si>
  <si>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</si>
  <si>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</si>
  <si>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</si>
  <si>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</si>
  <si>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</si>
  <si>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Net Current Assets/(Liabilities)</t>
  </si>
  <si>
    <t>Adjustment for non-cash flow items</t>
  </si>
  <si>
    <t>Other cash used (tax payment etc) in operation</t>
  </si>
  <si>
    <t>Cash and cash equivalents at beginning of year</t>
  </si>
  <si>
    <t>Cash and cash equivalents at end of year</t>
  </si>
  <si>
    <t>Non distributable</t>
  </si>
  <si>
    <t>reserves</t>
  </si>
  <si>
    <t>Distributable</t>
  </si>
  <si>
    <t>Retained Profits</t>
  </si>
  <si>
    <t>31.12.2002</t>
  </si>
  <si>
    <t>(Restated)</t>
  </si>
  <si>
    <t>Cumulative Quarter</t>
  </si>
  <si>
    <t>(restated)</t>
  </si>
  <si>
    <t>Unaudited Condensed Consolidated Statements of Changes in Equity for the quarter ended 31.12.2003</t>
  </si>
  <si>
    <t>Unaudited Condensed Consolidated Cash Flow Statements for the quarter ended 31.12.2003</t>
  </si>
  <si>
    <t xml:space="preserve">12 months ended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</si>
</sst>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43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166" fontId="0" fillId="0" borderId="0" xfId="15" applyNumberFormat="1" applyFill="1" applyAlignment="1">
      <alignment/>
    </xf>
    <xf numFmtId="166" fontId="0" fillId="0" borderId="3" xfId="15" applyNumberFormat="1" applyFill="1" applyBorder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10" xfId="15" applyNumberFormat="1" applyBorder="1" applyAlignment="1">
      <alignment/>
    </xf>
    <xf numFmtId="43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2" xfId="15" applyNumberFormat="1" applyBorder="1" applyAlignment="1">
      <alignment/>
    </xf>
    <xf numFmtId="167" fontId="0" fillId="0" borderId="0" xfId="15" applyNumberFormat="1" applyAlignment="1">
      <alignment/>
    </xf>
    <xf numFmtId="164" fontId="2" fillId="0" borderId="0" xfId="0" applyNumberFormat="1" applyFont="1" applyAlignment="1">
      <alignment horizontal="center"/>
    </xf>
    <xf numFmtId="2" fontId="0" fillId="0" borderId="6" xfId="0" applyNumberFormat="1" applyFill="1" applyBorder="1" applyAlignment="1">
      <alignment/>
    </xf>
    <xf numFmtId="43" fontId="0" fillId="0" borderId="5" xfId="0" applyNumberFormat="1" applyFill="1" applyBorder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CONSOL\conso1203-finalaudited_woBonus_1702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CONSOL\groupcashflow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PL"/>
      <sheetName val="Journal"/>
      <sheetName val="InterCo"/>
      <sheetName val="InterCoTran"/>
      <sheetName val="AlamF2"/>
      <sheetName val="ResbyQtr"/>
      <sheetName val="PJSD"/>
      <sheetName val="BankBorrowing"/>
      <sheetName val="EPS"/>
      <sheetName val="segment"/>
      <sheetName val="Part A2"/>
      <sheetName val="4Q-PL"/>
      <sheetName val="4Q-BS"/>
      <sheetName val="Tax"/>
      <sheetName val="Analyse"/>
      <sheetName val="Sheet4"/>
      <sheetName val="PL bf"/>
      <sheetName val="Div"/>
      <sheetName val="HA_inc"/>
      <sheetName val="JA_inc"/>
      <sheetName val="Sheet3"/>
    </sheetNames>
    <sheetDataSet>
      <sheetData sheetId="0">
        <row r="9">
          <cell r="AD9">
            <v>99513103.99222791</v>
          </cell>
          <cell r="AF9">
            <v>99256004</v>
          </cell>
        </row>
        <row r="13">
          <cell r="AD13">
            <v>10951549</v>
          </cell>
          <cell r="AF13">
            <v>10089190</v>
          </cell>
        </row>
        <row r="15">
          <cell r="AD15">
            <v>15000</v>
          </cell>
          <cell r="AF15">
            <v>15000</v>
          </cell>
        </row>
        <row r="19">
          <cell r="AD19">
            <v>1000912</v>
          </cell>
          <cell r="AF19">
            <v>2111789</v>
          </cell>
        </row>
        <row r="24">
          <cell r="AD24">
            <v>9894259</v>
          </cell>
          <cell r="AF24">
            <v>8142181</v>
          </cell>
        </row>
        <row r="25">
          <cell r="AD25">
            <v>30532402</v>
          </cell>
          <cell r="AF25">
            <v>26108676</v>
          </cell>
        </row>
        <row r="26">
          <cell r="AD26">
            <v>50109766</v>
          </cell>
          <cell r="AF26">
            <v>41149343</v>
          </cell>
        </row>
        <row r="27">
          <cell r="AD27">
            <v>3552605</v>
          </cell>
          <cell r="AF27">
            <v>7444778</v>
          </cell>
        </row>
        <row r="31">
          <cell r="AD31">
            <v>590011</v>
          </cell>
          <cell r="AF31">
            <v>0</v>
          </cell>
        </row>
        <row r="32">
          <cell r="AD32">
            <v>4332904</v>
          </cell>
          <cell r="AF32">
            <v>6079274</v>
          </cell>
        </row>
        <row r="33">
          <cell r="AD33">
            <v>1511395</v>
          </cell>
          <cell r="AF33">
            <v>2082670</v>
          </cell>
        </row>
        <row r="37">
          <cell r="AD37">
            <v>40837004</v>
          </cell>
          <cell r="AF37">
            <v>29966663</v>
          </cell>
        </row>
        <row r="38">
          <cell r="AD38">
            <v>4659353</v>
          </cell>
          <cell r="AF38">
            <v>12418421</v>
          </cell>
        </row>
        <row r="39">
          <cell r="AD39">
            <v>3067921</v>
          </cell>
          <cell r="AF39">
            <v>1915097</v>
          </cell>
        </row>
        <row r="43">
          <cell r="AD43">
            <v>60207</v>
          </cell>
          <cell r="AF43">
            <v>70000</v>
          </cell>
        </row>
        <row r="44">
          <cell r="AD44">
            <v>5723613</v>
          </cell>
          <cell r="AF44">
            <v>5663908</v>
          </cell>
        </row>
        <row r="45">
          <cell r="AD45">
            <v>16252639</v>
          </cell>
          <cell r="AF45">
            <v>8733353</v>
          </cell>
        </row>
        <row r="46">
          <cell r="AD46">
            <v>18996335</v>
          </cell>
          <cell r="AF46">
            <v>19089342</v>
          </cell>
        </row>
        <row r="47">
          <cell r="AD47">
            <v>1207647</v>
          </cell>
          <cell r="AF47">
            <v>895087</v>
          </cell>
        </row>
        <row r="48">
          <cell r="AD48">
            <v>0</v>
          </cell>
          <cell r="AF48">
            <v>13380</v>
          </cell>
        </row>
        <row r="56">
          <cell r="AD56">
            <v>48679297</v>
          </cell>
          <cell r="AF56">
            <v>45479187</v>
          </cell>
        </row>
        <row r="58">
          <cell r="AD58">
            <v>7981518</v>
          </cell>
          <cell r="AF58">
            <v>11189998</v>
          </cell>
        </row>
        <row r="60">
          <cell r="AD60">
            <v>35299212.37715464</v>
          </cell>
          <cell r="AF60">
            <v>34736803.37</v>
          </cell>
        </row>
        <row r="64">
          <cell r="AD64">
            <v>905394</v>
          </cell>
          <cell r="AF64">
            <v>601500</v>
          </cell>
        </row>
        <row r="66">
          <cell r="AD66">
            <v>3453421.6650732746</v>
          </cell>
          <cell r="AF66">
            <v>3595787</v>
          </cell>
        </row>
        <row r="68">
          <cell r="AD68">
            <v>212533.75</v>
          </cell>
          <cell r="AF68">
            <v>212534</v>
          </cell>
        </row>
        <row r="70">
          <cell r="AD70">
            <v>6215062</v>
          </cell>
          <cell r="AF70">
            <v>4117778</v>
          </cell>
        </row>
        <row r="72">
          <cell r="AD72">
            <v>18452749</v>
          </cell>
          <cell r="AF72">
            <v>23780067</v>
          </cell>
        </row>
        <row r="79">
          <cell r="AF79">
            <v>22076000</v>
          </cell>
        </row>
        <row r="80">
          <cell r="AD80">
            <v>3200110</v>
          </cell>
          <cell r="AF80">
            <v>23403187</v>
          </cell>
        </row>
        <row r="84">
          <cell r="AD84">
            <v>250985</v>
          </cell>
          <cell r="AF84">
            <v>10815</v>
          </cell>
        </row>
        <row r="85">
          <cell r="AD85">
            <v>1766161.3405267252</v>
          </cell>
          <cell r="AF85">
            <v>1717313</v>
          </cell>
        </row>
        <row r="86">
          <cell r="AD86">
            <v>0</v>
          </cell>
          <cell r="AF86">
            <v>0</v>
          </cell>
        </row>
        <row r="87">
          <cell r="AD87">
            <v>4186047.37</v>
          </cell>
          <cell r="AF87">
            <v>5691595.37</v>
          </cell>
        </row>
      </sheetData>
      <sheetData sheetId="2">
        <row r="12">
          <cell r="AB12">
            <v>147070976</v>
          </cell>
          <cell r="AE12">
            <v>159490771</v>
          </cell>
        </row>
        <row r="13">
          <cell r="AB13">
            <v>-122216311.43777208</v>
          </cell>
          <cell r="AE13">
            <v>-130638679.2892254</v>
          </cell>
        </row>
        <row r="15">
          <cell r="AB15">
            <v>-19293393</v>
          </cell>
          <cell r="AE15">
            <v>-15630384</v>
          </cell>
        </row>
        <row r="16">
          <cell r="AB16">
            <v>-1537898</v>
          </cell>
          <cell r="AE16">
            <v>-1413071</v>
          </cell>
        </row>
        <row r="17">
          <cell r="AB17">
            <v>-410430</v>
          </cell>
          <cell r="AE17">
            <v>-1499574</v>
          </cell>
        </row>
        <row r="19">
          <cell r="AB19">
            <v>1815063</v>
          </cell>
          <cell r="AE19">
            <v>1086697</v>
          </cell>
        </row>
        <row r="20">
          <cell r="AB20">
            <v>329023</v>
          </cell>
          <cell r="AE20">
            <v>902355</v>
          </cell>
        </row>
        <row r="21">
          <cell r="AB21">
            <v>-4717449</v>
          </cell>
          <cell r="AE21">
            <v>-5271635</v>
          </cell>
        </row>
        <row r="23">
          <cell r="AB23">
            <v>1120358.9999999995</v>
          </cell>
          <cell r="AE23">
            <v>3021089</v>
          </cell>
        </row>
        <row r="27">
          <cell r="AB27">
            <v>29875</v>
          </cell>
          <cell r="AE27">
            <v>-2784651</v>
          </cell>
        </row>
        <row r="29">
          <cell r="AB29">
            <v>93515.62439999999</v>
          </cell>
          <cell r="AE29">
            <v>-64229</v>
          </cell>
        </row>
        <row r="30">
          <cell r="AB30">
            <v>2283330.1866279193</v>
          </cell>
          <cell r="AE30">
            <v>7198688.7107746005</v>
          </cell>
        </row>
        <row r="32">
          <cell r="AB32">
            <v>-1398136</v>
          </cell>
          <cell r="AE32">
            <v>-571334</v>
          </cell>
        </row>
        <row r="33">
          <cell r="AB33">
            <v>0</v>
          </cell>
          <cell r="AE33">
            <v>-400311</v>
          </cell>
        </row>
      </sheetData>
      <sheetData sheetId="10">
        <row r="20">
          <cell r="I20">
            <v>4.8962627873146385</v>
          </cell>
        </row>
        <row r="84">
          <cell r="I84">
            <v>3.925556268425116</v>
          </cell>
        </row>
      </sheetData>
      <sheetData sheetId="13">
        <row r="14">
          <cell r="E14">
            <v>39141.699</v>
          </cell>
          <cell r="F14">
            <v>32740</v>
          </cell>
        </row>
        <row r="16">
          <cell r="E16">
            <v>-41853.715641356794</v>
          </cell>
          <cell r="F16">
            <v>-31738</v>
          </cell>
        </row>
        <row r="18">
          <cell r="E18">
            <v>863.323</v>
          </cell>
          <cell r="F18">
            <v>125</v>
          </cell>
        </row>
        <row r="22">
          <cell r="E22">
            <v>-1270.945</v>
          </cell>
          <cell r="F22">
            <v>-1360</v>
          </cell>
        </row>
        <row r="24">
          <cell r="E24">
            <v>8.851</v>
          </cell>
          <cell r="F24">
            <v>274</v>
          </cell>
        </row>
        <row r="26">
          <cell r="E26">
            <v>52.28999999999954</v>
          </cell>
          <cell r="F26">
            <v>1746</v>
          </cell>
        </row>
        <row r="30">
          <cell r="E30">
            <v>2111.8921600000003</v>
          </cell>
          <cell r="F30">
            <v>-1383</v>
          </cell>
        </row>
        <row r="34">
          <cell r="E34">
            <v>-155.27976880000008</v>
          </cell>
          <cell r="F34">
            <v>218</v>
          </cell>
        </row>
        <row r="38">
          <cell r="E38">
            <v>-2.3628294224941926</v>
          </cell>
          <cell r="F38">
            <v>1.49</v>
          </cell>
        </row>
        <row r="39">
          <cell r="E39">
            <v>1.700224761963666</v>
          </cell>
          <cell r="F39">
            <v>1.44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f"/>
      <sheetName val=" cash flows"/>
      <sheetName val="PL"/>
      <sheetName val="BS"/>
      <sheetName val="T"/>
      <sheetName val="hp"/>
      <sheetName val="Sheet2"/>
      <sheetName val="Sheet1"/>
    </sheetNames>
    <sheetDataSet>
      <sheetData sheetId="0">
        <row r="7">
          <cell r="D7">
            <v>2159.9395600000003</v>
          </cell>
        </row>
        <row r="9">
          <cell r="D9">
            <v>12073.29244</v>
          </cell>
        </row>
        <row r="13">
          <cell r="D13">
            <v>-9450.182</v>
          </cell>
        </row>
        <row r="15">
          <cell r="D15">
            <v>-1745.503</v>
          </cell>
        </row>
        <row r="17">
          <cell r="D17">
            <v>-2525.401</v>
          </cell>
        </row>
        <row r="19">
          <cell r="D19">
            <v>-10409.284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8">
      <selection activeCell="G31" sqref="G31"/>
    </sheetView>
  </sheetViews>
  <sheetFormatPr defaultColWidth="9.140625" defaultRowHeight="12.75"/>
  <cols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72</v>
      </c>
    </row>
    <row r="5" ht="12.75">
      <c r="A5" s="1"/>
    </row>
    <row r="6" ht="12.75">
      <c r="A6" s="1"/>
    </row>
    <row r="7" spans="1:8" ht="12.75">
      <c r="A7" s="1"/>
      <c r="E7" s="2"/>
      <c r="F7" s="2"/>
      <c r="G7" s="2"/>
      <c r="H7" s="2"/>
    </row>
    <row r="8" spans="1:8" ht="12.75">
      <c r="A8" s="1"/>
      <c r="E8" s="37" t="s">
        <v>81</v>
      </c>
      <c r="F8" s="37"/>
      <c r="G8" s="37" t="s">
        <v>82</v>
      </c>
      <c r="H8" s="37"/>
    </row>
    <row r="9" spans="5:8" ht="12.75">
      <c r="E9" s="2" t="s">
        <v>2</v>
      </c>
      <c r="F9" s="2" t="s">
        <v>84</v>
      </c>
      <c r="G9" s="2" t="s">
        <v>2</v>
      </c>
      <c r="H9" s="2" t="s">
        <v>84</v>
      </c>
    </row>
    <row r="10" spans="5:8" ht="12.75">
      <c r="E10" s="2" t="s">
        <v>83</v>
      </c>
      <c r="F10" s="2" t="s">
        <v>85</v>
      </c>
      <c r="G10" s="2" t="s">
        <v>83</v>
      </c>
      <c r="H10" s="2" t="s">
        <v>85</v>
      </c>
    </row>
    <row r="11" spans="5:8" ht="12.75">
      <c r="E11" s="2" t="s">
        <v>3</v>
      </c>
      <c r="F11" s="2" t="s">
        <v>3</v>
      </c>
      <c r="G11" s="2" t="s">
        <v>5</v>
      </c>
      <c r="H11" s="2" t="s">
        <v>86</v>
      </c>
    </row>
    <row r="12" spans="5:8" ht="12.75">
      <c r="E12" s="33">
        <v>37986</v>
      </c>
      <c r="F12" s="33">
        <v>37621</v>
      </c>
      <c r="G12" s="33">
        <v>37986</v>
      </c>
      <c r="H12" s="33">
        <v>37621</v>
      </c>
    </row>
    <row r="13" spans="5:8" ht="12.75">
      <c r="E13" s="2" t="s">
        <v>4</v>
      </c>
      <c r="F13" s="2" t="s">
        <v>4</v>
      </c>
      <c r="G13" s="2" t="s">
        <v>4</v>
      </c>
      <c r="H13" s="2" t="s">
        <v>4</v>
      </c>
    </row>
    <row r="15" spans="1:8" ht="12.75">
      <c r="A15" t="s">
        <v>6</v>
      </c>
      <c r="E15" s="6">
        <f>'[1]4Q-PL'!$E$14</f>
        <v>39141.699</v>
      </c>
      <c r="F15" s="6">
        <f>'[1]4Q-PL'!$F$14</f>
        <v>32740</v>
      </c>
      <c r="G15" s="6">
        <f>'[1]PL'!$AB$12/1000</f>
        <v>147070.976</v>
      </c>
      <c r="H15" s="6">
        <f>'[1]PL'!$AE$12/1000</f>
        <v>159490.771</v>
      </c>
    </row>
    <row r="16" spans="5:8" ht="12.75">
      <c r="E16" s="6"/>
      <c r="F16" s="6"/>
      <c r="G16" s="6"/>
      <c r="H16" s="6"/>
    </row>
    <row r="17" spans="1:8" ht="12.75">
      <c r="A17" t="s">
        <v>93</v>
      </c>
      <c r="E17" s="6">
        <f>'[1]4Q-PL'!$E$16</f>
        <v>-41853.715641356794</v>
      </c>
      <c r="F17" s="6">
        <f>'[1]4Q-PL'!$F$16</f>
        <v>-31738</v>
      </c>
      <c r="G17" s="6">
        <f>('[1]PL'!$AB$13+'[1]PL'!$AB$15+'[1]PL'!$AB$16+'[1]PL'!$AB$17)/1000</f>
        <v>-143458.03243777208</v>
      </c>
      <c r="H17" s="6">
        <f>('[1]PL'!$AE$13+'[1]PL'!$AE$15+'[1]PL'!$AE$16+'[1]PL'!$AE$17)/1000</f>
        <v>-149181.7082892254</v>
      </c>
    </row>
    <row r="18" spans="5:8" ht="12.75">
      <c r="E18" s="6"/>
      <c r="F18" s="6"/>
      <c r="G18" s="6"/>
      <c r="H18" s="6"/>
    </row>
    <row r="19" spans="1:8" ht="12.75">
      <c r="A19" t="s">
        <v>7</v>
      </c>
      <c r="E19" s="9">
        <f>'[1]4Q-PL'!$E$18</f>
        <v>863.323</v>
      </c>
      <c r="F19" s="9">
        <f>'[1]4Q-PL'!$F$18</f>
        <v>125</v>
      </c>
      <c r="G19" s="9">
        <f>'[1]PL'!$AB$19/1000</f>
        <v>1815.063</v>
      </c>
      <c r="H19" s="9">
        <f>'[1]PL'!$AE$19/1000</f>
        <v>1086.697</v>
      </c>
    </row>
    <row r="20" spans="5:8" ht="12.75">
      <c r="E20" s="6"/>
      <c r="F20" s="6"/>
      <c r="G20" s="6"/>
      <c r="H20" s="6"/>
    </row>
    <row r="21" spans="1:8" ht="12.75">
      <c r="A21" t="s">
        <v>8</v>
      </c>
      <c r="E21" s="11">
        <f>SUM(E15:E19)</f>
        <v>-1848.6936413567933</v>
      </c>
      <c r="F21" s="11">
        <f>SUM(F15:F19)</f>
        <v>1127</v>
      </c>
      <c r="G21" s="11">
        <f>SUM(G15:G19)</f>
        <v>5428.006562227913</v>
      </c>
      <c r="H21" s="11">
        <f>SUM(H15:H19)</f>
        <v>11395.759710774597</v>
      </c>
    </row>
    <row r="22" spans="5:8" ht="12.75">
      <c r="E22" s="6"/>
      <c r="F22" s="6"/>
      <c r="G22" s="6"/>
      <c r="H22" s="6"/>
    </row>
    <row r="23" spans="1:8" ht="12.75">
      <c r="A23" t="s">
        <v>9</v>
      </c>
      <c r="E23" s="6">
        <f>'[1]4Q-PL'!$E$22</f>
        <v>-1270.945</v>
      </c>
      <c r="F23" s="6">
        <f>'[1]4Q-PL'!$F$22</f>
        <v>-1360</v>
      </c>
      <c r="G23" s="6">
        <f>'[1]PL'!$AB$21/1000</f>
        <v>-4717.449</v>
      </c>
      <c r="H23" s="6">
        <f>'[1]PL'!$AE$21/1000</f>
        <v>-5271.635</v>
      </c>
    </row>
    <row r="24" spans="5:8" ht="12.75">
      <c r="E24" s="6"/>
      <c r="F24" s="6"/>
      <c r="G24" s="6"/>
      <c r="H24" s="6"/>
    </row>
    <row r="25" spans="1:8" ht="12.75">
      <c r="A25" t="s">
        <v>87</v>
      </c>
      <c r="E25" s="6">
        <f>'[1]4Q-PL'!$E$24</f>
        <v>8.851</v>
      </c>
      <c r="F25" s="6">
        <f>'[1]4Q-PL'!$F$24</f>
        <v>274</v>
      </c>
      <c r="G25" s="6">
        <f>'[1]PL'!$AB$20/1000</f>
        <v>329.023</v>
      </c>
      <c r="H25" s="6">
        <f>'[1]PL'!$AE$20/1000</f>
        <v>902.355</v>
      </c>
    </row>
    <row r="26" spans="5:8" ht="12.75">
      <c r="E26" s="6"/>
      <c r="F26" s="6"/>
      <c r="G26" s="6"/>
      <c r="H26" s="6"/>
    </row>
    <row r="27" spans="1:8" ht="12.75">
      <c r="A27" t="s">
        <v>88</v>
      </c>
      <c r="E27" s="9">
        <f>'[1]4Q-PL'!$E$26</f>
        <v>52.28999999999954</v>
      </c>
      <c r="F27" s="9">
        <f>'[1]4Q-PL'!$F$26</f>
        <v>1746</v>
      </c>
      <c r="G27" s="9">
        <f>'[1]PL'!$AB$23/1000</f>
        <v>1120.3589999999995</v>
      </c>
      <c r="H27" s="9">
        <f>'[1]PL'!$AE$23/1000</f>
        <v>3021.089</v>
      </c>
    </row>
    <row r="28" spans="5:8" ht="12.75">
      <c r="E28" s="6"/>
      <c r="F28" s="6"/>
      <c r="G28" s="6"/>
      <c r="H28" s="6"/>
    </row>
    <row r="29" spans="1:8" ht="12.75">
      <c r="A29" t="s">
        <v>10</v>
      </c>
      <c r="E29" s="11">
        <f>SUM(E21:E27)</f>
        <v>-3058.497641356794</v>
      </c>
      <c r="F29" s="11">
        <f>SUM(F21:F27)</f>
        <v>1787</v>
      </c>
      <c r="G29" s="11">
        <f>SUM(G21:G27)</f>
        <v>2159.9395622279126</v>
      </c>
      <c r="H29" s="11">
        <f>SUM(H21:H27)</f>
        <v>10047.568710774596</v>
      </c>
    </row>
    <row r="30" spans="5:8" ht="12.75">
      <c r="E30" s="6"/>
      <c r="F30" s="6"/>
      <c r="G30" s="6"/>
      <c r="H30" s="6"/>
    </row>
    <row r="31" spans="1:8" ht="12.75">
      <c r="A31" t="s">
        <v>11</v>
      </c>
      <c r="E31" s="9">
        <f>'[1]4Q-PL'!$E$30</f>
        <v>2111.8921600000003</v>
      </c>
      <c r="F31" s="9">
        <f>'[1]4Q-PL'!$F$30</f>
        <v>-1383</v>
      </c>
      <c r="G31" s="9">
        <f>'[1]PL'!$AB$27/1000</f>
        <v>29.875</v>
      </c>
      <c r="H31" s="9">
        <f>'[1]PL'!$AE$27/1000</f>
        <v>-2784.651</v>
      </c>
    </row>
    <row r="32" spans="5:8" ht="12.75">
      <c r="E32" s="6"/>
      <c r="F32" s="6"/>
      <c r="G32" s="6"/>
      <c r="H32" s="6"/>
    </row>
    <row r="33" spans="1:8" ht="12.75">
      <c r="A33" t="s">
        <v>12</v>
      </c>
      <c r="E33" s="6">
        <f>SUM(E29:E31)</f>
        <v>-946.6054813567935</v>
      </c>
      <c r="F33" s="6">
        <f>SUM(F29:F31)</f>
        <v>404</v>
      </c>
      <c r="G33" s="6">
        <f>SUM(G29:G31)</f>
        <v>2189.8145622279126</v>
      </c>
      <c r="H33" s="6">
        <f>SUM(H29:H31)</f>
        <v>7262.917710774596</v>
      </c>
    </row>
    <row r="34" spans="5:8" ht="12.75">
      <c r="E34" s="6"/>
      <c r="F34" s="6"/>
      <c r="G34" s="6"/>
      <c r="H34" s="6"/>
    </row>
    <row r="35" spans="1:8" ht="12.75">
      <c r="A35" t="s">
        <v>89</v>
      </c>
      <c r="E35" s="9">
        <f>'[1]4Q-PL'!$E$34</f>
        <v>-155.27976880000008</v>
      </c>
      <c r="F35" s="9">
        <f>'[1]4Q-PL'!$F$34</f>
        <v>218</v>
      </c>
      <c r="G35" s="6">
        <f>'[1]PL'!$AB$29/1000</f>
        <v>93.5156244</v>
      </c>
      <c r="H35" s="6">
        <f>'[1]PL'!$AE$29/1000</f>
        <v>-64.229</v>
      </c>
    </row>
    <row r="36" spans="5:8" ht="12.75">
      <c r="E36" s="15"/>
      <c r="F36" s="15"/>
      <c r="G36" s="15"/>
      <c r="H36" s="15"/>
    </row>
    <row r="37" spans="1:8" ht="12.75">
      <c r="A37" t="s">
        <v>90</v>
      </c>
      <c r="E37" s="9">
        <f>SUM(E33:E35)</f>
        <v>-1101.8852501567935</v>
      </c>
      <c r="F37" s="9">
        <f>SUM(F33:F35)</f>
        <v>622</v>
      </c>
      <c r="G37" s="9">
        <f>SUM(G33:G35)</f>
        <v>2283.3301866279126</v>
      </c>
      <c r="H37" s="9">
        <f>SUM(H33:H35)</f>
        <v>7198.688710774596</v>
      </c>
    </row>
    <row r="39" spans="1:8" ht="13.5" thickBot="1">
      <c r="A39" t="s">
        <v>91</v>
      </c>
      <c r="E39" s="35">
        <f>'[1]4Q-PL'!$E$38</f>
        <v>-2.3628294224941926</v>
      </c>
      <c r="F39" s="16">
        <f>'[1]4Q-PL'!$F$38</f>
        <v>1.49</v>
      </c>
      <c r="G39" s="17">
        <f>'[1]EPS'!$I$20</f>
        <v>4.8962627873146385</v>
      </c>
      <c r="H39" s="17">
        <v>17.94</v>
      </c>
    </row>
    <row r="40" spans="1:8" ht="14.25" thickBot="1" thickTop="1">
      <c r="A40" t="s">
        <v>92</v>
      </c>
      <c r="E40" s="34">
        <f>'[1]4Q-PL'!$E$39</f>
        <v>1.700224761963666</v>
      </c>
      <c r="F40" s="18">
        <f>'[1]4Q-PL'!$F$39</f>
        <v>1.44</v>
      </c>
      <c r="G40" s="18">
        <f>'[1]EPS'!$I$84</f>
        <v>3.925556268425116</v>
      </c>
      <c r="H40" s="18">
        <v>17.61</v>
      </c>
    </row>
    <row r="41" ht="13.5" thickTop="1"/>
    <row r="43" ht="12.75">
      <c r="A43" s="13" t="s">
        <v>95</v>
      </c>
    </row>
    <row r="44" ht="12.75">
      <c r="A44" s="1" t="s">
        <v>94</v>
      </c>
    </row>
  </sheetData>
  <mergeCells count="2"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B27">
      <selection activeCell="K50" sqref="K50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0</v>
      </c>
    </row>
    <row r="3" ht="12.75">
      <c r="A3" s="5" t="s">
        <v>73</v>
      </c>
    </row>
    <row r="4" ht="12.75">
      <c r="A4" s="5"/>
    </row>
    <row r="5" spans="2:8" ht="12.75">
      <c r="B5" s="12" t="s">
        <v>79</v>
      </c>
      <c r="H5" s="21" t="s">
        <v>110</v>
      </c>
    </row>
    <row r="6" spans="7:8" ht="12.75">
      <c r="G6" s="7" t="s">
        <v>24</v>
      </c>
      <c r="H6" s="7" t="s">
        <v>25</v>
      </c>
    </row>
    <row r="7" spans="7:8" ht="12.75">
      <c r="G7" s="21" t="s">
        <v>74</v>
      </c>
      <c r="H7" s="21" t="s">
        <v>109</v>
      </c>
    </row>
    <row r="9" spans="2:8" ht="12.75">
      <c r="B9" s="6" t="s">
        <v>13</v>
      </c>
      <c r="G9" s="6">
        <f>'[1]BS'!$AD$9/1000</f>
        <v>99513.10399222792</v>
      </c>
      <c r="H9" s="6">
        <f>'[1]BS'!$AF$9/1000</f>
        <v>99256.004</v>
      </c>
    </row>
    <row r="11" ht="12.75" hidden="1">
      <c r="B11" s="6" t="s">
        <v>16</v>
      </c>
    </row>
    <row r="12" ht="12.75" hidden="1"/>
    <row r="13" spans="2:8" ht="12.75">
      <c r="B13" s="6" t="s">
        <v>14</v>
      </c>
      <c r="G13" s="6">
        <f>'[1]BS'!$AD$13/1000</f>
        <v>10951.549</v>
      </c>
      <c r="H13" s="6">
        <f>'[1]BS'!$AF$13/1000</f>
        <v>10089.19</v>
      </c>
    </row>
    <row r="15" spans="2:8" ht="12.75">
      <c r="B15" s="6" t="s">
        <v>15</v>
      </c>
      <c r="G15" s="6">
        <f>'[1]BS'!$AD$15/1000</f>
        <v>15</v>
      </c>
      <c r="H15" s="6">
        <f>'[1]BS'!$AF$15/1000</f>
        <v>15</v>
      </c>
    </row>
    <row r="17" spans="2:8" ht="12.75">
      <c r="B17" s="6" t="s">
        <v>17</v>
      </c>
      <c r="G17" s="6">
        <f>'[1]BS'!$AD$19/1000</f>
        <v>1000.912</v>
      </c>
      <c r="H17" s="6">
        <f>'[1]BS'!$AF$19/1000</f>
        <v>2111.789</v>
      </c>
    </row>
    <row r="19" ht="12.75">
      <c r="B19" s="6" t="s">
        <v>18</v>
      </c>
    </row>
    <row r="20" spans="2:8" ht="12.75">
      <c r="B20" s="6" t="s">
        <v>31</v>
      </c>
      <c r="G20" s="6">
        <f>'[1]BS'!$AD$24/1000</f>
        <v>9894.259</v>
      </c>
      <c r="H20" s="6">
        <f>'[1]BS'!$AF$24/1000</f>
        <v>8142.181</v>
      </c>
    </row>
    <row r="21" spans="2:8" ht="12.75">
      <c r="B21" s="6" t="s">
        <v>32</v>
      </c>
      <c r="G21" s="6">
        <f>('[1]BS'!$AD$25+'[1]BS'!$AD$26+'[1]BS'!$AD$27+'[1]BS'!$AD$31)/1000</f>
        <v>84784.784</v>
      </c>
      <c r="H21" s="6">
        <f>('[1]BS'!$AF$25+'[1]BS'!$AF$26+'[1]BS'!$AF$27+'[1]BS'!$AF$31)/1000</f>
        <v>74702.797</v>
      </c>
    </row>
    <row r="22" spans="2:8" ht="12.75">
      <c r="B22" s="6" t="s">
        <v>33</v>
      </c>
      <c r="G22" s="6">
        <f>('[1]BS'!$AD$32+'[1]BS'!$AD$33)/1000</f>
        <v>5844.299</v>
      </c>
      <c r="H22" s="6">
        <f>('[1]BS'!$AF$32+'[1]BS'!$AF$33)/1000</f>
        <v>8161.944</v>
      </c>
    </row>
    <row r="23" spans="7:8" ht="12.75">
      <c r="G23" s="8">
        <f>SUM(G20:G22)</f>
        <v>100523.342</v>
      </c>
      <c r="H23" s="8">
        <f>SUM(H20:H22)</f>
        <v>91006.922</v>
      </c>
    </row>
    <row r="25" ht="12.75">
      <c r="B25" s="6" t="s">
        <v>19</v>
      </c>
    </row>
    <row r="26" spans="2:8" ht="12.75">
      <c r="B26" s="6" t="s">
        <v>34</v>
      </c>
      <c r="G26" s="6">
        <f>('[1]BS'!$AD$37+'[1]BS'!$AD$38+'[1]BS'!$AD$43+'[1]BS'!$AD$48)/1000</f>
        <v>45556.564</v>
      </c>
      <c r="H26" s="6">
        <f>('[1]BS'!$AF$37+'[1]BS'!$AF$38+'[1]BS'!$AF$43+'[1]BS'!$AF$48)/1000</f>
        <v>42468.464</v>
      </c>
    </row>
    <row r="27" spans="2:8" ht="12.75">
      <c r="B27" s="6" t="s">
        <v>30</v>
      </c>
      <c r="G27" s="6">
        <f>'[1]BS'!$AD$39/1000</f>
        <v>3067.921</v>
      </c>
      <c r="H27" s="6">
        <f>'[1]BS'!$AF$39/1000</f>
        <v>1915.097</v>
      </c>
    </row>
    <row r="28" spans="2:8" ht="12.75">
      <c r="B28" s="12" t="s">
        <v>96</v>
      </c>
      <c r="G28" s="6">
        <f>'[1]BS'!$AD$44/1000</f>
        <v>5723.613</v>
      </c>
      <c r="H28" s="6">
        <f>'[1]BS'!$AF$44/1000</f>
        <v>5663.908</v>
      </c>
    </row>
    <row r="29" spans="2:8" ht="12.75">
      <c r="B29" s="12" t="s">
        <v>97</v>
      </c>
      <c r="G29" s="6">
        <f>('[1]BS'!$AD$45+'[1]BS'!$AD$46)/1000</f>
        <v>35248.974</v>
      </c>
      <c r="H29" s="6">
        <f>('[1]BS'!$AF$45+'[1]BS'!$AF$46)/1000</f>
        <v>27822.695</v>
      </c>
    </row>
    <row r="30" spans="2:8" ht="12.75">
      <c r="B30" s="6" t="s">
        <v>35</v>
      </c>
      <c r="G30" s="6">
        <f>'[1]BS'!$AD$47/1000</f>
        <v>1207.647</v>
      </c>
      <c r="H30" s="6">
        <f>'[1]BS'!$AF$47/1000</f>
        <v>895.087</v>
      </c>
    </row>
    <row r="31" spans="7:8" ht="12.75">
      <c r="G31" s="8">
        <f>SUM(G26:G30)</f>
        <v>90804.719</v>
      </c>
      <c r="H31" s="8">
        <f>SUM(H26:H30)</f>
        <v>78765.251</v>
      </c>
    </row>
    <row r="33" spans="2:8" ht="12.75">
      <c r="B33" s="12" t="s">
        <v>100</v>
      </c>
      <c r="G33" s="9">
        <f>G23-G31</f>
        <v>9718.623000000007</v>
      </c>
      <c r="H33" s="9">
        <f>H23-H31</f>
        <v>12241.671000000002</v>
      </c>
    </row>
    <row r="34" spans="7:8" ht="13.5" thickBot="1">
      <c r="G34" s="20">
        <f>G9+G11+G13+G15+G17+G33</f>
        <v>121199.18799222792</v>
      </c>
      <c r="H34" s="10">
        <f>H9+H11+H13+H15+H17+H33</f>
        <v>123713.65400000001</v>
      </c>
    </row>
    <row r="35" spans="7:8" ht="13.5" thickTop="1">
      <c r="G35" s="11"/>
      <c r="H35" s="11"/>
    </row>
    <row r="37" ht="12.75">
      <c r="B37" s="6" t="s">
        <v>26</v>
      </c>
    </row>
    <row r="39" spans="2:8" ht="12.75">
      <c r="B39" s="6" t="s">
        <v>21</v>
      </c>
      <c r="G39" s="6">
        <f>'[1]BS'!$AD$56/1000</f>
        <v>48679.297</v>
      </c>
      <c r="H39" s="6">
        <f>'[1]BS'!$AF$56/1000</f>
        <v>45479.187</v>
      </c>
    </row>
    <row r="40" spans="2:8" ht="12.75">
      <c r="B40" s="6" t="s">
        <v>22</v>
      </c>
      <c r="G40" s="6">
        <f>('[1]BS'!$AD$60+'[1]BS'!$AD$68)/1000</f>
        <v>35511.74612715464</v>
      </c>
      <c r="H40" s="6">
        <f>('[1]BS'!$AF$60+'[1]BS'!$AF$68)/1000</f>
        <v>34949.337369999994</v>
      </c>
    </row>
    <row r="41" spans="2:8" ht="12.75">
      <c r="B41" s="12" t="s">
        <v>99</v>
      </c>
      <c r="G41" s="9">
        <f>'[1]BS'!$AD$58/1000</f>
        <v>7981.518</v>
      </c>
      <c r="H41" s="9">
        <f>'[1]BS'!$AF$58/1000</f>
        <v>11189.998</v>
      </c>
    </row>
    <row r="42" spans="2:8" ht="12.75">
      <c r="B42" s="6" t="s">
        <v>20</v>
      </c>
      <c r="G42" s="6">
        <f>SUM(G39:G41)</f>
        <v>92172.56112715464</v>
      </c>
      <c r="H42" s="6">
        <f>SUM(H39:H41)</f>
        <v>91618.52236999999</v>
      </c>
    </row>
    <row r="44" spans="2:8" ht="12.75">
      <c r="B44" s="6" t="s">
        <v>27</v>
      </c>
      <c r="G44" s="6">
        <f>'[1]BS'!$AD$66/1000</f>
        <v>3453.4216650732747</v>
      </c>
      <c r="H44" s="6">
        <f>'[1]BS'!$AF$66/1000</f>
        <v>3595.787</v>
      </c>
    </row>
    <row r="45" ht="12.75">
      <c r="B45" s="6" t="s">
        <v>28</v>
      </c>
    </row>
    <row r="46" spans="2:8" ht="12.75">
      <c r="B46" s="12" t="s">
        <v>96</v>
      </c>
      <c r="G46" s="6">
        <f>'[1]BS'!$AD$72/1000</f>
        <v>18452.749</v>
      </c>
      <c r="H46" s="6">
        <f>'[1]BS'!$AF$72/1000</f>
        <v>23780.067</v>
      </c>
    </row>
    <row r="47" spans="2:8" ht="12.75">
      <c r="B47" s="6" t="s">
        <v>30</v>
      </c>
      <c r="G47" s="6">
        <f>'[1]BS'!$AD$70/1000</f>
        <v>6215.062</v>
      </c>
      <c r="H47" s="6">
        <f>'[1]BS'!$AF$70/1000</f>
        <v>4117.778</v>
      </c>
    </row>
    <row r="48" spans="2:8" ht="12.75">
      <c r="B48" s="6" t="s">
        <v>29</v>
      </c>
      <c r="G48" s="6">
        <f>'[1]BS'!$AD$64/1000</f>
        <v>905.394</v>
      </c>
      <c r="H48" s="6">
        <f>'[1]BS'!$AF$64/1000</f>
        <v>601.5</v>
      </c>
    </row>
    <row r="49" spans="7:8" ht="13.5" thickBot="1">
      <c r="G49" s="20">
        <f>SUM(G42:G48)</f>
        <v>121199.18779222791</v>
      </c>
      <c r="H49" s="10">
        <f>SUM(H42:H48)</f>
        <v>123713.65436999999</v>
      </c>
    </row>
    <row r="50" ht="13.5" thickTop="1"/>
    <row r="52" ht="12.75">
      <c r="A52" s="1" t="s">
        <v>98</v>
      </c>
    </row>
    <row r="53" ht="12.75">
      <c r="A53" s="1" t="s">
        <v>94</v>
      </c>
    </row>
    <row r="58" spans="2:8" ht="12.75">
      <c r="B58" s="6" t="s">
        <v>23</v>
      </c>
      <c r="G58" s="32">
        <f>G42/G39</f>
        <v>1.8934653293607473</v>
      </c>
      <c r="H58" s="32">
        <f>H42/H39</f>
        <v>2.0145153951410784</v>
      </c>
    </row>
  </sheetData>
  <printOptions/>
  <pageMargins left="0.75" right="0.75" top="1" bottom="1" header="0.5" footer="0.5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25">
      <selection activeCell="H25" sqref="H25"/>
    </sheetView>
  </sheetViews>
  <sheetFormatPr defaultColWidth="9.140625" defaultRowHeight="12.75"/>
  <cols>
    <col min="7" max="7" width="16.421875" style="0" customWidth="1"/>
    <col min="8" max="8" width="14.8515625" style="0" customWidth="1"/>
  </cols>
  <sheetData>
    <row r="1" ht="12.75">
      <c r="A1" s="1" t="s">
        <v>0</v>
      </c>
    </row>
    <row r="3" ht="12.75">
      <c r="A3" s="1" t="s">
        <v>114</v>
      </c>
    </row>
    <row r="6" spans="7:8" ht="12.75">
      <c r="G6" s="3"/>
      <c r="H6" s="3"/>
    </row>
    <row r="7" spans="7:8" ht="12.75">
      <c r="G7" s="3" t="s">
        <v>115</v>
      </c>
      <c r="H7" s="3" t="s">
        <v>115</v>
      </c>
    </row>
    <row r="8" spans="7:8" ht="12.75">
      <c r="G8" s="21" t="s">
        <v>74</v>
      </c>
      <c r="H8" s="3" t="s">
        <v>109</v>
      </c>
    </row>
    <row r="9" spans="7:8" ht="12.75">
      <c r="G9" s="3" t="s">
        <v>36</v>
      </c>
      <c r="H9" s="3" t="s">
        <v>36</v>
      </c>
    </row>
    <row r="10" ht="12.75">
      <c r="G10" s="6"/>
    </row>
    <row r="11" spans="1:8" ht="12.75">
      <c r="A11" t="s">
        <v>10</v>
      </c>
      <c r="G11" s="6">
        <f>'[2]condensed cf'!$D$7</f>
        <v>2159.9395600000003</v>
      </c>
      <c r="H11" s="6">
        <v>10047</v>
      </c>
    </row>
    <row r="12" spans="7:8" ht="12.75">
      <c r="G12" s="6"/>
      <c r="H12" s="6"/>
    </row>
    <row r="13" spans="1:8" ht="12.75">
      <c r="A13" t="s">
        <v>101</v>
      </c>
      <c r="G13" s="6">
        <f>'[2]condensed cf'!$D$9</f>
        <v>12073.29244</v>
      </c>
      <c r="H13" s="6">
        <v>8590</v>
      </c>
    </row>
    <row r="14" spans="7:8" ht="12.75">
      <c r="G14" s="9"/>
      <c r="H14" s="9"/>
    </row>
    <row r="15" spans="1:8" ht="12.75">
      <c r="A15" t="s">
        <v>37</v>
      </c>
      <c r="G15" s="6">
        <f>SUM(G10:G14)</f>
        <v>14233.232</v>
      </c>
      <c r="H15" s="6">
        <f>SUM(H10:H14)</f>
        <v>18637</v>
      </c>
    </row>
    <row r="16" spans="7:8" ht="12.75">
      <c r="G16" s="6"/>
      <c r="H16" s="6"/>
    </row>
    <row r="17" spans="1:8" ht="12.75">
      <c r="A17" t="s">
        <v>38</v>
      </c>
      <c r="G17" s="6">
        <f>'[2]condensed cf'!$D$13</f>
        <v>-9450.182</v>
      </c>
      <c r="H17" s="6">
        <v>-7026</v>
      </c>
    </row>
    <row r="18" spans="7:8" ht="12.75">
      <c r="G18" s="6"/>
      <c r="H18" s="6"/>
    </row>
    <row r="19" spans="1:8" ht="12.75">
      <c r="A19" t="s">
        <v>102</v>
      </c>
      <c r="G19" s="6">
        <f>'[2]condensed cf'!$D$15</f>
        <v>-1745.503</v>
      </c>
      <c r="H19" s="6">
        <v>-3725</v>
      </c>
    </row>
    <row r="20" spans="7:8" ht="12.75">
      <c r="G20" s="6"/>
      <c r="H20" s="6"/>
    </row>
    <row r="21" spans="1:8" ht="12.75">
      <c r="A21" t="s">
        <v>39</v>
      </c>
      <c r="G21" s="6">
        <f>'[2]condensed cf'!$D$17</f>
        <v>-2525.401</v>
      </c>
      <c r="H21" s="6">
        <v>-8183</v>
      </c>
    </row>
    <row r="22" spans="7:8" ht="12.75">
      <c r="G22" s="6"/>
      <c r="H22" s="6"/>
    </row>
    <row r="23" spans="1:8" ht="12.75">
      <c r="A23" t="s">
        <v>40</v>
      </c>
      <c r="G23" s="6">
        <f>'[2]condensed cf'!$D$19</f>
        <v>-10409.284</v>
      </c>
      <c r="H23" s="6">
        <v>14296</v>
      </c>
    </row>
    <row r="24" spans="7:8" ht="12.75">
      <c r="G24" s="9"/>
      <c r="H24" s="9"/>
    </row>
    <row r="25" spans="1:8" ht="12.75">
      <c r="A25" t="s">
        <v>41</v>
      </c>
      <c r="G25" s="6">
        <f>SUM(G15:G24)</f>
        <v>-9897.137999999999</v>
      </c>
      <c r="H25" s="6">
        <f>SUM(H15:H24)</f>
        <v>13999</v>
      </c>
    </row>
    <row r="26" spans="7:8" ht="12.75">
      <c r="G26" s="6"/>
      <c r="H26" s="6"/>
    </row>
    <row r="27" spans="1:8" ht="12.75">
      <c r="A27" t="s">
        <v>103</v>
      </c>
      <c r="G27" s="6">
        <v>-571</v>
      </c>
      <c r="H27" s="6">
        <v>-14570</v>
      </c>
    </row>
    <row r="28" ht="12.75">
      <c r="G28" s="6"/>
    </row>
    <row r="29" spans="1:8" ht="13.5" thickBot="1">
      <c r="A29" t="s">
        <v>104</v>
      </c>
      <c r="G29" s="10">
        <f>SUM(G25:G28)</f>
        <v>-10468.137999999999</v>
      </c>
      <c r="H29" s="10">
        <f>SUM(H25:H28)</f>
        <v>-571</v>
      </c>
    </row>
    <row r="30" ht="13.5" thickTop="1"/>
    <row r="34" ht="12.75">
      <c r="A34" s="1" t="s">
        <v>80</v>
      </c>
    </row>
    <row r="35" ht="12.75">
      <c r="A35" s="1" t="s">
        <v>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F13" sqref="F13"/>
    </sheetView>
  </sheetViews>
  <sheetFormatPr defaultColWidth="9.140625" defaultRowHeight="12.75"/>
  <cols>
    <col min="4" max="4" width="11.7109375" style="0" customWidth="1"/>
    <col min="5" max="6" width="15.7109375" style="0" customWidth="1"/>
    <col min="7" max="7" width="11.7109375" style="0" customWidth="1"/>
    <col min="8" max="8" width="9.28125" style="0" customWidth="1"/>
  </cols>
  <sheetData>
    <row r="1" ht="12.75">
      <c r="A1" s="1" t="s">
        <v>0</v>
      </c>
    </row>
    <row r="3" ht="12.75">
      <c r="A3" s="1" t="s">
        <v>113</v>
      </c>
    </row>
    <row r="6" spans="4:7" ht="12.75">
      <c r="D6" s="3" t="s">
        <v>43</v>
      </c>
      <c r="E6" s="3" t="s">
        <v>105</v>
      </c>
      <c r="F6" s="3" t="s">
        <v>107</v>
      </c>
      <c r="G6" s="3" t="s">
        <v>44</v>
      </c>
    </row>
    <row r="7" spans="4:6" ht="12.75">
      <c r="D7" s="3" t="s">
        <v>42</v>
      </c>
      <c r="E7" s="3" t="s">
        <v>106</v>
      </c>
      <c r="F7" s="3" t="s">
        <v>108</v>
      </c>
    </row>
    <row r="8" spans="4:7" ht="12.75">
      <c r="D8" s="3" t="s">
        <v>36</v>
      </c>
      <c r="E8" s="3" t="s">
        <v>36</v>
      </c>
      <c r="F8" s="3" t="s">
        <v>36</v>
      </c>
      <c r="G8" s="3" t="s">
        <v>36</v>
      </c>
    </row>
    <row r="10" ht="12.75">
      <c r="A10" t="s">
        <v>77</v>
      </c>
    </row>
    <row r="11" ht="12.75">
      <c r="A11" s="4" t="s">
        <v>75</v>
      </c>
    </row>
    <row r="13" spans="1:7" ht="12.75">
      <c r="A13" t="s">
        <v>48</v>
      </c>
      <c r="D13" s="6">
        <f>D31</f>
        <v>45479.187000000005</v>
      </c>
      <c r="E13" s="6">
        <v>18822</v>
      </c>
      <c r="F13" s="6">
        <f>27317-2500*0-491+518+(4922-4056)</f>
        <v>28210</v>
      </c>
      <c r="G13" s="6">
        <f>SUM(D13:F13)</f>
        <v>92511.187</v>
      </c>
    </row>
    <row r="14" spans="1:7" ht="12.75">
      <c r="A14" t="s">
        <v>112</v>
      </c>
      <c r="D14" s="6"/>
      <c r="E14" s="6"/>
      <c r="F14" s="6"/>
      <c r="G14" s="6"/>
    </row>
    <row r="15" spans="4:7" ht="12.75">
      <c r="D15" s="6"/>
      <c r="E15" s="6"/>
      <c r="F15" s="6"/>
      <c r="G15" s="6"/>
    </row>
    <row r="16" spans="1:7" ht="12.75">
      <c r="A16" t="s">
        <v>45</v>
      </c>
      <c r="D16" s="6">
        <f>'[1]BS'!$AD$80/1000</f>
        <v>3200.11</v>
      </c>
      <c r="E16" s="19">
        <f>('[1]BS'!$AD$58+'[1]BS'!$AD$68+'[1]BS'!$AD$84+'[1]BS'!$AD$85+'[1]BS'!$AD$86+'[1]BS'!$AD$87)/1000-E13+1</f>
        <v>-4423.754539473273</v>
      </c>
      <c r="F16" s="19">
        <f>('[1]PL'!$AB$30+'[1]PL'!$AB$32+'[1]PL'!$AB$33)/1000</f>
        <v>885.1941866279193</v>
      </c>
      <c r="G16" s="6">
        <f>SUM(D16:F16)</f>
        <v>-338.4503528453539</v>
      </c>
    </row>
    <row r="17" spans="1:7" ht="12.75">
      <c r="A17" t="s">
        <v>46</v>
      </c>
      <c r="D17" s="6"/>
      <c r="E17" s="6"/>
      <c r="F17" s="6"/>
      <c r="G17" s="6"/>
    </row>
    <row r="18" spans="4:7" ht="12.75">
      <c r="D18" s="6"/>
      <c r="E18" s="6"/>
      <c r="F18" s="6"/>
      <c r="G18" s="6"/>
    </row>
    <row r="19" spans="1:7" ht="12.75">
      <c r="A19" t="s">
        <v>47</v>
      </c>
      <c r="D19" s="8">
        <f>SUM(D13:D18)</f>
        <v>48679.297000000006</v>
      </c>
      <c r="E19" s="8">
        <f>SUM(E13:E18)</f>
        <v>14398.245460526727</v>
      </c>
      <c r="F19" s="8">
        <f>SUM(F13:F18)</f>
        <v>29095.19418662792</v>
      </c>
      <c r="G19" s="8">
        <f>SUM(G13:G18)</f>
        <v>92172.73664715466</v>
      </c>
    </row>
    <row r="20" spans="4:7" ht="12.75">
      <c r="D20" s="6"/>
      <c r="E20" s="6"/>
      <c r="F20" s="6"/>
      <c r="G20" s="6"/>
    </row>
    <row r="21" spans="4:7" ht="12.75">
      <c r="D21" s="6"/>
      <c r="E21" s="6"/>
      <c r="F21" s="6"/>
      <c r="G21" s="6"/>
    </row>
    <row r="22" spans="1:7" ht="12.75">
      <c r="A22" t="s">
        <v>77</v>
      </c>
      <c r="D22" s="6"/>
      <c r="E22" s="6"/>
      <c r="F22" s="6"/>
      <c r="G22" s="6"/>
    </row>
    <row r="23" spans="1:7" ht="12.75">
      <c r="A23" s="4" t="s">
        <v>76</v>
      </c>
      <c r="D23" s="6"/>
      <c r="E23" s="6"/>
      <c r="F23" s="6"/>
      <c r="G23" s="6"/>
    </row>
    <row r="24" spans="4:7" ht="12.75">
      <c r="D24" s="6"/>
      <c r="E24" s="6"/>
      <c r="F24" s="6"/>
      <c r="G24" s="6"/>
    </row>
    <row r="25" spans="1:7" ht="12.75">
      <c r="A25" t="s">
        <v>48</v>
      </c>
      <c r="D25" s="6">
        <f>'[1]BS'!$AF$79/1000</f>
        <v>22076</v>
      </c>
      <c r="E25" s="6">
        <f>ROUND((16484489+1717313+224693+5691595)/1000,0)</f>
        <v>24118</v>
      </c>
      <c r="F25" s="6">
        <f>21090-2500*0</f>
        <v>21090</v>
      </c>
      <c r="G25" s="6">
        <f>SUM(D25:F25)</f>
        <v>67284</v>
      </c>
    </row>
    <row r="26" spans="1:7" ht="12.75">
      <c r="A26" t="s">
        <v>112</v>
      </c>
      <c r="D26" s="6"/>
      <c r="E26" s="6"/>
      <c r="F26" s="6"/>
      <c r="G26" s="6"/>
    </row>
    <row r="27" spans="4:7" ht="12.75">
      <c r="D27" s="6"/>
      <c r="E27" s="6"/>
      <c r="F27" s="6"/>
      <c r="G27" s="6"/>
    </row>
    <row r="28" spans="1:7" ht="12.75">
      <c r="A28" t="s">
        <v>45</v>
      </c>
      <c r="D28" s="6">
        <f>'[1]BS'!$AF$80/1000</f>
        <v>23403.187</v>
      </c>
      <c r="E28" s="6">
        <f>('[1]BS'!$AF$58+'[1]BS'!$AF$68+'[1]BS'!$AF$84+'[1]BS'!$AF$85+'[1]BS'!$AF$86+'[1]BS'!$AF$87)/1000-E25+1</f>
        <v>-5294.744629999997</v>
      </c>
      <c r="F28" s="6">
        <f>('[1]PL'!$AE$30+'[1]PL'!$AE$32+'[1]PL'!$AE$33)/1000</f>
        <v>6227.0437107746</v>
      </c>
      <c r="G28" s="6">
        <f>SUM(D28:F28)</f>
        <v>24335.486080774604</v>
      </c>
    </row>
    <row r="29" spans="1:7" ht="12.75">
      <c r="A29" t="s">
        <v>46</v>
      </c>
      <c r="D29" s="6"/>
      <c r="E29" s="6"/>
      <c r="F29" s="6"/>
      <c r="G29" s="6"/>
    </row>
    <row r="30" spans="4:7" ht="12.75">
      <c r="D30" s="6"/>
      <c r="E30" s="6"/>
      <c r="F30" s="6"/>
      <c r="G30" s="6"/>
    </row>
    <row r="31" spans="1:9" ht="12.75">
      <c r="A31" t="s">
        <v>47</v>
      </c>
      <c r="D31" s="8">
        <f>SUM(D25:D30)</f>
        <v>45479.187000000005</v>
      </c>
      <c r="E31" s="8">
        <f>SUM(E25:E30)</f>
        <v>18823.255370000003</v>
      </c>
      <c r="F31" s="8">
        <f>SUM(F25:F30)</f>
        <v>27317.0437107746</v>
      </c>
      <c r="G31" s="8">
        <f>SUM(G25:G30)</f>
        <v>91619.4860807746</v>
      </c>
      <c r="H31" s="14"/>
      <c r="I31" s="14"/>
    </row>
    <row r="32" spans="1:6" ht="12.75">
      <c r="A32" t="s">
        <v>112</v>
      </c>
      <c r="F32" s="36"/>
    </row>
    <row r="34" ht="12.75">
      <c r="A34" s="1" t="s">
        <v>49</v>
      </c>
    </row>
    <row r="35" ht="12.75">
      <c r="A35" s="1" t="s">
        <v>94</v>
      </c>
    </row>
  </sheetData>
  <printOptions/>
  <pageMargins left="0.75" right="0.3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B27">
      <selection activeCell="D45" sqref="D45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t="s">
        <v>50</v>
      </c>
    </row>
    <row r="3" ht="12.75">
      <c r="A3" t="s">
        <v>78</v>
      </c>
    </row>
    <row r="7" spans="3:6" ht="12.75">
      <c r="C7" s="38" t="s">
        <v>51</v>
      </c>
      <c r="D7" s="39"/>
      <c r="E7" s="38" t="s">
        <v>111</v>
      </c>
      <c r="F7" s="39"/>
    </row>
    <row r="8" spans="3:6" ht="12.75">
      <c r="C8" s="22" t="s">
        <v>53</v>
      </c>
      <c r="D8" s="3" t="s">
        <v>54</v>
      </c>
      <c r="E8" s="22" t="s">
        <v>53</v>
      </c>
      <c r="F8" s="23" t="s">
        <v>54</v>
      </c>
    </row>
    <row r="9" spans="3:6" ht="12.75">
      <c r="C9" s="22" t="s">
        <v>55</v>
      </c>
      <c r="D9" s="3" t="s">
        <v>56</v>
      </c>
      <c r="E9" s="22" t="s">
        <v>57</v>
      </c>
      <c r="F9" s="22" t="s">
        <v>58</v>
      </c>
    </row>
    <row r="10" spans="3:6" ht="12.75">
      <c r="C10" s="22" t="s">
        <v>74</v>
      </c>
      <c r="D10" s="22" t="s">
        <v>109</v>
      </c>
      <c r="E10" s="22" t="s">
        <v>74</v>
      </c>
      <c r="F10" s="22" t="s">
        <v>109</v>
      </c>
    </row>
    <row r="11" spans="3:6" ht="12.75">
      <c r="C11" s="22" t="s">
        <v>4</v>
      </c>
      <c r="D11" s="3" t="s">
        <v>4</v>
      </c>
      <c r="E11" s="22" t="s">
        <v>4</v>
      </c>
      <c r="F11" s="22" t="s">
        <v>4</v>
      </c>
    </row>
    <row r="12" spans="3:6" ht="12.75">
      <c r="C12" s="24"/>
      <c r="E12" s="24"/>
      <c r="F12" s="24"/>
    </row>
    <row r="13" spans="1:6" ht="12.75">
      <c r="A13" s="25">
        <v>1</v>
      </c>
      <c r="B13" s="25" t="s">
        <v>6</v>
      </c>
      <c r="C13" s="26">
        <f>PL!E15</f>
        <v>39141.699</v>
      </c>
      <c r="D13" s="26">
        <f>PL!F15</f>
        <v>32740</v>
      </c>
      <c r="E13" s="26">
        <f>PL!G15</f>
        <v>147070.976</v>
      </c>
      <c r="F13" s="26">
        <f>PL!H15</f>
        <v>159490.771</v>
      </c>
    </row>
    <row r="14" spans="1:6" ht="12.75">
      <c r="A14" s="25"/>
      <c r="B14" s="25"/>
      <c r="C14" s="26"/>
      <c r="D14" s="26"/>
      <c r="E14" s="26"/>
      <c r="F14" s="26"/>
    </row>
    <row r="15" spans="1:6" ht="12.75">
      <c r="A15" s="25">
        <v>2</v>
      </c>
      <c r="B15" s="25" t="s">
        <v>59</v>
      </c>
      <c r="C15" s="26">
        <f>PL!E29</f>
        <v>-3058.497641356794</v>
      </c>
      <c r="D15" s="26">
        <f>PL!F29</f>
        <v>1787</v>
      </c>
      <c r="E15" s="26">
        <f>PL!G29</f>
        <v>2159.9395622279126</v>
      </c>
      <c r="F15" s="26">
        <f>PL!H29</f>
        <v>10047.568710774596</v>
      </c>
    </row>
    <row r="16" spans="1:6" ht="12.75">
      <c r="A16" s="25"/>
      <c r="B16" s="25"/>
      <c r="C16" s="26"/>
      <c r="D16" s="26"/>
      <c r="E16" s="26"/>
      <c r="F16" s="26"/>
    </row>
    <row r="17" spans="1:6" ht="12.75">
      <c r="A17" s="25">
        <v>3</v>
      </c>
      <c r="B17" s="25" t="s">
        <v>60</v>
      </c>
      <c r="C17" s="26">
        <f>PL!E37</f>
        <v>-1101.8852501567935</v>
      </c>
      <c r="D17" s="26">
        <f>PL!F37</f>
        <v>622</v>
      </c>
      <c r="E17" s="26">
        <f>PL!G37</f>
        <v>2283.3301866279126</v>
      </c>
      <c r="F17" s="26">
        <f>PL!H37</f>
        <v>7198.688710774596</v>
      </c>
    </row>
    <row r="18" spans="1:6" ht="12.75">
      <c r="A18" s="25"/>
      <c r="B18" s="25" t="s">
        <v>61</v>
      </c>
      <c r="C18" s="26"/>
      <c r="D18" s="26"/>
      <c r="E18" s="26"/>
      <c r="F18" s="26"/>
    </row>
    <row r="19" spans="1:6" ht="12.75">
      <c r="A19" s="25"/>
      <c r="B19" s="25"/>
      <c r="C19" s="26"/>
      <c r="D19" s="26"/>
      <c r="E19" s="26"/>
      <c r="F19" s="26"/>
    </row>
    <row r="20" spans="1:6" ht="12.75">
      <c r="A20" s="25">
        <v>4</v>
      </c>
      <c r="B20" s="25" t="s">
        <v>62</v>
      </c>
      <c r="C20" s="26">
        <f>C17</f>
        <v>-1101.8852501567935</v>
      </c>
      <c r="D20" s="26">
        <f>D17</f>
        <v>622</v>
      </c>
      <c r="E20" s="26">
        <f>E17</f>
        <v>2283.3301866279126</v>
      </c>
      <c r="F20" s="26">
        <f>F17</f>
        <v>7198.688710774596</v>
      </c>
    </row>
    <row r="21" spans="1:6" ht="12.75">
      <c r="A21" s="25"/>
      <c r="B21" s="25"/>
      <c r="C21" s="26"/>
      <c r="D21" s="26"/>
      <c r="E21" s="26"/>
      <c r="F21" s="26"/>
    </row>
    <row r="22" spans="1:6" ht="12.75">
      <c r="A22" s="25">
        <v>5</v>
      </c>
      <c r="B22" s="25" t="s">
        <v>63</v>
      </c>
      <c r="C22" s="27">
        <f>PL!E39</f>
        <v>-2.3628294224941926</v>
      </c>
      <c r="D22" s="27">
        <f>PL!F39</f>
        <v>1.49</v>
      </c>
      <c r="E22" s="27">
        <f>PL!G39</f>
        <v>4.8962627873146385</v>
      </c>
      <c r="F22" s="27">
        <f>PL!H39</f>
        <v>17.94</v>
      </c>
    </row>
    <row r="23" spans="1:6" ht="12.75">
      <c r="A23" s="25"/>
      <c r="B23" s="25"/>
      <c r="C23" s="26"/>
      <c r="D23" s="26"/>
      <c r="E23" s="26"/>
      <c r="F23" s="26"/>
    </row>
    <row r="24" spans="1:6" ht="12.75">
      <c r="A24" s="25">
        <v>6</v>
      </c>
      <c r="B24" s="25" t="s">
        <v>64</v>
      </c>
      <c r="C24" s="27">
        <v>2</v>
      </c>
      <c r="D24" s="27">
        <v>4</v>
      </c>
      <c r="E24" s="27">
        <f>C24</f>
        <v>2</v>
      </c>
      <c r="F24" s="27">
        <f>D24</f>
        <v>4</v>
      </c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1:6" ht="12.75">
      <c r="A27" s="25"/>
      <c r="B27" s="25"/>
      <c r="C27" s="40" t="s">
        <v>65</v>
      </c>
      <c r="D27" s="40"/>
      <c r="E27" s="41" t="s">
        <v>66</v>
      </c>
      <c r="F27" s="40"/>
    </row>
    <row r="28" spans="1:6" ht="12.75">
      <c r="A28" s="25">
        <v>7</v>
      </c>
      <c r="B28" s="28" t="s">
        <v>67</v>
      </c>
      <c r="C28" s="29"/>
      <c r="D28" s="30">
        <f>'BS'!G58</f>
        <v>1.8934653293607473</v>
      </c>
      <c r="E28" s="29"/>
      <c r="F28" s="31">
        <f>'BS'!H58</f>
        <v>2.0145153951410784</v>
      </c>
    </row>
    <row r="33" ht="12.75">
      <c r="A33" t="s">
        <v>68</v>
      </c>
    </row>
    <row r="35" spans="3:6" ht="12.75">
      <c r="C35" s="38" t="s">
        <v>51</v>
      </c>
      <c r="D35" s="39"/>
      <c r="E35" s="38" t="s">
        <v>52</v>
      </c>
      <c r="F35" s="39"/>
    </row>
    <row r="36" spans="3:6" ht="12.75">
      <c r="C36" s="23" t="s">
        <v>53</v>
      </c>
      <c r="D36" s="23" t="s">
        <v>54</v>
      </c>
      <c r="E36" s="23" t="s">
        <v>53</v>
      </c>
      <c r="F36" s="23" t="s">
        <v>54</v>
      </c>
    </row>
    <row r="37" spans="3:6" ht="12.75">
      <c r="C37" s="22" t="s">
        <v>55</v>
      </c>
      <c r="D37" s="22" t="s">
        <v>56</v>
      </c>
      <c r="E37" s="22" t="s">
        <v>57</v>
      </c>
      <c r="F37" s="22" t="s">
        <v>58</v>
      </c>
    </row>
    <row r="38" spans="3:6" ht="12.75">
      <c r="C38" s="22" t="s">
        <v>74</v>
      </c>
      <c r="D38" s="3" t="s">
        <v>109</v>
      </c>
      <c r="E38" s="22" t="s">
        <v>74</v>
      </c>
      <c r="F38" s="3" t="s">
        <v>109</v>
      </c>
    </row>
    <row r="39" spans="3:6" ht="12.75">
      <c r="C39" s="22" t="s">
        <v>4</v>
      </c>
      <c r="D39" s="22" t="s">
        <v>4</v>
      </c>
      <c r="E39" s="22" t="s">
        <v>4</v>
      </c>
      <c r="F39" s="22" t="s">
        <v>4</v>
      </c>
    </row>
    <row r="40" spans="3:6" ht="12.75">
      <c r="C40" s="24"/>
      <c r="D40" s="24"/>
      <c r="E40" s="24"/>
      <c r="F40" s="24"/>
    </row>
    <row r="41" spans="1:6" ht="12.75">
      <c r="A41" s="25">
        <v>1</v>
      </c>
      <c r="B41" s="25" t="s">
        <v>69</v>
      </c>
      <c r="C41" s="26">
        <f>PL!E21</f>
        <v>-1848.6936413567933</v>
      </c>
      <c r="D41" s="26">
        <f>PL!F21</f>
        <v>1127</v>
      </c>
      <c r="E41" s="26">
        <f>PL!G21</f>
        <v>5428.006562227913</v>
      </c>
      <c r="F41" s="26">
        <f>PL!H21</f>
        <v>11395.759710774597</v>
      </c>
    </row>
    <row r="42" spans="1:6" ht="12.75">
      <c r="A42" s="25">
        <v>2</v>
      </c>
      <c r="B42" s="25" t="s">
        <v>70</v>
      </c>
      <c r="C42" s="26">
        <f>PL!E25</f>
        <v>8.851</v>
      </c>
      <c r="D42" s="26">
        <f>PL!F25</f>
        <v>274</v>
      </c>
      <c r="E42" s="26">
        <f>PL!G25</f>
        <v>329.023</v>
      </c>
      <c r="F42" s="26">
        <f>PL!H25</f>
        <v>902.355</v>
      </c>
    </row>
    <row r="43" spans="1:6" ht="12.75">
      <c r="A43" s="25">
        <v>3</v>
      </c>
      <c r="B43" s="25" t="s">
        <v>71</v>
      </c>
      <c r="C43" s="26">
        <f>PL!E23</f>
        <v>-1270.945</v>
      </c>
      <c r="D43" s="26">
        <f>PL!F23</f>
        <v>-1360</v>
      </c>
      <c r="E43" s="26">
        <f>PL!G23</f>
        <v>-4717.449</v>
      </c>
      <c r="F43" s="26">
        <f>PL!H23</f>
        <v>-5271.635</v>
      </c>
    </row>
  </sheetData>
  <mergeCells count="6">
    <mergeCell ref="C35:D35"/>
    <mergeCell ref="E35:F35"/>
    <mergeCell ref="C7:D7"/>
    <mergeCell ref="E7:F7"/>
    <mergeCell ref="C27:D27"/>
    <mergeCell ref="E27:F2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2004-02-25T01:02:14Z</cp:lastPrinted>
  <dcterms:created xsi:type="dcterms:W3CDTF">1996-10-14T23:33:28Z</dcterms:created>
  <dcterms:modified xsi:type="dcterms:W3CDTF">2004-02-25T07:28:43Z</dcterms:modified>
  <cp:category/>
  <cp:version/>
  <cp:contentType/>
  <cp:contentStatus/>
</cp:coreProperties>
</file>