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31" yWindow="30" windowWidth="9720" windowHeight="6405" activeTab="0"/>
  </bookViews>
  <sheets>
    <sheet name="csc" sheetId="1" r:id="rId1"/>
    <sheet name="bs" sheetId="2" r:id="rId2"/>
    <sheet name="pl" sheetId="3" r:id="rId3"/>
    <sheet name="cfs" sheetId="4" r:id="rId4"/>
  </sheets>
  <definedNames>
    <definedName name="_xlnm.Print_Area" localSheetId="1">'bs'!$A$1:$C$60</definedName>
    <definedName name="_xlnm.Print_Area" localSheetId="3">'cfs'!$A$1:$C$62</definedName>
  </definedNames>
  <calcPr fullCalcOnLoad="1"/>
</workbook>
</file>

<file path=xl/sharedStrings.xml><?xml version="1.0" encoding="utf-8"?>
<sst xmlns="http://schemas.openxmlformats.org/spreadsheetml/2006/main" count="176" uniqueCount="131">
  <si>
    <t/>
  </si>
  <si>
    <t>(INCORPORATED IN MALAYSIA)</t>
  </si>
  <si>
    <t>Total</t>
  </si>
  <si>
    <t>Depreciation</t>
  </si>
  <si>
    <t>CURRENT ASSETS</t>
  </si>
  <si>
    <t>CURRENT LIABILITIES</t>
  </si>
  <si>
    <t>Property, plant and equipment</t>
  </si>
  <si>
    <t>Represented by :</t>
  </si>
  <si>
    <t>Long term and deferred liabilities</t>
  </si>
  <si>
    <t>Shareholder's fund</t>
  </si>
  <si>
    <t>Share capital</t>
  </si>
  <si>
    <t>Share</t>
  </si>
  <si>
    <t>Retained</t>
  </si>
  <si>
    <t>capital</t>
  </si>
  <si>
    <t>profits</t>
  </si>
  <si>
    <t>Revenue</t>
  </si>
  <si>
    <t>Interest income</t>
  </si>
  <si>
    <t>Operating profit before working capital changes</t>
  </si>
  <si>
    <t>Cash generated from operations</t>
  </si>
  <si>
    <t>Income tax paid</t>
  </si>
  <si>
    <t>Net cash from operating activities</t>
  </si>
  <si>
    <t>Cash flows from/(used in) investing activities</t>
  </si>
  <si>
    <t>Interest received</t>
  </si>
  <si>
    <t>Purchase of property, plant and equipment</t>
  </si>
  <si>
    <t>Net cash from/(used in) investing activities</t>
  </si>
  <si>
    <t>Cash flows from/(used in) financing activities</t>
  </si>
  <si>
    <t>Net cash used in financing activities</t>
  </si>
  <si>
    <t>Fixed deposit with licensed banks</t>
  </si>
  <si>
    <t>CONDENSED CONSOLIDATED BALANCE SHEET</t>
  </si>
  <si>
    <t>Purchase of investment</t>
  </si>
  <si>
    <t>Unaudited</t>
  </si>
  <si>
    <t>as at</t>
  </si>
  <si>
    <t>Audited</t>
  </si>
  <si>
    <t xml:space="preserve">  Inventories</t>
  </si>
  <si>
    <t xml:space="preserve">  Fixed deposits with licensed banks</t>
  </si>
  <si>
    <t xml:space="preserve">  Cash and bank balances</t>
  </si>
  <si>
    <t xml:space="preserve">  Short-term borrowings</t>
  </si>
  <si>
    <t>Net Tangible assets per share (RM)</t>
  </si>
  <si>
    <t xml:space="preserve"> (INCORPORATED IN MALAYSIA)</t>
  </si>
  <si>
    <t>INDIVIDUAL QUARTER</t>
  </si>
  <si>
    <t>CUMULATIVE QUARTER</t>
  </si>
  <si>
    <t>Cash and bank balances</t>
  </si>
  <si>
    <t>CONDENSED CONSOLIDATED STATEMENT OF CHANGES IN EQUITY</t>
  </si>
  <si>
    <t>(The figures have not been audited)</t>
  </si>
  <si>
    <t>CURRENT</t>
  </si>
  <si>
    <t>YEAR</t>
  </si>
  <si>
    <t>QUARTER</t>
  </si>
  <si>
    <t>PRECEDING</t>
  </si>
  <si>
    <t>CORRESPONDING</t>
  </si>
  <si>
    <t>TO DATE</t>
  </si>
  <si>
    <t>PERIOD</t>
  </si>
  <si>
    <t>CONDENSED CONSOLIDATED CASH FLOW STATEMENT</t>
  </si>
  <si>
    <t>Cash flows from/(used in) operating activities</t>
  </si>
  <si>
    <t>(Increase)/Decrease in inventories</t>
  </si>
  <si>
    <t>(Increase)/Decrease in trade and other receivables</t>
  </si>
  <si>
    <t>Increase/(Decrease) in trade and other payables</t>
  </si>
  <si>
    <t xml:space="preserve">Other investments  </t>
  </si>
  <si>
    <t>RM'000</t>
  </si>
  <si>
    <t xml:space="preserve">  Trade and other receivables</t>
  </si>
  <si>
    <t xml:space="preserve">  Tax recoverable</t>
  </si>
  <si>
    <t xml:space="preserve">  Trade and other payables</t>
  </si>
  <si>
    <t xml:space="preserve">  Term Loan (secured)</t>
  </si>
  <si>
    <t xml:space="preserve">  Borrowings</t>
  </si>
  <si>
    <t xml:space="preserve">  Retirement benefits</t>
  </si>
  <si>
    <t>Minority interests</t>
  </si>
  <si>
    <t>Balance as at 01.07.2002</t>
  </si>
  <si>
    <t>CONDENSED CONSOLIDATED INCOME STATEMENTS</t>
  </si>
  <si>
    <t>Operating profit</t>
  </si>
  <si>
    <t>Interest expense</t>
  </si>
  <si>
    <t>Tax expense</t>
  </si>
  <si>
    <t>Diluted earnings per ordinary share (sen)</t>
  </si>
  <si>
    <t>Basic earnings per ordinary share (sen)</t>
  </si>
  <si>
    <t xml:space="preserve">(The Condensed Consolidated Balance Sheet should be read in conjunction with the </t>
  </si>
  <si>
    <t>Bank overdrafts</t>
  </si>
  <si>
    <t>(The Condensed Consolidated Income Statement should be read in conjunction with the Audited</t>
  </si>
  <si>
    <t>Net Current Assets / (Liabilities)</t>
  </si>
  <si>
    <t xml:space="preserve">(The Condensed Consolidated Statement Of Changes In Equity should be read in conjunction </t>
  </si>
  <si>
    <t>Exceptional item</t>
  </si>
  <si>
    <t xml:space="preserve">Profit before taxation and minority interest </t>
  </si>
  <si>
    <t xml:space="preserve">Profit after taxation before minority interest </t>
  </si>
  <si>
    <t>Net Profit for the period</t>
  </si>
  <si>
    <t>(The Condensed Consolidated Cash Flow Statement should be read in conjunction</t>
  </si>
  <si>
    <t>Profit/(loss) before tax</t>
  </si>
  <si>
    <t>Net increase/(decrease) in cash and cash equivalents</t>
  </si>
  <si>
    <t>Dividend income</t>
  </si>
  <si>
    <t>Property, plant and equipment written off</t>
  </si>
  <si>
    <t>Provision for retirement benefits</t>
  </si>
  <si>
    <t>Retirement benefits paid</t>
  </si>
  <si>
    <t>Dividend received</t>
  </si>
  <si>
    <t>Net drawdown of bankers' acceptance</t>
  </si>
  <si>
    <t>Repayment of term loan</t>
  </si>
  <si>
    <t>Depreciation &amp; amortisation</t>
  </si>
  <si>
    <t>Goodwill on consolidation</t>
  </si>
  <si>
    <t>Share premium</t>
  </si>
  <si>
    <t>Revenue reserves</t>
  </si>
  <si>
    <t>Net profit for the period</t>
  </si>
  <si>
    <t>premium</t>
  </si>
  <si>
    <t>Issue of shares</t>
  </si>
  <si>
    <t>Cash and cash equivalents comprise the following:</t>
  </si>
  <si>
    <t>Less : Fixed deposit pledged for bankers guarantee facilities</t>
  </si>
  <si>
    <t xml:space="preserve">  Financial Statements for the year ended 30.06.2003)</t>
  </si>
  <si>
    <t>30.06.2003</t>
  </si>
  <si>
    <t>Reserve on consolidations</t>
  </si>
  <si>
    <t xml:space="preserve">  Deferred taxation</t>
  </si>
  <si>
    <t xml:space="preserve">  Audited Financial Statements for the year ended 30.06.2003)</t>
  </si>
  <si>
    <t>Balance as at 01.07.2003</t>
  </si>
  <si>
    <t>Reserve on</t>
  </si>
  <si>
    <t>consolidation</t>
  </si>
  <si>
    <t>Net loss for the period</t>
  </si>
  <si>
    <t xml:space="preserve">  with the Audited Financial Statements for the year ended 30.06.2003)</t>
  </si>
  <si>
    <t>Net drawdown of term loan and borrowings</t>
  </si>
  <si>
    <t>Cash and cash equivalents at 01 July 2003</t>
  </si>
  <si>
    <t>Cash flows from/(used in) other activities</t>
  </si>
  <si>
    <t>Proceeds from special issues</t>
  </si>
  <si>
    <t xml:space="preserve"> with the Audited  Financial Statements for the year ended 30.06.2003)</t>
  </si>
  <si>
    <t>Gain on disposal of quoted investment</t>
  </si>
  <si>
    <t xml:space="preserve"> EG INDUSTRIES BERHAD (222897-W)</t>
  </si>
  <si>
    <t>EG INDUSRIES BERHAD (222897-W)</t>
  </si>
  <si>
    <t>EG INDUSTRIES BERHAD (222897-W)</t>
  </si>
  <si>
    <t>Fixed deposits uplifted</t>
  </si>
  <si>
    <t>Balance as at 31.03.2003</t>
  </si>
  <si>
    <t>Balance as at 31.03.2004</t>
  </si>
  <si>
    <t>31.03.2003</t>
  </si>
  <si>
    <t>(9 MONTHS)</t>
  </si>
  <si>
    <t>31.03.2004</t>
  </si>
  <si>
    <t xml:space="preserve">FOR THE THIRD QUARTER ENDED 31.03.2004 </t>
  </si>
  <si>
    <t>AS AT 31.03.2004</t>
  </si>
  <si>
    <t>Proceeds from disposal of Investment</t>
  </si>
  <si>
    <t>Allowance for diminution in value or investment written back</t>
  </si>
  <si>
    <t>Cash and cash equivalents at 31 March 2004</t>
  </si>
  <si>
    <t>(formerly known as EG.Com Berhad)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</si>
</sst>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09]d\-mmm\-yy;@"/>
    <numFmt numFmtId="173" formatCode="dd\-mmm\-yy_)"/>
    <numFmt numFmtId="174" formatCode="#,##0.0000_);\(#,##0.0000\)"/>
    <numFmt numFmtId="175" formatCode="_(* #,##0.00_);_(* \(#,##0.00\);_(* &quot;-&quot;_);_(@_)"/>
    <numFmt numFmtId="176" formatCode="_(* #,##0.0000_);_(* \(#,##0.0000\);_(* &quot;-&quot;_);_(@_)"/>
    <numFmt numFmtId="177" formatCode="_(* #,##0.0_);_(* \(#,##0.0\);_(* &quot;-&quot;??_);_(@_)"/>
    <numFmt numFmtId="178" formatCode="_(* #,##0_);_(* \(#,##0\);_(* &quot;-&quot;??_);_(@_)"/>
    <numFmt numFmtId="179" formatCode="#,##0.000_);\(#,##0.000\)"/>
    <numFmt numFmtId="180" formatCode="_(* #,##0.0_);_(* \(#,##0.0\);_(* &quot;-&quot;_);_(@_)"/>
    <numFmt numFmtId="181" formatCode="_(* #,##0.0_);_(* \(#,##0.0\);_(* &quot;-&quot;?_);_(@_)"/>
  </numFmts>
  <fonts count="10">
    <font>
      <sz val="10"/>
      <name val="Arial"/>
      <family val="0"/>
    </font>
    <font>
      <sz val="12"/>
      <name val="Helv"/>
      <family val="0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sz val="10"/>
      <color indexed="8"/>
      <name val="Arial"/>
      <family val="0"/>
    </font>
    <font>
      <sz val="12"/>
      <color indexed="12"/>
      <name val="Helv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1" fillId="0" borderId="0">
      <alignment/>
      <protection/>
    </xf>
    <xf numFmtId="37" fontId="1" fillId="0" borderId="0">
      <alignment/>
      <protection/>
    </xf>
    <xf numFmtId="37" fontId="1" fillId="0" borderId="0">
      <alignment/>
      <protection/>
    </xf>
    <xf numFmtId="37" fontId="1" fillId="0" borderId="0">
      <alignment/>
      <protection/>
    </xf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41" fontId="2" fillId="0" borderId="0" xfId="22" applyNumberFormat="1" applyFont="1">
      <alignment/>
      <protection/>
    </xf>
    <xf numFmtId="37" fontId="1" fillId="0" borderId="0" xfId="22">
      <alignment/>
      <protection/>
    </xf>
    <xf numFmtId="175" fontId="2" fillId="0" borderId="0" xfId="22" applyNumberFormat="1" applyFont="1">
      <alignment/>
      <protection/>
    </xf>
    <xf numFmtId="37" fontId="1" fillId="0" borderId="0" xfId="21">
      <alignment/>
      <protection/>
    </xf>
    <xf numFmtId="41" fontId="2" fillId="0" borderId="0" xfId="21" applyNumberFormat="1" applyFont="1" applyBorder="1">
      <alignment/>
      <protection/>
    </xf>
    <xf numFmtId="41" fontId="0" fillId="0" borderId="0" xfId="0" applyNumberFormat="1" applyAlignment="1">
      <alignment/>
    </xf>
    <xf numFmtId="37" fontId="4" fillId="0" borderId="0" xfId="21" applyFont="1">
      <alignment/>
      <protection/>
    </xf>
    <xf numFmtId="0" fontId="5" fillId="0" borderId="0" xfId="0" applyFont="1" applyAlignment="1">
      <alignment/>
    </xf>
    <xf numFmtId="37" fontId="0" fillId="0" borderId="0" xfId="0" applyNumberFormat="1" applyAlignment="1">
      <alignment/>
    </xf>
    <xf numFmtId="37" fontId="6" fillId="0" borderId="0" xfId="22" applyFont="1">
      <alignment/>
      <protection/>
    </xf>
    <xf numFmtId="41" fontId="2" fillId="0" borderId="0" xfId="22" applyNumberFormat="1" applyFont="1" quotePrefix="1">
      <alignment/>
      <protection/>
    </xf>
    <xf numFmtId="43" fontId="4" fillId="0" borderId="0" xfId="15" applyFont="1" applyAlignment="1">
      <alignment/>
    </xf>
    <xf numFmtId="37" fontId="0" fillId="0" borderId="0" xfId="20" applyFont="1">
      <alignment/>
      <protection/>
    </xf>
    <xf numFmtId="37" fontId="3" fillId="0" borderId="0" xfId="19" applyFont="1" applyAlignment="1" applyProtection="1">
      <alignment horizontal="left"/>
      <protection locked="0"/>
    </xf>
    <xf numFmtId="41" fontId="0" fillId="0" borderId="0" xfId="20" applyNumberFormat="1" applyFont="1">
      <alignment/>
      <protection/>
    </xf>
    <xf numFmtId="172" fontId="0" fillId="0" borderId="0" xfId="20" applyNumberFormat="1" applyFont="1">
      <alignment/>
      <protection/>
    </xf>
    <xf numFmtId="37" fontId="1" fillId="0" borderId="0" xfId="20" applyFont="1">
      <alignment/>
      <protection/>
    </xf>
    <xf numFmtId="37" fontId="3" fillId="0" borderId="0" xfId="20" applyFont="1" applyAlignment="1" applyProtection="1">
      <alignment horizontal="left"/>
      <protection locked="0"/>
    </xf>
    <xf numFmtId="37" fontId="3" fillId="0" borderId="0" xfId="20" applyFont="1">
      <alignment/>
      <protection/>
    </xf>
    <xf numFmtId="41" fontId="3" fillId="0" borderId="0" xfId="21" applyNumberFormat="1" applyFont="1">
      <alignment/>
      <protection/>
    </xf>
    <xf numFmtId="41" fontId="3" fillId="0" borderId="0" xfId="20" applyNumberFormat="1" applyFont="1" applyAlignment="1">
      <alignment horizontal="center"/>
      <protection/>
    </xf>
    <xf numFmtId="41" fontId="0" fillId="0" borderId="0" xfId="20" applyNumberFormat="1" applyFont="1" applyAlignment="1">
      <alignment horizontal="center"/>
      <protection/>
    </xf>
    <xf numFmtId="41" fontId="0" fillId="0" borderId="1" xfId="20" applyNumberFormat="1" applyFont="1" applyBorder="1" applyAlignment="1">
      <alignment horizontal="center"/>
      <protection/>
    </xf>
    <xf numFmtId="41" fontId="0" fillId="0" borderId="1" xfId="20" applyNumberFormat="1" applyFont="1" applyBorder="1">
      <alignment/>
      <protection/>
    </xf>
    <xf numFmtId="41" fontId="0" fillId="0" borderId="2" xfId="20" applyNumberFormat="1" applyFont="1" applyBorder="1">
      <alignment/>
      <protection/>
    </xf>
    <xf numFmtId="0" fontId="0" fillId="0" borderId="0" xfId="0" applyFont="1" applyAlignment="1">
      <alignment/>
    </xf>
    <xf numFmtId="37" fontId="0" fillId="0" borderId="0" xfId="19" applyFont="1">
      <alignment/>
      <protection/>
    </xf>
    <xf numFmtId="172" fontId="0" fillId="0" borderId="0" xfId="19" applyNumberFormat="1" applyFont="1" applyBorder="1">
      <alignment/>
      <protection/>
    </xf>
    <xf numFmtId="37" fontId="0" fillId="0" borderId="0" xfId="19" applyFont="1" applyBorder="1">
      <alignment/>
      <protection/>
    </xf>
    <xf numFmtId="37" fontId="3" fillId="0" borderId="0" xfId="19" applyNumberFormat="1" applyFont="1" applyBorder="1" applyAlignment="1" applyProtection="1">
      <alignment horizontal="center"/>
      <protection locked="0"/>
    </xf>
    <xf numFmtId="37" fontId="3" fillId="0" borderId="0" xfId="19" applyFont="1" applyBorder="1" applyAlignment="1" applyProtection="1">
      <alignment horizontal="center"/>
      <protection locked="0"/>
    </xf>
    <xf numFmtId="37" fontId="3" fillId="0" borderId="0" xfId="19" applyNumberFormat="1" applyFont="1" applyAlignment="1" applyProtection="1">
      <alignment horizontal="center"/>
      <protection locked="0"/>
    </xf>
    <xf numFmtId="37" fontId="7" fillId="0" borderId="0" xfId="19" applyFont="1" applyAlignment="1" applyProtection="1">
      <alignment horizontal="left"/>
      <protection locked="0"/>
    </xf>
    <xf numFmtId="37" fontId="3" fillId="0" borderId="0" xfId="19" applyFont="1" applyAlignment="1">
      <alignment horizontal="center"/>
      <protection/>
    </xf>
    <xf numFmtId="37" fontId="0" fillId="0" borderId="0" xfId="19" applyFont="1" applyAlignment="1" applyProtection="1">
      <alignment horizontal="left"/>
      <protection locked="0"/>
    </xf>
    <xf numFmtId="37" fontId="0" fillId="0" borderId="3" xfId="19" applyNumberFormat="1" applyFont="1" applyBorder="1" applyAlignment="1" applyProtection="1">
      <alignment horizontal="right"/>
      <protection locked="0"/>
    </xf>
    <xf numFmtId="37" fontId="0" fillId="0" borderId="4" xfId="19" applyNumberFormat="1" applyFont="1" applyBorder="1" applyAlignment="1" applyProtection="1">
      <alignment horizontal="right"/>
      <protection locked="0"/>
    </xf>
    <xf numFmtId="37" fontId="0" fillId="0" borderId="5" xfId="19" applyNumberFormat="1" applyFont="1" applyBorder="1" applyAlignment="1" applyProtection="1">
      <alignment horizontal="right"/>
      <protection locked="0"/>
    </xf>
    <xf numFmtId="37" fontId="0" fillId="0" borderId="6" xfId="19" applyNumberFormat="1" applyFont="1" applyBorder="1" applyAlignment="1" applyProtection="1">
      <alignment horizontal="right"/>
      <protection locked="0"/>
    </xf>
    <xf numFmtId="37" fontId="0" fillId="0" borderId="0" xfId="19" applyNumberFormat="1" applyFont="1" applyAlignment="1" applyProtection="1">
      <alignment horizontal="right"/>
      <protection locked="0"/>
    </xf>
    <xf numFmtId="37" fontId="0" fillId="0" borderId="0" xfId="19" applyNumberFormat="1" applyFont="1" applyBorder="1" applyAlignment="1" applyProtection="1">
      <alignment horizontal="right"/>
      <protection locked="0"/>
    </xf>
    <xf numFmtId="37" fontId="0" fillId="0" borderId="0" xfId="19" applyFont="1" applyBorder="1" applyAlignment="1" applyProtection="1">
      <alignment horizontal="right"/>
      <protection locked="0"/>
    </xf>
    <xf numFmtId="37" fontId="0" fillId="0" borderId="0" xfId="19" applyNumberFormat="1" applyFont="1" applyBorder="1" applyAlignment="1" applyProtection="1">
      <alignment horizontal="left"/>
      <protection locked="0"/>
    </xf>
    <xf numFmtId="37" fontId="0" fillId="0" borderId="3" xfId="19" applyNumberFormat="1" applyFont="1" applyBorder="1" applyProtection="1">
      <alignment/>
      <protection locked="0"/>
    </xf>
    <xf numFmtId="37" fontId="0" fillId="0" borderId="4" xfId="19" applyNumberFormat="1" applyFont="1" applyBorder="1" applyProtection="1">
      <alignment/>
      <protection locked="0"/>
    </xf>
    <xf numFmtId="37" fontId="0" fillId="0" borderId="5" xfId="19" applyNumberFormat="1" applyFont="1" applyBorder="1" applyProtection="1">
      <alignment/>
      <protection locked="0"/>
    </xf>
    <xf numFmtId="37" fontId="0" fillId="0" borderId="6" xfId="19" applyNumberFormat="1" applyFont="1" applyBorder="1" applyProtection="1">
      <alignment/>
      <protection locked="0"/>
    </xf>
    <xf numFmtId="178" fontId="0" fillId="0" borderId="5" xfId="19" applyNumberFormat="1" applyFont="1" applyFill="1" applyBorder="1" applyAlignment="1" applyProtection="1">
      <alignment horizontal="right"/>
      <protection locked="0"/>
    </xf>
    <xf numFmtId="41" fontId="0" fillId="0" borderId="5" xfId="19" applyNumberFormat="1" applyFont="1" applyBorder="1" applyProtection="1">
      <alignment/>
      <protection locked="0"/>
    </xf>
    <xf numFmtId="37" fontId="0" fillId="0" borderId="0" xfId="19" applyNumberFormat="1" applyFont="1" applyBorder="1" applyProtection="1">
      <alignment/>
      <protection locked="0"/>
    </xf>
    <xf numFmtId="0" fontId="0" fillId="0" borderId="0" xfId="0" applyFont="1" applyAlignment="1">
      <alignment/>
    </xf>
    <xf numFmtId="37" fontId="0" fillId="0" borderId="2" xfId="19" applyNumberFormat="1" applyFont="1" applyBorder="1" applyProtection="1">
      <alignment/>
      <protection locked="0"/>
    </xf>
    <xf numFmtId="37" fontId="0" fillId="0" borderId="0" xfId="19" applyNumberFormat="1" applyFont="1" applyProtection="1">
      <alignment/>
      <protection locked="0"/>
    </xf>
    <xf numFmtId="37" fontId="0" fillId="0" borderId="0" xfId="19" applyNumberFormat="1" applyFont="1" applyAlignment="1" applyProtection="1">
      <alignment horizontal="left"/>
      <protection locked="0"/>
    </xf>
    <xf numFmtId="37" fontId="0" fillId="0" borderId="1" xfId="19" applyNumberFormat="1" applyFont="1" applyBorder="1" applyAlignment="1" applyProtection="1">
      <alignment horizontal="right"/>
      <protection locked="0"/>
    </xf>
    <xf numFmtId="37" fontId="0" fillId="0" borderId="1" xfId="19" applyNumberFormat="1" applyFont="1" applyBorder="1" applyProtection="1">
      <alignment/>
      <protection locked="0"/>
    </xf>
    <xf numFmtId="37" fontId="3" fillId="0" borderId="0" xfId="19" applyFont="1">
      <alignment/>
      <protection/>
    </xf>
    <xf numFmtId="39" fontId="0" fillId="0" borderId="0" xfId="19" applyNumberFormat="1" applyFont="1">
      <alignment/>
      <protection/>
    </xf>
    <xf numFmtId="37" fontId="8" fillId="0" borderId="0" xfId="19" applyFont="1" applyBorder="1">
      <alignment/>
      <protection/>
    </xf>
    <xf numFmtId="37" fontId="8" fillId="0" borderId="0" xfId="19" applyFont="1" applyBorder="1" applyAlignment="1">
      <alignment horizontal="center"/>
      <protection/>
    </xf>
    <xf numFmtId="39" fontId="0" fillId="0" borderId="0" xfId="19" applyNumberFormat="1" applyFont="1" applyBorder="1">
      <alignment/>
      <protection/>
    </xf>
    <xf numFmtId="37" fontId="0" fillId="0" borderId="0" xfId="19" applyFont="1" applyAlignment="1" applyProtection="1">
      <alignment horizontal="right"/>
      <protection locked="0"/>
    </xf>
    <xf numFmtId="41" fontId="0" fillId="0" borderId="0" xfId="22" applyNumberFormat="1" applyFont="1">
      <alignment/>
      <protection/>
    </xf>
    <xf numFmtId="37" fontId="3" fillId="0" borderId="0" xfId="22" applyFont="1" applyAlignment="1" applyProtection="1">
      <alignment horizontal="left"/>
      <protection locked="0"/>
    </xf>
    <xf numFmtId="41" fontId="3" fillId="0" borderId="0" xfId="22" applyNumberFormat="1" applyFont="1">
      <alignment/>
      <protection/>
    </xf>
    <xf numFmtId="37" fontId="9" fillId="0" borderId="0" xfId="22" applyNumberFormat="1" applyFont="1" applyAlignment="1" applyProtection="1">
      <alignment horizontal="center"/>
      <protection locked="0"/>
    </xf>
    <xf numFmtId="37" fontId="3" fillId="0" borderId="0" xfId="22" applyFont="1" applyBorder="1" applyAlignment="1" applyProtection="1">
      <alignment horizontal="center"/>
      <protection locked="0"/>
    </xf>
    <xf numFmtId="37" fontId="3" fillId="0" borderId="1" xfId="22" applyFont="1" applyBorder="1" applyAlignment="1" applyProtection="1">
      <alignment horizontal="center"/>
      <protection locked="0"/>
    </xf>
    <xf numFmtId="37" fontId="9" fillId="0" borderId="0" xfId="22" applyFont="1" applyAlignment="1" applyProtection="1">
      <alignment horizontal="center"/>
      <protection locked="0"/>
    </xf>
    <xf numFmtId="41" fontId="0" fillId="0" borderId="7" xfId="22" applyNumberFormat="1" applyFont="1" applyBorder="1">
      <alignment/>
      <protection/>
    </xf>
    <xf numFmtId="41" fontId="0" fillId="0" borderId="0" xfId="22" applyNumberFormat="1" applyFont="1" applyAlignment="1">
      <alignment/>
      <protection/>
    </xf>
    <xf numFmtId="41" fontId="0" fillId="0" borderId="0" xfId="22" applyNumberFormat="1" applyFont="1" applyBorder="1">
      <alignment/>
      <protection/>
    </xf>
    <xf numFmtId="41" fontId="0" fillId="0" borderId="1" xfId="22" applyNumberFormat="1" applyFont="1" applyBorder="1">
      <alignment/>
      <protection/>
    </xf>
    <xf numFmtId="41" fontId="3" fillId="0" borderId="0" xfId="22" applyNumberFormat="1" applyFont="1" applyAlignment="1">
      <alignment horizontal="left" wrapText="1"/>
      <protection/>
    </xf>
    <xf numFmtId="41" fontId="3" fillId="0" borderId="0" xfId="22" applyNumberFormat="1" applyFont="1" applyAlignment="1">
      <alignment wrapText="1"/>
      <protection/>
    </xf>
    <xf numFmtId="41" fontId="0" fillId="0" borderId="2" xfId="22" applyNumberFormat="1" applyFont="1" applyBorder="1">
      <alignment/>
      <protection/>
    </xf>
    <xf numFmtId="175" fontId="0" fillId="0" borderId="0" xfId="22" applyNumberFormat="1" applyFont="1" applyBorder="1">
      <alignment/>
      <protection/>
    </xf>
    <xf numFmtId="176" fontId="0" fillId="0" borderId="0" xfId="22" applyNumberFormat="1" applyFont="1" applyBorder="1">
      <alignment/>
      <protection/>
    </xf>
    <xf numFmtId="37" fontId="3" fillId="0" borderId="0" xfId="22" applyFont="1">
      <alignment/>
      <protection/>
    </xf>
    <xf numFmtId="41" fontId="0" fillId="0" borderId="0" xfId="21" applyNumberFormat="1" applyFont="1">
      <alignment/>
      <protection/>
    </xf>
    <xf numFmtId="37" fontId="1" fillId="0" borderId="0" xfId="21" applyFont="1">
      <alignment/>
      <protection/>
    </xf>
    <xf numFmtId="37" fontId="3" fillId="0" borderId="0" xfId="21" applyFont="1" applyAlignment="1" applyProtection="1">
      <alignment horizontal="left"/>
      <protection locked="0"/>
    </xf>
    <xf numFmtId="37" fontId="3" fillId="0" borderId="0" xfId="21" applyNumberFormat="1" applyFont="1" applyBorder="1" applyAlignment="1" applyProtection="1">
      <alignment horizontal="center"/>
      <protection locked="0"/>
    </xf>
    <xf numFmtId="41" fontId="3" fillId="0" borderId="0" xfId="21" applyNumberFormat="1" applyFont="1" applyAlignment="1">
      <alignment horizontal="center"/>
      <protection/>
    </xf>
    <xf numFmtId="41" fontId="0" fillId="0" borderId="3" xfId="21" applyNumberFormat="1" applyFont="1" applyBorder="1">
      <alignment/>
      <protection/>
    </xf>
    <xf numFmtId="41" fontId="0" fillId="0" borderId="4" xfId="21" applyNumberFormat="1" applyFont="1" applyBorder="1" applyAlignment="1">
      <alignment horizontal="center"/>
      <protection/>
    </xf>
    <xf numFmtId="41" fontId="0" fillId="0" borderId="5" xfId="21" applyNumberFormat="1" applyFont="1" applyBorder="1" applyAlignment="1">
      <alignment horizontal="center"/>
      <protection/>
    </xf>
    <xf numFmtId="41" fontId="0" fillId="0" borderId="3" xfId="21" applyNumberFormat="1" applyFont="1" applyBorder="1" applyAlignment="1">
      <alignment horizontal="center"/>
      <protection/>
    </xf>
    <xf numFmtId="41" fontId="0" fillId="0" borderId="6" xfId="21" applyNumberFormat="1" applyFont="1" applyBorder="1">
      <alignment/>
      <protection/>
    </xf>
    <xf numFmtId="41" fontId="0" fillId="0" borderId="5" xfId="21" applyNumberFormat="1" applyFont="1" applyBorder="1">
      <alignment/>
      <protection/>
    </xf>
    <xf numFmtId="41" fontId="0" fillId="0" borderId="0" xfId="21" applyNumberFormat="1" applyFont="1" applyBorder="1">
      <alignment/>
      <protection/>
    </xf>
    <xf numFmtId="41" fontId="0" fillId="0" borderId="2" xfId="21" applyNumberFormat="1" applyFont="1" applyBorder="1">
      <alignment/>
      <protection/>
    </xf>
    <xf numFmtId="41" fontId="0" fillId="0" borderId="1" xfId="21" applyNumberFormat="1" applyFont="1" applyBorder="1">
      <alignment/>
      <protection/>
    </xf>
    <xf numFmtId="37" fontId="3" fillId="0" borderId="0" xfId="21" applyFont="1">
      <alignment/>
      <protection/>
    </xf>
    <xf numFmtId="175" fontId="0" fillId="0" borderId="0" xfId="21" applyNumberFormat="1" applyFont="1" applyBorder="1">
      <alignment/>
      <protection/>
    </xf>
    <xf numFmtId="178" fontId="4" fillId="0" borderId="3" xfId="15" applyNumberFormat="1" applyFont="1" applyBorder="1" applyAlignment="1">
      <alignment/>
    </xf>
    <xf numFmtId="178" fontId="4" fillId="0" borderId="4" xfId="15" applyNumberFormat="1" applyFont="1" applyBorder="1" applyAlignment="1">
      <alignment/>
    </xf>
    <xf numFmtId="178" fontId="0" fillId="0" borderId="4" xfId="15" applyNumberFormat="1" applyFont="1" applyBorder="1" applyAlignment="1">
      <alignment horizontal="center"/>
    </xf>
    <xf numFmtId="178" fontId="0" fillId="0" borderId="3" xfId="15" applyNumberFormat="1" applyFont="1" applyBorder="1" applyAlignment="1">
      <alignment/>
    </xf>
    <xf numFmtId="178" fontId="0" fillId="0" borderId="4" xfId="15" applyNumberFormat="1" applyFont="1" applyBorder="1" applyAlignment="1">
      <alignment/>
    </xf>
    <xf numFmtId="178" fontId="0" fillId="0" borderId="5" xfId="15" applyNumberFormat="1" applyFont="1" applyBorder="1" applyAlignment="1">
      <alignment/>
    </xf>
    <xf numFmtId="178" fontId="0" fillId="0" borderId="6" xfId="15" applyNumberFormat="1" applyFont="1" applyBorder="1" applyAlignment="1">
      <alignment/>
    </xf>
    <xf numFmtId="178" fontId="4" fillId="0" borderId="0" xfId="15" applyNumberFormat="1" applyFont="1" applyAlignment="1">
      <alignment/>
    </xf>
    <xf numFmtId="178" fontId="0" fillId="0" borderId="0" xfId="15" applyNumberFormat="1" applyFont="1" applyAlignment="1">
      <alignment/>
    </xf>
    <xf numFmtId="178" fontId="0" fillId="0" borderId="4" xfId="15" applyNumberFormat="1" applyFont="1" applyBorder="1" applyAlignment="1">
      <alignment/>
    </xf>
    <xf numFmtId="178" fontId="4" fillId="0" borderId="5" xfId="15" applyNumberFormat="1" applyFont="1" applyBorder="1" applyAlignment="1">
      <alignment/>
    </xf>
    <xf numFmtId="178" fontId="0" fillId="0" borderId="2" xfId="15" applyNumberFormat="1" applyFont="1" applyBorder="1" applyAlignment="1">
      <alignment/>
    </xf>
    <xf numFmtId="178" fontId="4" fillId="0" borderId="1" xfId="15" applyNumberFormat="1" applyFont="1" applyBorder="1" applyAlignment="1">
      <alignment/>
    </xf>
    <xf numFmtId="178" fontId="0" fillId="0" borderId="0" xfId="15" applyNumberFormat="1" applyFont="1" applyBorder="1" applyAlignment="1">
      <alignment/>
    </xf>
    <xf numFmtId="37" fontId="7" fillId="0" borderId="0" xfId="22" applyFont="1" applyAlignment="1" applyProtection="1">
      <alignment horizontal="center"/>
      <protection locked="0"/>
    </xf>
    <xf numFmtId="37" fontId="7" fillId="0" borderId="0" xfId="22" applyNumberFormat="1" applyFont="1" applyAlignment="1" applyProtection="1">
      <alignment horizontal="center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Normal_Sheet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1">
      <selection activeCell="A8" sqref="A8"/>
    </sheetView>
  </sheetViews>
  <sheetFormatPr defaultColWidth="9.140625" defaultRowHeight="12.75"/>
  <cols>
    <col min="1" max="1" width="47.140625" style="0" customWidth="1"/>
    <col min="2" max="4" width="12.28125" style="0" customWidth="1"/>
    <col min="5" max="5" width="12.8515625" style="0" customWidth="1"/>
    <col min="6" max="6" width="13.140625" style="0" customWidth="1"/>
  </cols>
  <sheetData>
    <row r="1" spans="1:8" ht="15.75">
      <c r="A1" s="14" t="s">
        <v>118</v>
      </c>
      <c r="B1" s="15"/>
      <c r="C1" s="15"/>
      <c r="D1" s="15"/>
      <c r="E1" s="15"/>
      <c r="F1" s="16"/>
      <c r="G1" s="17"/>
      <c r="H1" s="17"/>
    </row>
    <row r="2" spans="1:8" ht="15.75">
      <c r="A2" s="14" t="s">
        <v>130</v>
      </c>
      <c r="B2" s="15"/>
      <c r="C2" s="15"/>
      <c r="D2" s="15"/>
      <c r="E2" s="15"/>
      <c r="F2" s="16"/>
      <c r="G2" s="17"/>
      <c r="H2" s="17"/>
    </row>
    <row r="3" spans="1:8" ht="15.75">
      <c r="A3" s="18" t="s">
        <v>1</v>
      </c>
      <c r="B3" s="15"/>
      <c r="C3" s="15"/>
      <c r="D3" s="15"/>
      <c r="E3" s="15"/>
      <c r="F3" s="15"/>
      <c r="G3" s="17"/>
      <c r="H3" s="17"/>
    </row>
    <row r="4" spans="1:8" ht="15.75">
      <c r="A4" s="19" t="s">
        <v>42</v>
      </c>
      <c r="B4" s="15"/>
      <c r="C4" s="15"/>
      <c r="D4" s="15"/>
      <c r="E4" s="15"/>
      <c r="F4" s="15"/>
      <c r="G4" s="17"/>
      <c r="H4" s="17"/>
    </row>
    <row r="5" spans="1:8" ht="15.75">
      <c r="A5" s="20" t="s">
        <v>125</v>
      </c>
      <c r="B5" s="15"/>
      <c r="C5" s="15"/>
      <c r="D5" s="15"/>
      <c r="E5" s="15"/>
      <c r="F5" s="15"/>
      <c r="G5" s="17"/>
      <c r="H5" s="17"/>
    </row>
    <row r="6" spans="1:8" ht="15.75">
      <c r="A6" s="19" t="s">
        <v>43</v>
      </c>
      <c r="B6" s="15"/>
      <c r="C6" s="15"/>
      <c r="D6" s="15"/>
      <c r="E6" s="15"/>
      <c r="F6" s="15"/>
      <c r="G6" s="17"/>
      <c r="H6" s="17"/>
    </row>
    <row r="7" spans="1:8" ht="15.75">
      <c r="A7" s="19"/>
      <c r="B7" s="15"/>
      <c r="C7" s="15"/>
      <c r="D7" s="15"/>
      <c r="E7" s="15"/>
      <c r="F7" s="15"/>
      <c r="G7" s="17"/>
      <c r="H7" s="17"/>
    </row>
    <row r="8" spans="1:8" ht="15.75">
      <c r="A8" s="13"/>
      <c r="B8" s="21" t="s">
        <v>11</v>
      </c>
      <c r="C8" s="21" t="s">
        <v>11</v>
      </c>
      <c r="D8" s="21" t="s">
        <v>12</v>
      </c>
      <c r="E8" s="21" t="s">
        <v>106</v>
      </c>
      <c r="F8" s="22"/>
      <c r="G8" s="17"/>
      <c r="H8" s="17"/>
    </row>
    <row r="9" spans="1:8" ht="15.75">
      <c r="A9" s="13"/>
      <c r="B9" s="21" t="s">
        <v>13</v>
      </c>
      <c r="C9" s="21" t="s">
        <v>96</v>
      </c>
      <c r="D9" s="21" t="s">
        <v>14</v>
      </c>
      <c r="E9" s="21" t="s">
        <v>107</v>
      </c>
      <c r="F9" s="21" t="s">
        <v>2</v>
      </c>
      <c r="G9" s="17"/>
      <c r="H9" s="17"/>
    </row>
    <row r="10" spans="1:8" ht="15.75">
      <c r="A10" s="13"/>
      <c r="B10" s="21" t="s">
        <v>57</v>
      </c>
      <c r="C10" s="21" t="s">
        <v>57</v>
      </c>
      <c r="D10" s="21" t="s">
        <v>57</v>
      </c>
      <c r="E10" s="21" t="s">
        <v>57</v>
      </c>
      <c r="F10" s="21" t="s">
        <v>57</v>
      </c>
      <c r="G10" s="17"/>
      <c r="H10" s="17"/>
    </row>
    <row r="11" spans="1:8" ht="15.75">
      <c r="A11" s="17"/>
      <c r="B11" s="17"/>
      <c r="C11" s="17"/>
      <c r="D11" s="17"/>
      <c r="E11" s="17"/>
      <c r="F11" s="17"/>
      <c r="G11" s="17"/>
      <c r="H11" s="17"/>
    </row>
    <row r="12" spans="1:8" ht="15.75">
      <c r="A12" s="13" t="s">
        <v>105</v>
      </c>
      <c r="B12" s="15">
        <v>47011</v>
      </c>
      <c r="C12" s="15">
        <v>16357</v>
      </c>
      <c r="D12" s="15">
        <v>-27503</v>
      </c>
      <c r="E12" s="15">
        <v>1949</v>
      </c>
      <c r="F12" s="15">
        <f>SUM(B12:E12)</f>
        <v>37814</v>
      </c>
      <c r="G12" s="17"/>
      <c r="H12" s="17"/>
    </row>
    <row r="13" spans="1:8" ht="15.75">
      <c r="A13" s="13" t="s">
        <v>97</v>
      </c>
      <c r="B13" s="15">
        <f>50011-47011</f>
        <v>3000</v>
      </c>
      <c r="C13" s="15"/>
      <c r="D13" s="15"/>
      <c r="E13" s="15"/>
      <c r="F13" s="15">
        <f>SUM(B13:E13)</f>
        <v>3000</v>
      </c>
      <c r="G13" s="17"/>
      <c r="H13" s="17"/>
    </row>
    <row r="14" spans="1:8" ht="15.75">
      <c r="A14" s="13" t="s">
        <v>95</v>
      </c>
      <c r="B14" s="23"/>
      <c r="C14" s="23"/>
      <c r="D14" s="24">
        <v>4968</v>
      </c>
      <c r="E14" s="24"/>
      <c r="F14" s="15">
        <f>SUM(B14:E14)</f>
        <v>4968</v>
      </c>
      <c r="G14" s="17"/>
      <c r="H14" s="17"/>
    </row>
    <row r="15" spans="1:15" ht="16.5" thickBot="1">
      <c r="A15" s="19" t="s">
        <v>121</v>
      </c>
      <c r="B15" s="25">
        <f>SUM(B12:B14)</f>
        <v>50011</v>
      </c>
      <c r="C15" s="25">
        <f>SUM(C12:C14)</f>
        <v>16357</v>
      </c>
      <c r="D15" s="25">
        <f>SUM(D12:D14)</f>
        <v>-22535</v>
      </c>
      <c r="E15" s="25">
        <f>SUM(E12:E14)</f>
        <v>1949</v>
      </c>
      <c r="F15" s="25">
        <f>SUM(F12:F14)</f>
        <v>45782</v>
      </c>
      <c r="G15" s="17"/>
      <c r="H15" s="17"/>
      <c r="O15" s="6"/>
    </row>
    <row r="16" spans="1:8" ht="16.5" thickTop="1">
      <c r="A16" s="13"/>
      <c r="B16" s="15"/>
      <c r="C16" s="15"/>
      <c r="D16" s="15"/>
      <c r="E16" s="15"/>
      <c r="F16" s="15"/>
      <c r="G16" s="17"/>
      <c r="H16" s="17"/>
    </row>
    <row r="17" spans="1:8" ht="15.75">
      <c r="A17" s="17"/>
      <c r="B17" s="17"/>
      <c r="C17" s="17"/>
      <c r="D17" s="17"/>
      <c r="E17" s="17"/>
      <c r="F17" s="17"/>
      <c r="G17" s="17"/>
      <c r="H17" s="17"/>
    </row>
    <row r="18" spans="1:8" ht="15.75">
      <c r="A18" s="17"/>
      <c r="B18" s="17"/>
      <c r="C18" s="17"/>
      <c r="D18" s="17"/>
      <c r="E18" s="17"/>
      <c r="F18" s="17"/>
      <c r="G18" s="17"/>
      <c r="H18" s="17"/>
    </row>
    <row r="19" spans="1:8" ht="15.75">
      <c r="A19" s="13" t="s">
        <v>65</v>
      </c>
      <c r="B19" s="15">
        <v>19984</v>
      </c>
      <c r="C19" s="15">
        <v>3384</v>
      </c>
      <c r="D19" s="15">
        <f>-17733-3384</f>
        <v>-21117</v>
      </c>
      <c r="E19" s="15"/>
      <c r="F19" s="15">
        <f>SUM(B19:E19)</f>
        <v>2251</v>
      </c>
      <c r="G19" s="17"/>
      <c r="H19" s="17"/>
    </row>
    <row r="20" spans="1:8" ht="15.75">
      <c r="A20" s="13" t="s">
        <v>97</v>
      </c>
      <c r="B20" s="15">
        <f>47011-19984</f>
        <v>27027</v>
      </c>
      <c r="C20" s="15">
        <f>15224-2251</f>
        <v>12973</v>
      </c>
      <c r="D20" s="15"/>
      <c r="E20" s="15"/>
      <c r="F20" s="15">
        <f>SUM(B20:E20)</f>
        <v>40000</v>
      </c>
      <c r="G20" s="17"/>
      <c r="H20" s="17"/>
    </row>
    <row r="21" spans="1:8" ht="15.75">
      <c r="A21" s="13" t="s">
        <v>108</v>
      </c>
      <c r="B21" s="22">
        <v>0</v>
      </c>
      <c r="C21" s="22"/>
      <c r="D21" s="15">
        <v>-713</v>
      </c>
      <c r="E21" s="15"/>
      <c r="F21" s="15">
        <f>SUM(B21:E21)</f>
        <v>-713</v>
      </c>
      <c r="G21" s="17"/>
      <c r="H21" s="17"/>
    </row>
    <row r="22" spans="1:8" ht="16.5" thickBot="1">
      <c r="A22" s="19" t="s">
        <v>120</v>
      </c>
      <c r="B22" s="25">
        <f>SUM(B19:B21)</f>
        <v>47011</v>
      </c>
      <c r="C22" s="25">
        <f>SUM(C19:C21)</f>
        <v>16357</v>
      </c>
      <c r="D22" s="25">
        <f>SUM(D19:D21)</f>
        <v>-21830</v>
      </c>
      <c r="E22" s="25"/>
      <c r="F22" s="25">
        <f>SUM(F19:F21)</f>
        <v>41538</v>
      </c>
      <c r="G22" s="17"/>
      <c r="H22" s="17"/>
    </row>
    <row r="23" spans="1:8" ht="16.5" thickTop="1">
      <c r="A23" s="13"/>
      <c r="B23" s="15"/>
      <c r="C23" s="15"/>
      <c r="D23" s="15"/>
      <c r="E23" s="15"/>
      <c r="F23" s="15"/>
      <c r="G23" s="17"/>
      <c r="H23" s="17"/>
    </row>
    <row r="24" spans="1:8" ht="15.75">
      <c r="A24" s="17"/>
      <c r="B24" s="17"/>
      <c r="C24" s="17"/>
      <c r="D24" s="17"/>
      <c r="E24" s="17"/>
      <c r="F24" s="17"/>
      <c r="G24" s="17"/>
      <c r="H24" s="17"/>
    </row>
    <row r="25" spans="1:8" ht="15.75">
      <c r="A25" s="17"/>
      <c r="B25" s="17"/>
      <c r="C25" s="17"/>
      <c r="D25" s="17"/>
      <c r="E25" s="17"/>
      <c r="F25" s="17"/>
      <c r="G25" s="17"/>
      <c r="H25" s="17"/>
    </row>
    <row r="26" spans="1:8" ht="15.75">
      <c r="A26" s="17"/>
      <c r="B26" s="17"/>
      <c r="C26" s="17"/>
      <c r="D26" s="17"/>
      <c r="E26" s="17"/>
      <c r="F26" s="17"/>
      <c r="G26" s="17"/>
      <c r="H26" s="17"/>
    </row>
    <row r="27" spans="1:8" ht="15.75">
      <c r="A27" s="19" t="s">
        <v>76</v>
      </c>
      <c r="B27" s="17"/>
      <c r="C27" s="17"/>
      <c r="D27" s="17"/>
      <c r="E27" s="17"/>
      <c r="F27" s="17"/>
      <c r="G27" s="17"/>
      <c r="H27" s="17"/>
    </row>
    <row r="28" spans="1:8" ht="15.75">
      <c r="A28" s="19" t="s">
        <v>109</v>
      </c>
      <c r="B28" s="17"/>
      <c r="C28" s="17"/>
      <c r="D28" s="17"/>
      <c r="E28" s="17"/>
      <c r="F28" s="17"/>
      <c r="G28" s="17"/>
      <c r="H28" s="17"/>
    </row>
    <row r="29" spans="1:8" ht="12.75">
      <c r="A29" s="26"/>
      <c r="B29" s="26"/>
      <c r="C29" s="26"/>
      <c r="D29" s="26"/>
      <c r="E29" s="26"/>
      <c r="F29" s="26"/>
      <c r="G29" s="26"/>
      <c r="H29" s="26"/>
    </row>
    <row r="30" spans="1:8" ht="12.75">
      <c r="A30" s="26"/>
      <c r="B30" s="26"/>
      <c r="C30" s="26"/>
      <c r="D30" s="26"/>
      <c r="E30" s="26"/>
      <c r="F30" s="26"/>
      <c r="G30" s="26"/>
      <c r="H30" s="26"/>
    </row>
    <row r="31" spans="1:8" ht="12.75">
      <c r="A31" s="26"/>
      <c r="B31" s="26"/>
      <c r="C31" s="26"/>
      <c r="D31" s="26"/>
      <c r="E31" s="26"/>
      <c r="F31" s="26"/>
      <c r="G31" s="26"/>
      <c r="H31" s="26"/>
    </row>
    <row r="32" spans="1:8" ht="12.75">
      <c r="A32" s="26"/>
      <c r="B32" s="26"/>
      <c r="C32" s="26"/>
      <c r="D32" s="26"/>
      <c r="E32" s="26"/>
      <c r="F32" s="26"/>
      <c r="G32" s="26"/>
      <c r="H32" s="26"/>
    </row>
    <row r="33" spans="1:8" ht="12.75">
      <c r="A33" s="26"/>
      <c r="B33" s="26"/>
      <c r="C33" s="26"/>
      <c r="D33" s="26"/>
      <c r="E33" s="26"/>
      <c r="F33" s="26"/>
      <c r="G33" s="26"/>
      <c r="H33" s="26"/>
    </row>
    <row r="34" spans="1:8" ht="12.75">
      <c r="A34" s="26"/>
      <c r="B34" s="26"/>
      <c r="C34" s="26"/>
      <c r="D34" s="26"/>
      <c r="E34" s="26"/>
      <c r="F34" s="26"/>
      <c r="G34" s="26"/>
      <c r="H34" s="26"/>
    </row>
    <row r="35" spans="1:8" ht="12.75">
      <c r="A35" s="26"/>
      <c r="B35" s="26"/>
      <c r="C35" s="26"/>
      <c r="D35" s="26"/>
      <c r="E35" s="26"/>
      <c r="F35" s="26"/>
      <c r="G35" s="26"/>
      <c r="H35" s="26"/>
    </row>
    <row r="36" spans="1:8" ht="12.75">
      <c r="A36" s="26"/>
      <c r="B36" s="26"/>
      <c r="C36" s="26"/>
      <c r="D36" s="26"/>
      <c r="E36" s="26"/>
      <c r="F36" s="26"/>
      <c r="G36" s="26"/>
      <c r="H36" s="26"/>
    </row>
    <row r="37" spans="1:8" ht="12.75">
      <c r="A37" s="26"/>
      <c r="B37" s="26"/>
      <c r="C37" s="26"/>
      <c r="D37" s="26"/>
      <c r="E37" s="26"/>
      <c r="F37" s="26"/>
      <c r="G37" s="26"/>
      <c r="H37" s="26"/>
    </row>
    <row r="38" spans="1:8" ht="12.75">
      <c r="A38" s="26"/>
      <c r="B38" s="26"/>
      <c r="C38" s="26"/>
      <c r="D38" s="26"/>
      <c r="E38" s="26"/>
      <c r="F38" s="26"/>
      <c r="G38" s="26"/>
      <c r="H38" s="26"/>
    </row>
    <row r="39" spans="1:8" ht="12.75">
      <c r="A39" s="26"/>
      <c r="B39" s="26"/>
      <c r="C39" s="26"/>
      <c r="D39" s="26"/>
      <c r="E39" s="26"/>
      <c r="F39" s="26"/>
      <c r="G39" s="26"/>
      <c r="H39" s="26"/>
    </row>
    <row r="40" spans="1:8" ht="12.75">
      <c r="A40" s="26"/>
      <c r="B40" s="26"/>
      <c r="C40" s="26"/>
      <c r="D40" s="26"/>
      <c r="E40" s="26"/>
      <c r="F40" s="26"/>
      <c r="G40" s="26"/>
      <c r="H40" s="26"/>
    </row>
    <row r="41" spans="1:8" ht="12.75">
      <c r="A41" s="26"/>
      <c r="B41" s="26"/>
      <c r="C41" s="26"/>
      <c r="D41" s="26"/>
      <c r="E41" s="26"/>
      <c r="F41" s="26"/>
      <c r="G41" s="26"/>
      <c r="H41" s="26"/>
    </row>
    <row r="42" spans="1:8" ht="12.75">
      <c r="A42" s="26"/>
      <c r="B42" s="26"/>
      <c r="C42" s="26"/>
      <c r="D42" s="26"/>
      <c r="E42" s="26"/>
      <c r="F42" s="26"/>
      <c r="G42" s="26"/>
      <c r="H42" s="26"/>
    </row>
    <row r="43" spans="1:8" ht="12.75">
      <c r="A43" s="26"/>
      <c r="B43" s="26"/>
      <c r="C43" s="26"/>
      <c r="D43" s="26"/>
      <c r="E43" s="26"/>
      <c r="F43" s="26"/>
      <c r="G43" s="26"/>
      <c r="H43" s="26"/>
    </row>
    <row r="44" spans="1:8" ht="12.75">
      <c r="A44" s="26"/>
      <c r="B44" s="26"/>
      <c r="C44" s="26"/>
      <c r="D44" s="26"/>
      <c r="E44" s="26"/>
      <c r="F44" s="26"/>
      <c r="G44" s="26"/>
      <c r="H44" s="26"/>
    </row>
    <row r="45" spans="1:8" ht="12.75">
      <c r="A45" s="26"/>
      <c r="B45" s="26"/>
      <c r="C45" s="26"/>
      <c r="D45" s="26"/>
      <c r="E45" s="26"/>
      <c r="F45" s="26"/>
      <c r="G45" s="26"/>
      <c r="H45" s="26"/>
    </row>
    <row r="46" spans="1:8" ht="12.75">
      <c r="A46" s="26"/>
      <c r="B46" s="26"/>
      <c r="C46" s="26"/>
      <c r="D46" s="26"/>
      <c r="E46" s="26"/>
      <c r="F46" s="26"/>
      <c r="G46" s="26"/>
      <c r="H46" s="26"/>
    </row>
    <row r="47" spans="1:8" ht="12.75">
      <c r="A47" s="26"/>
      <c r="B47" s="26"/>
      <c r="C47" s="26"/>
      <c r="D47" s="26"/>
      <c r="E47" s="26"/>
      <c r="F47" s="26"/>
      <c r="G47" s="26"/>
      <c r="H47" s="26"/>
    </row>
    <row r="48" spans="1:8" ht="12.75">
      <c r="A48" s="26"/>
      <c r="B48" s="26"/>
      <c r="C48" s="26"/>
      <c r="D48" s="26"/>
      <c r="E48" s="26"/>
      <c r="F48" s="26"/>
      <c r="G48" s="26"/>
      <c r="H48" s="26"/>
    </row>
    <row r="49" spans="1:8" ht="12.75">
      <c r="A49" s="26"/>
      <c r="B49" s="26"/>
      <c r="C49" s="26"/>
      <c r="D49" s="26"/>
      <c r="E49" s="26"/>
      <c r="F49" s="26"/>
      <c r="G49" s="26"/>
      <c r="H49" s="26"/>
    </row>
    <row r="50" spans="1:8" ht="12.75">
      <c r="A50" s="26"/>
      <c r="B50" s="26"/>
      <c r="C50" s="26"/>
      <c r="D50" s="26"/>
      <c r="E50" s="26"/>
      <c r="F50" s="26"/>
      <c r="G50" s="26"/>
      <c r="H50" s="26"/>
    </row>
    <row r="51" spans="1:8" ht="12.75">
      <c r="A51" s="26"/>
      <c r="B51" s="26"/>
      <c r="C51" s="26"/>
      <c r="D51" s="26"/>
      <c r="E51" s="26"/>
      <c r="F51" s="26"/>
      <c r="G51" s="26"/>
      <c r="H51" s="26"/>
    </row>
    <row r="52" spans="1:8" ht="12.75">
      <c r="A52" s="26"/>
      <c r="B52" s="26"/>
      <c r="C52" s="26"/>
      <c r="D52" s="26"/>
      <c r="E52" s="26"/>
      <c r="F52" s="26"/>
      <c r="G52" s="26"/>
      <c r="H52" s="26"/>
    </row>
  </sheetData>
  <printOptions/>
  <pageMargins left="0.5" right="0.2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2"/>
  <sheetViews>
    <sheetView workbookViewId="0" topLeftCell="A1">
      <selection activeCell="A2" sqref="A2"/>
    </sheetView>
  </sheetViews>
  <sheetFormatPr defaultColWidth="9.140625" defaultRowHeight="12.75"/>
  <cols>
    <col min="1" max="1" width="53.00390625" style="0" customWidth="1"/>
    <col min="2" max="2" width="14.57421875" style="0" customWidth="1"/>
    <col min="3" max="3" width="14.421875" style="0" customWidth="1"/>
  </cols>
  <sheetData>
    <row r="1" spans="1:3" ht="12.75">
      <c r="A1" s="14" t="s">
        <v>117</v>
      </c>
      <c r="B1" s="27"/>
      <c r="C1" s="28"/>
    </row>
    <row r="2" spans="1:3" ht="12.75">
      <c r="A2" s="14" t="s">
        <v>130</v>
      </c>
      <c r="B2" s="27"/>
      <c r="C2" s="28"/>
    </row>
    <row r="3" spans="1:3" ht="12.75">
      <c r="A3" s="14" t="s">
        <v>1</v>
      </c>
      <c r="B3" s="27"/>
      <c r="C3" s="29"/>
    </row>
    <row r="4" spans="1:3" ht="12.75">
      <c r="A4" s="14" t="s">
        <v>28</v>
      </c>
      <c r="B4" s="27"/>
      <c r="C4" s="29"/>
    </row>
    <row r="5" spans="1:3" ht="12.75">
      <c r="A5" s="14" t="s">
        <v>126</v>
      </c>
      <c r="B5" s="27"/>
      <c r="C5" s="29"/>
    </row>
    <row r="6" spans="1:3" ht="12.75">
      <c r="A6" s="14"/>
      <c r="B6" s="30" t="s">
        <v>30</v>
      </c>
      <c r="C6" s="31" t="s">
        <v>32</v>
      </c>
    </row>
    <row r="7" spans="1:3" ht="12.75">
      <c r="A7" s="14"/>
      <c r="B7" s="32" t="s">
        <v>31</v>
      </c>
      <c r="C7" s="31" t="s">
        <v>31</v>
      </c>
    </row>
    <row r="8" spans="1:3" ht="12.75">
      <c r="A8" s="33"/>
      <c r="B8" s="30" t="s">
        <v>124</v>
      </c>
      <c r="C8" s="31" t="s">
        <v>101</v>
      </c>
    </row>
    <row r="9" spans="1:3" ht="12.75">
      <c r="A9" s="27"/>
      <c r="B9" s="34" t="s">
        <v>57</v>
      </c>
      <c r="C9" s="34" t="s">
        <v>57</v>
      </c>
    </row>
    <row r="10" spans="1:3" ht="12.75">
      <c r="A10" s="14"/>
      <c r="B10" s="29"/>
      <c r="C10" s="29"/>
    </row>
    <row r="11" spans="1:4" ht="12.75">
      <c r="A11" s="35" t="s">
        <v>6</v>
      </c>
      <c r="B11" s="36">
        <v>47066</v>
      </c>
      <c r="C11" s="36">
        <v>51219</v>
      </c>
      <c r="D11" s="9"/>
    </row>
    <row r="12" spans="1:4" ht="12.75">
      <c r="A12" s="35" t="s">
        <v>92</v>
      </c>
      <c r="B12" s="37">
        <v>12050</v>
      </c>
      <c r="C12" s="37">
        <v>12050</v>
      </c>
      <c r="D12" s="9"/>
    </row>
    <row r="13" spans="1:4" ht="12.75">
      <c r="A13" s="35" t="s">
        <v>56</v>
      </c>
      <c r="B13" s="38">
        <v>1100</v>
      </c>
      <c r="C13" s="38">
        <v>935</v>
      </c>
      <c r="D13" s="9"/>
    </row>
    <row r="14" spans="1:4" ht="12.75">
      <c r="A14" s="35"/>
      <c r="B14" s="39">
        <f>SUM(B11:B13)</f>
        <v>60216</v>
      </c>
      <c r="C14" s="39">
        <f>SUM(C11:C13)</f>
        <v>64204</v>
      </c>
      <c r="D14" s="9"/>
    </row>
    <row r="15" spans="1:4" ht="12.75">
      <c r="A15" s="35"/>
      <c r="B15" s="40"/>
      <c r="C15" s="42"/>
      <c r="D15" s="9"/>
    </row>
    <row r="16" spans="1:4" ht="12.75">
      <c r="A16" s="14" t="s">
        <v>4</v>
      </c>
      <c r="B16" s="43"/>
      <c r="C16" s="43"/>
      <c r="D16" s="9"/>
    </row>
    <row r="17" spans="1:4" ht="12.75">
      <c r="A17" s="35" t="s">
        <v>33</v>
      </c>
      <c r="B17" s="36">
        <f>14639+4536+387+452+3974</f>
        <v>23988</v>
      </c>
      <c r="C17" s="44">
        <v>14411</v>
      </c>
      <c r="D17" s="9"/>
    </row>
    <row r="18" spans="1:4" ht="12.75">
      <c r="A18" s="35" t="s">
        <v>58</v>
      </c>
      <c r="B18" s="37">
        <f>20751+57+3485</f>
        <v>24293</v>
      </c>
      <c r="C18" s="45">
        <v>18019</v>
      </c>
      <c r="D18" s="9"/>
    </row>
    <row r="19" spans="1:4" ht="12.75">
      <c r="A19" s="35" t="s">
        <v>59</v>
      </c>
      <c r="B19" s="37">
        <f>508+52</f>
        <v>560</v>
      </c>
      <c r="C19" s="45">
        <v>560</v>
      </c>
      <c r="D19" s="9"/>
    </row>
    <row r="20" spans="1:4" ht="12.75">
      <c r="A20" s="35" t="s">
        <v>34</v>
      </c>
      <c r="B20" s="37">
        <v>1812</v>
      </c>
      <c r="C20" s="45">
        <v>1272</v>
      </c>
      <c r="D20" s="9"/>
    </row>
    <row r="21" spans="1:4" ht="12.75">
      <c r="A21" s="35" t="s">
        <v>35</v>
      </c>
      <c r="B21" s="38">
        <v>2653</v>
      </c>
      <c r="C21" s="46">
        <v>5352</v>
      </c>
      <c r="D21" s="9"/>
    </row>
    <row r="22" spans="1:4" ht="12.75">
      <c r="A22" s="35"/>
      <c r="B22" s="47">
        <f>SUM(B17:B21)</f>
        <v>53306</v>
      </c>
      <c r="C22" s="47">
        <f>SUM(C17:C21)</f>
        <v>39614</v>
      </c>
      <c r="D22" s="9"/>
    </row>
    <row r="23" spans="1:4" ht="12.75">
      <c r="A23" s="27"/>
      <c r="B23" s="43"/>
      <c r="C23" s="43" t="s">
        <v>0</v>
      </c>
      <c r="D23" s="9"/>
    </row>
    <row r="24" spans="1:4" ht="12.75">
      <c r="A24" s="14" t="s">
        <v>5</v>
      </c>
      <c r="B24" s="43"/>
      <c r="C24" s="43" t="s">
        <v>0</v>
      </c>
      <c r="D24" s="9"/>
    </row>
    <row r="25" spans="1:4" ht="12.75">
      <c r="A25" s="35" t="s">
        <v>60</v>
      </c>
      <c r="B25" s="36">
        <f>15074+1574+5317</f>
        <v>21965</v>
      </c>
      <c r="C25" s="44">
        <v>19728</v>
      </c>
      <c r="D25" s="9"/>
    </row>
    <row r="26" spans="1:4" ht="12.75">
      <c r="A26" s="35" t="s">
        <v>36</v>
      </c>
      <c r="B26" s="37">
        <f>14839+1829+2000+16192-1829</f>
        <v>33031</v>
      </c>
      <c r="C26" s="45">
        <v>36548</v>
      </c>
      <c r="D26" s="9"/>
    </row>
    <row r="27" spans="1:4" ht="12.75">
      <c r="A27" s="35" t="s">
        <v>61</v>
      </c>
      <c r="B27" s="48">
        <v>1829</v>
      </c>
      <c r="C27" s="49">
        <v>1556</v>
      </c>
      <c r="D27" s="9"/>
    </row>
    <row r="28" spans="1:4" ht="12.75">
      <c r="A28" s="35"/>
      <c r="B28" s="47">
        <f>SUM(B25:B27)</f>
        <v>56825</v>
      </c>
      <c r="C28" s="47">
        <f>SUM(C25:C27)</f>
        <v>57832</v>
      </c>
      <c r="D28" s="9"/>
    </row>
    <row r="29" spans="1:4" ht="12.75">
      <c r="A29" s="35"/>
      <c r="B29" s="50"/>
      <c r="C29" s="50"/>
      <c r="D29" s="9"/>
    </row>
    <row r="30" spans="1:4" ht="12.75">
      <c r="A30" s="14" t="s">
        <v>75</v>
      </c>
      <c r="B30" s="50">
        <f>+B22-B28</f>
        <v>-3519</v>
      </c>
      <c r="C30" s="50">
        <f>+C22-C28</f>
        <v>-18218</v>
      </c>
      <c r="D30" s="9"/>
    </row>
    <row r="31" spans="1:4" ht="12.75">
      <c r="A31" s="35"/>
      <c r="B31" s="50"/>
      <c r="C31" s="50"/>
      <c r="D31" s="9"/>
    </row>
    <row r="32" spans="1:4" ht="13.5" thickBot="1">
      <c r="A32" s="51"/>
      <c r="B32" s="52">
        <f>+B14+B30</f>
        <v>56697</v>
      </c>
      <c r="C32" s="52">
        <f>+C14+C30</f>
        <v>45986</v>
      </c>
      <c r="D32" s="9"/>
    </row>
    <row r="33" spans="1:4" ht="13.5" thickTop="1">
      <c r="A33" s="27"/>
      <c r="B33" s="50"/>
      <c r="C33" s="50"/>
      <c r="D33" s="9"/>
    </row>
    <row r="34" spans="1:4" ht="12.75">
      <c r="A34" s="27"/>
      <c r="B34" s="53"/>
      <c r="C34" s="50"/>
      <c r="D34" s="9"/>
    </row>
    <row r="35" spans="1:4" ht="12.75">
      <c r="A35" s="27"/>
      <c r="B35" s="53"/>
      <c r="C35" s="50"/>
      <c r="D35" s="9"/>
    </row>
    <row r="36" spans="1:4" ht="12.75">
      <c r="A36" s="14" t="s">
        <v>7</v>
      </c>
      <c r="B36" s="54" t="s">
        <v>0</v>
      </c>
      <c r="C36" s="54" t="s">
        <v>0</v>
      </c>
      <c r="D36" s="9"/>
    </row>
    <row r="37" spans="1:4" ht="12.75">
      <c r="A37" s="14"/>
      <c r="B37" s="54"/>
      <c r="C37" s="54"/>
      <c r="D37" s="9"/>
    </row>
    <row r="38" spans="1:4" ht="12.75">
      <c r="A38" s="35" t="s">
        <v>10</v>
      </c>
      <c r="B38" s="41">
        <f>50011</f>
        <v>50011</v>
      </c>
      <c r="C38" s="53">
        <v>47011</v>
      </c>
      <c r="D38" s="9"/>
    </row>
    <row r="39" spans="1:4" ht="12.75">
      <c r="A39" s="35" t="s">
        <v>93</v>
      </c>
      <c r="B39" s="41">
        <v>16357</v>
      </c>
      <c r="C39" s="53">
        <v>16357</v>
      </c>
      <c r="D39" s="9"/>
    </row>
    <row r="40" spans="1:4" ht="12.75">
      <c r="A40" s="35" t="s">
        <v>94</v>
      </c>
      <c r="B40" s="41">
        <v>-22535</v>
      </c>
      <c r="C40" s="53">
        <v>-27503</v>
      </c>
      <c r="D40" s="9"/>
    </row>
    <row r="41" spans="1:4" ht="12.75">
      <c r="A41" s="51" t="s">
        <v>102</v>
      </c>
      <c r="B41" s="55">
        <v>1949</v>
      </c>
      <c r="C41" s="56">
        <v>1949</v>
      </c>
      <c r="D41" s="9"/>
    </row>
    <row r="42" spans="1:4" ht="12.75">
      <c r="A42" s="14" t="s">
        <v>9</v>
      </c>
      <c r="B42" s="50">
        <f>SUM(B38:B41)</f>
        <v>45782</v>
      </c>
      <c r="C42" s="50">
        <f>SUM(C38:C41)</f>
        <v>37814</v>
      </c>
      <c r="D42" s="9"/>
    </row>
    <row r="43" spans="1:4" ht="12.75">
      <c r="A43" s="27"/>
      <c r="B43" s="53"/>
      <c r="C43" s="53"/>
      <c r="D43" s="9"/>
    </row>
    <row r="44" spans="1:4" ht="12.75">
      <c r="A44" s="14" t="s">
        <v>64</v>
      </c>
      <c r="B44" s="53">
        <v>76</v>
      </c>
      <c r="C44" s="53"/>
      <c r="D44" s="9"/>
    </row>
    <row r="45" spans="1:4" ht="12.75">
      <c r="A45" s="27"/>
      <c r="B45" s="53"/>
      <c r="C45" s="53"/>
      <c r="D45" s="9"/>
    </row>
    <row r="46" spans="1:4" ht="12.75">
      <c r="A46" s="57" t="s">
        <v>8</v>
      </c>
      <c r="B46" s="50"/>
      <c r="C46" s="50"/>
      <c r="D46" s="9"/>
    </row>
    <row r="47" spans="1:4" ht="12.75">
      <c r="A47" s="51" t="s">
        <v>103</v>
      </c>
      <c r="B47" s="36">
        <v>232</v>
      </c>
      <c r="C47" s="44">
        <v>232</v>
      </c>
      <c r="D47" s="9"/>
    </row>
    <row r="48" spans="1:4" ht="12.75">
      <c r="A48" s="35" t="s">
        <v>62</v>
      </c>
      <c r="B48" s="37">
        <v>9583</v>
      </c>
      <c r="C48" s="45">
        <v>6746</v>
      </c>
      <c r="D48" s="9"/>
    </row>
    <row r="49" spans="1:4" ht="12.75">
      <c r="A49" s="35" t="s">
        <v>63</v>
      </c>
      <c r="B49" s="38">
        <v>1024</v>
      </c>
      <c r="C49" s="46">
        <v>1194</v>
      </c>
      <c r="D49" s="9"/>
    </row>
    <row r="50" spans="1:4" ht="12.75">
      <c r="A50" s="35"/>
      <c r="B50" s="39">
        <f>SUM(B47:B49)</f>
        <v>10839</v>
      </c>
      <c r="C50" s="47">
        <f>SUM(C47:C49)</f>
        <v>8172</v>
      </c>
      <c r="D50" s="9"/>
    </row>
    <row r="51" spans="1:4" ht="12.75">
      <c r="A51" s="27"/>
      <c r="B51" s="50"/>
      <c r="C51" s="50"/>
      <c r="D51" s="9"/>
    </row>
    <row r="52" spans="1:4" ht="13.5" thickBot="1">
      <c r="A52" s="27"/>
      <c r="B52" s="52">
        <f>+B42+B44+B50</f>
        <v>56697</v>
      </c>
      <c r="C52" s="52">
        <f>+C42+C44+C50</f>
        <v>45986</v>
      </c>
      <c r="D52" s="9"/>
    </row>
    <row r="53" spans="1:3" ht="13.5" thickTop="1">
      <c r="A53" s="27"/>
      <c r="B53" s="53"/>
      <c r="C53" s="53"/>
    </row>
    <row r="54" spans="1:3" ht="12.75">
      <c r="A54" s="27"/>
      <c r="B54" s="53"/>
      <c r="C54" s="53"/>
    </row>
    <row r="55" spans="1:3" ht="12.75">
      <c r="A55" s="27" t="s">
        <v>37</v>
      </c>
      <c r="B55" s="58">
        <f>+(B42-B12)/B38</f>
        <v>0.674491611845394</v>
      </c>
      <c r="C55" s="58">
        <f>+(C42-C12)/C38</f>
        <v>0.5480419476292783</v>
      </c>
    </row>
    <row r="56" spans="1:3" ht="12.75">
      <c r="A56" s="27"/>
      <c r="B56" s="27"/>
      <c r="C56" s="27"/>
    </row>
    <row r="57" spans="1:3" ht="12.75">
      <c r="A57" s="27"/>
      <c r="B57" s="27"/>
      <c r="C57" s="27"/>
    </row>
    <row r="58" spans="1:3" ht="12.75">
      <c r="A58" s="27"/>
      <c r="B58" s="27"/>
      <c r="C58" s="27"/>
    </row>
    <row r="59" spans="1:3" ht="12.75">
      <c r="A59" s="57" t="s">
        <v>72</v>
      </c>
      <c r="B59" s="27"/>
      <c r="C59" s="27"/>
    </row>
    <row r="60" spans="1:3" ht="12.75">
      <c r="A60" s="57" t="s">
        <v>104</v>
      </c>
      <c r="B60" s="27"/>
      <c r="C60" s="27"/>
    </row>
    <row r="61" spans="1:3" ht="12.75">
      <c r="A61" s="27"/>
      <c r="B61" s="27"/>
      <c r="C61" s="27"/>
    </row>
    <row r="62" spans="1:3" ht="12.75">
      <c r="A62" s="27"/>
      <c r="B62" s="27"/>
      <c r="C62" s="27"/>
    </row>
    <row r="63" spans="1:3" ht="12.75">
      <c r="A63" s="59"/>
      <c r="B63" s="60"/>
      <c r="C63" s="27"/>
    </row>
    <row r="64" spans="1:3" ht="12.75">
      <c r="A64" s="59"/>
      <c r="B64" s="29"/>
      <c r="C64" s="27"/>
    </row>
    <row r="65" spans="1:3" ht="12.75">
      <c r="A65" s="29"/>
      <c r="B65" s="61"/>
      <c r="C65" s="29"/>
    </row>
    <row r="66" spans="1:3" ht="12.75">
      <c r="A66" s="29"/>
      <c r="B66" s="61"/>
      <c r="C66" s="29"/>
    </row>
    <row r="67" spans="1:3" ht="12.75">
      <c r="A67" s="59"/>
      <c r="B67" s="29"/>
      <c r="C67" s="29"/>
    </row>
    <row r="68" spans="1:3" ht="12.75">
      <c r="A68" s="29"/>
      <c r="B68" s="61"/>
      <c r="C68" s="29"/>
    </row>
    <row r="69" spans="1:3" ht="12.75">
      <c r="A69" s="29"/>
      <c r="B69" s="29"/>
      <c r="C69" s="29"/>
    </row>
    <row r="70" spans="1:3" ht="12.75">
      <c r="A70" s="29"/>
      <c r="B70" s="61"/>
      <c r="C70" s="29"/>
    </row>
    <row r="71" spans="1:3" ht="12.75">
      <c r="A71" s="29"/>
      <c r="B71" s="61"/>
      <c r="C71" s="29"/>
    </row>
    <row r="72" spans="1:3" ht="12.75">
      <c r="A72" s="29"/>
      <c r="B72" s="61"/>
      <c r="C72" s="29"/>
    </row>
    <row r="73" spans="1:3" ht="12.75">
      <c r="A73" s="29"/>
      <c r="B73" s="29"/>
      <c r="C73" s="29"/>
    </row>
    <row r="74" spans="1:3" ht="12.75">
      <c r="A74" s="29"/>
      <c r="B74" s="29"/>
      <c r="C74" s="62"/>
    </row>
    <row r="75" spans="1:3" ht="12.75">
      <c r="A75" s="59"/>
      <c r="B75" s="29"/>
      <c r="C75" s="62"/>
    </row>
    <row r="76" spans="1:3" ht="12.75">
      <c r="A76" s="29"/>
      <c r="B76" s="61"/>
      <c r="C76" s="62"/>
    </row>
    <row r="77" spans="1:3" ht="12.75">
      <c r="A77" s="29"/>
      <c r="B77" s="61"/>
      <c r="C77" s="62"/>
    </row>
    <row r="78" spans="1:3" ht="12.75">
      <c r="A78" s="29"/>
      <c r="B78" s="61"/>
      <c r="C78" s="62"/>
    </row>
    <row r="79" spans="1:3" ht="12.75">
      <c r="A79" s="29"/>
      <c r="B79" s="29"/>
      <c r="C79" s="62"/>
    </row>
    <row r="80" spans="1:3" ht="12.75">
      <c r="A80" s="29"/>
      <c r="B80" s="29"/>
      <c r="C80" s="62"/>
    </row>
    <row r="81" spans="1:3" ht="12.75">
      <c r="A81" s="29"/>
      <c r="B81" s="29"/>
      <c r="C81" s="62"/>
    </row>
    <row r="82" spans="1:3" ht="12.75">
      <c r="A82" s="51"/>
      <c r="B82" s="51"/>
      <c r="C82" s="51"/>
    </row>
    <row r="83" spans="1:3" ht="12.75">
      <c r="A83" s="51"/>
      <c r="B83" s="51"/>
      <c r="C83" s="51"/>
    </row>
    <row r="84" spans="1:3" ht="12.75">
      <c r="A84" s="51"/>
      <c r="B84" s="51"/>
      <c r="C84" s="51"/>
    </row>
    <row r="85" spans="1:3" ht="12.75">
      <c r="A85" s="51"/>
      <c r="B85" s="51"/>
      <c r="C85" s="51"/>
    </row>
    <row r="86" spans="1:3" ht="12.75">
      <c r="A86" s="51"/>
      <c r="B86" s="51"/>
      <c r="C86" s="51"/>
    </row>
    <row r="87" spans="1:3" ht="12.75">
      <c r="A87" s="51"/>
      <c r="B87" s="51"/>
      <c r="C87" s="51"/>
    </row>
    <row r="88" spans="1:3" ht="12.75">
      <c r="A88" s="51"/>
      <c r="B88" s="51"/>
      <c r="C88" s="51"/>
    </row>
    <row r="89" spans="1:3" ht="12.75">
      <c r="A89" s="51"/>
      <c r="B89" s="51"/>
      <c r="C89" s="51"/>
    </row>
    <row r="90" spans="1:3" ht="12.75">
      <c r="A90" s="51"/>
      <c r="B90" s="51"/>
      <c r="C90" s="51"/>
    </row>
    <row r="91" spans="1:3" ht="12.75">
      <c r="A91" s="51"/>
      <c r="B91" s="51"/>
      <c r="C91" s="51"/>
    </row>
    <row r="92" spans="1:3" ht="12.75">
      <c r="A92" s="51"/>
      <c r="B92" s="51"/>
      <c r="C92" s="51"/>
    </row>
    <row r="93" spans="1:3" ht="12.75">
      <c r="A93" s="51"/>
      <c r="B93" s="51"/>
      <c r="C93" s="51"/>
    </row>
    <row r="94" spans="1:3" ht="12.75">
      <c r="A94" s="51"/>
      <c r="B94" s="51"/>
      <c r="C94" s="51"/>
    </row>
    <row r="95" spans="1:3" ht="12.75">
      <c r="A95" s="51"/>
      <c r="B95" s="51"/>
      <c r="C95" s="51"/>
    </row>
    <row r="96" spans="1:3" ht="12.75">
      <c r="A96" s="51"/>
      <c r="B96" s="51"/>
      <c r="C96" s="51"/>
    </row>
    <row r="97" spans="1:3" ht="12.75">
      <c r="A97" s="51"/>
      <c r="B97" s="51"/>
      <c r="C97" s="51"/>
    </row>
    <row r="98" spans="1:3" ht="12.75">
      <c r="A98" s="51"/>
      <c r="B98" s="51"/>
      <c r="C98" s="51"/>
    </row>
    <row r="99" spans="1:3" ht="12.75">
      <c r="A99" s="51"/>
      <c r="B99" s="51"/>
      <c r="C99" s="51"/>
    </row>
    <row r="100" spans="1:3" ht="12.75">
      <c r="A100" s="51"/>
      <c r="B100" s="51"/>
      <c r="C100" s="51"/>
    </row>
    <row r="101" spans="1:3" ht="12.75">
      <c r="A101" s="51"/>
      <c r="B101" s="51"/>
      <c r="C101" s="51"/>
    </row>
    <row r="102" spans="1:3" ht="12.75">
      <c r="A102" s="51"/>
      <c r="B102" s="51"/>
      <c r="C102" s="51"/>
    </row>
  </sheetData>
  <printOptions/>
  <pageMargins left="0.75" right="0.75" top="0.75" bottom="0" header="0.5" footer="0.5"/>
  <pageSetup horizontalDpi="300" verticalDpi="3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48.28125" style="0" customWidth="1"/>
    <col min="2" max="3" width="15.8515625" style="0" customWidth="1"/>
    <col min="4" max="4" width="16.421875" style="0" customWidth="1"/>
    <col min="5" max="5" width="15.140625" style="0" bestFit="1" customWidth="1"/>
  </cols>
  <sheetData>
    <row r="1" spans="1:7" ht="15.75">
      <c r="A1" s="14" t="s">
        <v>116</v>
      </c>
      <c r="B1" s="63"/>
      <c r="C1" s="63"/>
      <c r="D1" s="63"/>
      <c r="E1" s="63"/>
      <c r="F1" s="10"/>
      <c r="G1" s="2"/>
    </row>
    <row r="2" spans="1:7" ht="15.75">
      <c r="A2" s="14" t="s">
        <v>130</v>
      </c>
      <c r="B2" s="63"/>
      <c r="C2" s="63"/>
      <c r="D2" s="63"/>
      <c r="E2" s="63"/>
      <c r="F2" s="10"/>
      <c r="G2" s="2"/>
    </row>
    <row r="3" spans="1:7" ht="15.75">
      <c r="A3" s="64" t="s">
        <v>38</v>
      </c>
      <c r="B3" s="63"/>
      <c r="C3" s="63"/>
      <c r="D3" s="63"/>
      <c r="E3" s="63"/>
      <c r="F3" s="10"/>
      <c r="G3" s="2"/>
    </row>
    <row r="4" spans="1:7" ht="15.75">
      <c r="A4" s="65" t="s">
        <v>66</v>
      </c>
      <c r="B4" s="63"/>
      <c r="C4" s="63"/>
      <c r="D4" s="63"/>
      <c r="E4" s="63"/>
      <c r="F4" s="10"/>
      <c r="G4" s="2"/>
    </row>
    <row r="5" spans="1:7" ht="15.75">
      <c r="A5" s="20" t="s">
        <v>125</v>
      </c>
      <c r="B5" s="63"/>
      <c r="C5" s="63"/>
      <c r="D5" s="63"/>
      <c r="E5" s="63"/>
      <c r="F5" s="10"/>
      <c r="G5" s="2"/>
    </row>
    <row r="6" spans="1:7" ht="15.75">
      <c r="A6" s="65" t="s">
        <v>43</v>
      </c>
      <c r="B6" s="63"/>
      <c r="C6" s="63"/>
      <c r="D6" s="63"/>
      <c r="E6" s="63"/>
      <c r="F6" s="10"/>
      <c r="G6" s="2"/>
    </row>
    <row r="7" spans="1:7" ht="15.75">
      <c r="A7" s="65"/>
      <c r="B7" s="63"/>
      <c r="C7" s="63"/>
      <c r="D7" s="63"/>
      <c r="E7" s="63"/>
      <c r="F7" s="10"/>
      <c r="G7" s="2"/>
    </row>
    <row r="8" spans="1:7" ht="15.75">
      <c r="A8" s="65"/>
      <c r="B8" s="111" t="s">
        <v>39</v>
      </c>
      <c r="C8" s="111"/>
      <c r="D8" s="110" t="s">
        <v>40</v>
      </c>
      <c r="E8" s="110"/>
      <c r="F8" s="10"/>
      <c r="G8" s="2"/>
    </row>
    <row r="9" spans="1:7" ht="15.75">
      <c r="A9" s="65"/>
      <c r="B9" s="66" t="s">
        <v>44</v>
      </c>
      <c r="C9" s="66" t="s">
        <v>47</v>
      </c>
      <c r="D9" s="66" t="s">
        <v>44</v>
      </c>
      <c r="E9" s="66" t="s">
        <v>47</v>
      </c>
      <c r="F9" s="10"/>
      <c r="G9" s="2"/>
    </row>
    <row r="10" spans="1:7" ht="15.75">
      <c r="A10" s="65"/>
      <c r="B10" s="66" t="s">
        <v>45</v>
      </c>
      <c r="C10" s="66" t="s">
        <v>45</v>
      </c>
      <c r="D10" s="66" t="s">
        <v>45</v>
      </c>
      <c r="E10" s="66" t="s">
        <v>45</v>
      </c>
      <c r="F10" s="10"/>
      <c r="G10" s="2"/>
    </row>
    <row r="11" spans="1:7" ht="15.75">
      <c r="A11" s="65"/>
      <c r="B11" s="66" t="s">
        <v>46</v>
      </c>
      <c r="C11" s="66" t="s">
        <v>48</v>
      </c>
      <c r="D11" s="66" t="s">
        <v>49</v>
      </c>
      <c r="E11" s="66" t="s">
        <v>48</v>
      </c>
      <c r="F11" s="10"/>
      <c r="G11" s="2"/>
    </row>
    <row r="12" spans="1:7" ht="15.75">
      <c r="A12" s="65"/>
      <c r="B12" s="66"/>
      <c r="C12" s="66" t="s">
        <v>46</v>
      </c>
      <c r="D12" s="66" t="s">
        <v>123</v>
      </c>
      <c r="E12" s="66" t="s">
        <v>50</v>
      </c>
      <c r="F12" s="10"/>
      <c r="G12" s="2"/>
    </row>
    <row r="13" spans="1:7" ht="15.75">
      <c r="A13" s="63"/>
      <c r="B13" s="67" t="s">
        <v>124</v>
      </c>
      <c r="C13" s="67" t="s">
        <v>122</v>
      </c>
      <c r="D13" s="67" t="s">
        <v>124</v>
      </c>
      <c r="E13" s="67" t="s">
        <v>122</v>
      </c>
      <c r="F13" s="10"/>
      <c r="G13" s="2"/>
    </row>
    <row r="14" spans="1:7" ht="15.75">
      <c r="A14" s="63"/>
      <c r="B14" s="68" t="s">
        <v>57</v>
      </c>
      <c r="C14" s="68" t="s">
        <v>57</v>
      </c>
      <c r="D14" s="68" t="s">
        <v>57</v>
      </c>
      <c r="E14" s="68" t="s">
        <v>57</v>
      </c>
      <c r="F14" s="10"/>
      <c r="G14" s="2"/>
    </row>
    <row r="15" spans="1:7" ht="15.75">
      <c r="A15" s="63"/>
      <c r="B15" s="69"/>
      <c r="C15" s="69"/>
      <c r="D15" s="69"/>
      <c r="E15" s="69"/>
      <c r="F15" s="10"/>
      <c r="G15" s="2"/>
    </row>
    <row r="16" spans="1:7" ht="16.5" thickBot="1">
      <c r="A16" s="63" t="s">
        <v>15</v>
      </c>
      <c r="B16" s="70">
        <v>122960</v>
      </c>
      <c r="C16" s="70">
        <v>19167</v>
      </c>
      <c r="D16" s="70">
        <f>28123+263466+128+500-1+122960</f>
        <v>415176</v>
      </c>
      <c r="E16" s="70">
        <f>94533+19167</f>
        <v>113700</v>
      </c>
      <c r="F16" s="10"/>
      <c r="G16" s="2"/>
    </row>
    <row r="17" spans="1:7" ht="16.5" thickTop="1">
      <c r="A17" s="71"/>
      <c r="B17" s="72"/>
      <c r="C17" s="72"/>
      <c r="D17" s="72"/>
      <c r="E17" s="72"/>
      <c r="F17" s="1"/>
      <c r="G17" s="2"/>
    </row>
    <row r="18" spans="1:7" ht="15.75">
      <c r="A18" s="63" t="s">
        <v>67</v>
      </c>
      <c r="B18" s="72">
        <f>4282-132</f>
        <v>4150</v>
      </c>
      <c r="C18" s="72">
        <v>2004</v>
      </c>
      <c r="D18" s="72">
        <f>8316+4282-132</f>
        <v>12466</v>
      </c>
      <c r="E18" s="72">
        <f>3349+2004</f>
        <v>5353</v>
      </c>
      <c r="F18" s="1"/>
      <c r="G18" s="2"/>
    </row>
    <row r="19" spans="1:7" ht="15.75">
      <c r="A19" s="63" t="s">
        <v>16</v>
      </c>
      <c r="B19" s="63">
        <v>5</v>
      </c>
      <c r="C19" s="63">
        <v>31</v>
      </c>
      <c r="D19" s="63">
        <f>508+380+5</f>
        <v>893</v>
      </c>
      <c r="E19" s="63">
        <f>14+31</f>
        <v>45</v>
      </c>
      <c r="F19" s="11"/>
      <c r="G19" s="2"/>
    </row>
    <row r="20" spans="1:7" ht="15.75">
      <c r="A20" s="63" t="s">
        <v>68</v>
      </c>
      <c r="B20" s="72">
        <f>-5-280-215-41-36-38</f>
        <v>-615</v>
      </c>
      <c r="C20" s="72">
        <v>-668</v>
      </c>
      <c r="D20" s="72">
        <f>-1338-615</f>
        <v>-1953</v>
      </c>
      <c r="E20" s="72">
        <f>-1270-668</f>
        <v>-1938</v>
      </c>
      <c r="F20" s="11"/>
      <c r="G20" s="2"/>
    </row>
    <row r="21" spans="1:7" ht="15.75">
      <c r="A21" s="63" t="s">
        <v>91</v>
      </c>
      <c r="B21" s="72">
        <f>-642-173-1181</f>
        <v>-1996</v>
      </c>
      <c r="C21" s="72">
        <v>-1959</v>
      </c>
      <c r="D21" s="72">
        <f>-4261+1-1996</f>
        <v>-6256</v>
      </c>
      <c r="E21" s="72">
        <f>-2223-1959</f>
        <v>-4182</v>
      </c>
      <c r="F21" s="11"/>
      <c r="G21" s="2"/>
    </row>
    <row r="22" spans="1:7" ht="15.75">
      <c r="A22" s="63" t="s">
        <v>77</v>
      </c>
      <c r="B22" s="73"/>
      <c r="C22" s="73"/>
      <c r="D22" s="73"/>
      <c r="E22" s="73"/>
      <c r="F22" s="1"/>
      <c r="G22" s="2"/>
    </row>
    <row r="23" spans="1:7" ht="21" customHeight="1">
      <c r="A23" s="74" t="s">
        <v>78</v>
      </c>
      <c r="B23" s="63">
        <f>SUM(B18:B22)</f>
        <v>1544</v>
      </c>
      <c r="C23" s="63">
        <f>SUM(C18:C22)</f>
        <v>-592</v>
      </c>
      <c r="D23" s="63">
        <f>SUM(D18:D22)</f>
        <v>5150</v>
      </c>
      <c r="E23" s="63">
        <f>SUM(E18:E22)</f>
        <v>-722</v>
      </c>
      <c r="F23" s="1"/>
      <c r="G23" s="2"/>
    </row>
    <row r="24" spans="1:7" ht="15.75">
      <c r="A24" s="63" t="s">
        <v>69</v>
      </c>
      <c r="B24" s="73">
        <v>-33</v>
      </c>
      <c r="C24" s="73">
        <v>-99</v>
      </c>
      <c r="D24" s="73">
        <f>-72-33</f>
        <v>-105</v>
      </c>
      <c r="E24" s="73">
        <f>-75-99</f>
        <v>-174</v>
      </c>
      <c r="F24" s="1"/>
      <c r="G24" s="2"/>
    </row>
    <row r="25" spans="1:7" ht="21" customHeight="1">
      <c r="A25" s="75" t="s">
        <v>79</v>
      </c>
      <c r="B25" s="72">
        <f>SUM(B23:B24)</f>
        <v>1511</v>
      </c>
      <c r="C25" s="72">
        <f>SUM(C23:C24)</f>
        <v>-691</v>
      </c>
      <c r="D25" s="72">
        <f>SUM(D23:D24)</f>
        <v>5045</v>
      </c>
      <c r="E25" s="72">
        <f>SUM(E23:E24)</f>
        <v>-896</v>
      </c>
      <c r="F25" s="1"/>
      <c r="G25" s="2"/>
    </row>
    <row r="26" spans="1:7" ht="18.75" customHeight="1">
      <c r="A26" s="71" t="s">
        <v>64</v>
      </c>
      <c r="B26" s="63">
        <v>-45</v>
      </c>
      <c r="C26" s="63">
        <v>53</v>
      </c>
      <c r="D26" s="63">
        <f>-32-45</f>
        <v>-77</v>
      </c>
      <c r="E26" s="63">
        <f>130+53</f>
        <v>183</v>
      </c>
      <c r="F26" s="1"/>
      <c r="G26" s="2"/>
    </row>
    <row r="27" spans="1:7" ht="19.5" customHeight="1" thickBot="1">
      <c r="A27" s="75" t="s">
        <v>80</v>
      </c>
      <c r="B27" s="76">
        <f>SUM(B25:B26)</f>
        <v>1466</v>
      </c>
      <c r="C27" s="76">
        <f>SUM(C25:C26)</f>
        <v>-638</v>
      </c>
      <c r="D27" s="76">
        <f>SUM(D25:D26)</f>
        <v>4968</v>
      </c>
      <c r="E27" s="76">
        <f>SUM(E25:E26)</f>
        <v>-713</v>
      </c>
      <c r="F27" s="1"/>
      <c r="G27" s="2"/>
    </row>
    <row r="28" spans="1:7" ht="13.5" thickTop="1">
      <c r="A28" s="63"/>
      <c r="B28" s="63"/>
      <c r="C28" s="63"/>
      <c r="D28" s="63"/>
      <c r="E28" s="63"/>
      <c r="F28" s="1"/>
      <c r="G28" s="1"/>
    </row>
    <row r="29" spans="1:7" ht="12.75">
      <c r="A29" s="63"/>
      <c r="B29" s="63"/>
      <c r="C29" s="63"/>
      <c r="D29" s="63"/>
      <c r="E29" s="63"/>
      <c r="F29" s="1"/>
      <c r="G29" s="1"/>
    </row>
    <row r="30" spans="1:7" ht="12.75">
      <c r="A30" s="63" t="s">
        <v>71</v>
      </c>
      <c r="B30" s="77">
        <v>2.99</v>
      </c>
      <c r="C30" s="77">
        <v>-1.77</v>
      </c>
      <c r="D30" s="77">
        <v>10.15</v>
      </c>
      <c r="E30" s="77">
        <v>-1.98</v>
      </c>
      <c r="F30" s="3"/>
      <c r="G30" s="3"/>
    </row>
    <row r="31" spans="1:7" ht="12.75">
      <c r="A31" s="63"/>
      <c r="B31" s="77"/>
      <c r="C31" s="77"/>
      <c r="D31" s="77"/>
      <c r="E31" s="77"/>
      <c r="F31" s="1"/>
      <c r="G31" s="1"/>
    </row>
    <row r="32" spans="1:7" ht="12.75">
      <c r="A32" s="63" t="s">
        <v>70</v>
      </c>
      <c r="B32" s="77"/>
      <c r="C32" s="77"/>
      <c r="D32" s="77"/>
      <c r="E32" s="77"/>
      <c r="F32" s="1"/>
      <c r="G32" s="1"/>
    </row>
    <row r="33" spans="1:7" ht="12.75">
      <c r="A33" s="63"/>
      <c r="B33" s="78"/>
      <c r="C33" s="78"/>
      <c r="D33" s="78"/>
      <c r="E33" s="78"/>
      <c r="F33" s="1"/>
      <c r="G33" s="1"/>
    </row>
    <row r="34" spans="1:7" ht="12.75">
      <c r="A34" s="63"/>
      <c r="B34" s="78"/>
      <c r="C34" s="78"/>
      <c r="D34" s="78"/>
      <c r="E34" s="78"/>
      <c r="F34" s="1"/>
      <c r="G34" s="1"/>
    </row>
    <row r="35" spans="1:7" ht="12.75">
      <c r="A35" s="63"/>
      <c r="B35" s="78"/>
      <c r="C35" s="78"/>
      <c r="D35" s="78"/>
      <c r="E35" s="78"/>
      <c r="F35" s="1"/>
      <c r="G35" s="1"/>
    </row>
    <row r="36" spans="1:7" ht="12.75">
      <c r="A36" s="79" t="s">
        <v>74</v>
      </c>
      <c r="B36" s="78"/>
      <c r="C36" s="78"/>
      <c r="D36" s="78"/>
      <c r="E36" s="78"/>
      <c r="F36" s="1"/>
      <c r="G36" s="1"/>
    </row>
    <row r="37" spans="1:7" ht="12.75">
      <c r="A37" s="79" t="s">
        <v>100</v>
      </c>
      <c r="B37" s="63"/>
      <c r="C37" s="63"/>
      <c r="D37" s="63"/>
      <c r="E37" s="63"/>
      <c r="F37" s="1"/>
      <c r="G37" s="1"/>
    </row>
    <row r="38" spans="1:7" ht="12.75">
      <c r="A38" s="63"/>
      <c r="B38" s="63"/>
      <c r="C38" s="63"/>
      <c r="D38" s="63"/>
      <c r="E38" s="63"/>
      <c r="F38" s="1"/>
      <c r="G38" s="1"/>
    </row>
    <row r="39" spans="1:6" ht="12.75">
      <c r="A39" s="26"/>
      <c r="B39" s="26"/>
      <c r="C39" s="26"/>
      <c r="D39" s="26"/>
      <c r="E39" s="26"/>
      <c r="F39" s="8"/>
    </row>
    <row r="40" spans="1:6" ht="12.75">
      <c r="A40" s="26"/>
      <c r="B40" s="26"/>
      <c r="C40" s="26"/>
      <c r="D40" s="26"/>
      <c r="E40" s="26"/>
      <c r="F40" s="8"/>
    </row>
    <row r="41" spans="1:6" ht="12.75">
      <c r="A41" s="26"/>
      <c r="B41" s="26"/>
      <c r="C41" s="26"/>
      <c r="D41" s="26"/>
      <c r="E41" s="26"/>
      <c r="F41" s="8"/>
    </row>
    <row r="42" spans="1:6" ht="12.75">
      <c r="A42" s="26"/>
      <c r="B42" s="26"/>
      <c r="C42" s="26"/>
      <c r="D42" s="26"/>
      <c r="E42" s="26"/>
      <c r="F42" s="8"/>
    </row>
    <row r="43" spans="1:6" ht="12.75">
      <c r="A43" s="26"/>
      <c r="B43" s="26"/>
      <c r="C43" s="26"/>
      <c r="D43" s="26"/>
      <c r="E43" s="26"/>
      <c r="F43" s="8"/>
    </row>
    <row r="44" spans="1:6" ht="12.75">
      <c r="A44" s="26"/>
      <c r="B44" s="26"/>
      <c r="C44" s="26"/>
      <c r="D44" s="26"/>
      <c r="E44" s="26"/>
      <c r="F44" s="8"/>
    </row>
    <row r="45" spans="1:6" ht="12.75">
      <c r="A45" s="26"/>
      <c r="B45" s="26"/>
      <c r="C45" s="26"/>
      <c r="D45" s="26"/>
      <c r="E45" s="26"/>
      <c r="F45" s="8"/>
    </row>
    <row r="46" spans="1:6" ht="12.75">
      <c r="A46" s="26"/>
      <c r="B46" s="26"/>
      <c r="C46" s="26"/>
      <c r="D46" s="26"/>
      <c r="E46" s="26"/>
      <c r="F46" s="8"/>
    </row>
    <row r="47" spans="1:6" ht="12.75">
      <c r="A47" s="26"/>
      <c r="B47" s="26"/>
      <c r="C47" s="26"/>
      <c r="D47" s="26"/>
      <c r="E47" s="26"/>
      <c r="F47" s="8"/>
    </row>
    <row r="48" spans="1:6" ht="12.75">
      <c r="A48" s="26"/>
      <c r="B48" s="26"/>
      <c r="C48" s="26"/>
      <c r="D48" s="26"/>
      <c r="E48" s="26"/>
      <c r="F48" s="8"/>
    </row>
    <row r="49" spans="1:6" ht="12.75">
      <c r="A49" s="26"/>
      <c r="B49" s="26"/>
      <c r="C49" s="26"/>
      <c r="D49" s="26"/>
      <c r="E49" s="26"/>
      <c r="F49" s="8"/>
    </row>
    <row r="50" spans="1:6" ht="12.75">
      <c r="A50" s="26"/>
      <c r="B50" s="26"/>
      <c r="C50" s="26"/>
      <c r="D50" s="26"/>
      <c r="E50" s="26"/>
      <c r="F50" s="8"/>
    </row>
    <row r="51" spans="1:6" ht="12.75">
      <c r="A51" s="26"/>
      <c r="B51" s="26"/>
      <c r="C51" s="26"/>
      <c r="D51" s="26"/>
      <c r="E51" s="26"/>
      <c r="F51" s="8"/>
    </row>
    <row r="52" spans="1:5" ht="12.75">
      <c r="A52" s="26"/>
      <c r="B52" s="26"/>
      <c r="C52" s="26"/>
      <c r="D52" s="26"/>
      <c r="E52" s="26"/>
    </row>
    <row r="53" spans="1:5" ht="12.75">
      <c r="A53" s="26"/>
      <c r="B53" s="26"/>
      <c r="C53" s="26"/>
      <c r="D53" s="26"/>
      <c r="E53" s="26"/>
    </row>
    <row r="54" spans="1:5" ht="12.75">
      <c r="A54" s="26"/>
      <c r="B54" s="26"/>
      <c r="C54" s="26"/>
      <c r="D54" s="26"/>
      <c r="E54" s="26"/>
    </row>
    <row r="55" spans="1:5" ht="12.75">
      <c r="A55" s="26"/>
      <c r="B55" s="26"/>
      <c r="C55" s="26"/>
      <c r="D55" s="26"/>
      <c r="E55" s="26"/>
    </row>
    <row r="56" spans="1:5" ht="12.75">
      <c r="A56" s="26"/>
      <c r="B56" s="26"/>
      <c r="C56" s="26"/>
      <c r="D56" s="26"/>
      <c r="E56" s="26"/>
    </row>
    <row r="57" spans="1:5" ht="12.75">
      <c r="A57" s="26"/>
      <c r="B57" s="26"/>
      <c r="C57" s="26"/>
      <c r="D57" s="26"/>
      <c r="E57" s="26"/>
    </row>
    <row r="58" spans="1:5" ht="12.75">
      <c r="A58" s="26"/>
      <c r="B58" s="26"/>
      <c r="C58" s="26"/>
      <c r="D58" s="26"/>
      <c r="E58" s="26"/>
    </row>
    <row r="59" spans="1:5" ht="12.75">
      <c r="A59" s="26"/>
      <c r="B59" s="26"/>
      <c r="C59" s="26"/>
      <c r="D59" s="26"/>
      <c r="E59" s="26"/>
    </row>
    <row r="60" spans="1:5" ht="12.75">
      <c r="A60" s="26"/>
      <c r="B60" s="26"/>
      <c r="C60" s="26"/>
      <c r="D60" s="26"/>
      <c r="E60" s="26"/>
    </row>
    <row r="61" spans="1:5" ht="12.75">
      <c r="A61" s="26"/>
      <c r="B61" s="26"/>
      <c r="C61" s="26"/>
      <c r="D61" s="26"/>
      <c r="E61" s="26"/>
    </row>
    <row r="62" spans="1:5" ht="12.75">
      <c r="A62" s="26"/>
      <c r="B62" s="26"/>
      <c r="C62" s="26"/>
      <c r="D62" s="26"/>
      <c r="E62" s="26"/>
    </row>
    <row r="63" spans="1:5" ht="12.75">
      <c r="A63" s="26"/>
      <c r="B63" s="26"/>
      <c r="C63" s="26"/>
      <c r="D63" s="26"/>
      <c r="E63" s="26"/>
    </row>
    <row r="64" spans="1:5" ht="12.75">
      <c r="A64" s="26"/>
      <c r="B64" s="26"/>
      <c r="C64" s="26"/>
      <c r="D64" s="26"/>
      <c r="E64" s="26"/>
    </row>
    <row r="65" spans="1:5" ht="12.75">
      <c r="A65" s="26"/>
      <c r="B65" s="26"/>
      <c r="C65" s="26"/>
      <c r="D65" s="26"/>
      <c r="E65" s="26"/>
    </row>
    <row r="66" spans="1:5" ht="12.75">
      <c r="A66" s="26"/>
      <c r="B66" s="26"/>
      <c r="C66" s="26"/>
      <c r="D66" s="26"/>
      <c r="E66" s="26"/>
    </row>
    <row r="67" spans="1:5" ht="12.75">
      <c r="A67" s="26"/>
      <c r="B67" s="26"/>
      <c r="C67" s="26"/>
      <c r="D67" s="26"/>
      <c r="E67" s="26"/>
    </row>
    <row r="68" spans="1:5" ht="12.75">
      <c r="A68" s="26"/>
      <c r="B68" s="26"/>
      <c r="C68" s="26"/>
      <c r="D68" s="26"/>
      <c r="E68" s="26"/>
    </row>
    <row r="69" spans="1:5" ht="12.75">
      <c r="A69" s="26"/>
      <c r="B69" s="26"/>
      <c r="C69" s="26"/>
      <c r="D69" s="26"/>
      <c r="E69" s="26"/>
    </row>
    <row r="70" spans="1:5" ht="12.75">
      <c r="A70" s="26"/>
      <c r="B70" s="26"/>
      <c r="C70" s="26"/>
      <c r="D70" s="26"/>
      <c r="E70" s="26"/>
    </row>
    <row r="71" spans="1:5" ht="12.75">
      <c r="A71" s="26"/>
      <c r="B71" s="26"/>
      <c r="C71" s="26"/>
      <c r="D71" s="26"/>
      <c r="E71" s="26"/>
    </row>
    <row r="72" spans="1:5" ht="12.75">
      <c r="A72" s="26"/>
      <c r="B72" s="26"/>
      <c r="C72" s="26"/>
      <c r="D72" s="26"/>
      <c r="E72" s="26"/>
    </row>
    <row r="73" spans="1:5" ht="12.75">
      <c r="A73" s="26"/>
      <c r="B73" s="26"/>
      <c r="C73" s="26"/>
      <c r="D73" s="26"/>
      <c r="E73" s="26"/>
    </row>
    <row r="74" spans="1:5" ht="12.75">
      <c r="A74" s="26"/>
      <c r="B74" s="26"/>
      <c r="C74" s="26"/>
      <c r="D74" s="26"/>
      <c r="E74" s="26"/>
    </row>
  </sheetData>
  <mergeCells count="2">
    <mergeCell ref="D8:E8"/>
    <mergeCell ref="B8:C8"/>
  </mergeCells>
  <printOptions/>
  <pageMargins left="0.5" right="0.5" top="1" bottom="1" header="0.5" footer="0.5"/>
  <pageSetup fitToHeight="1" fitToWidth="1" horizontalDpi="300" verticalDpi="3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9"/>
  <sheetViews>
    <sheetView workbookViewId="0" topLeftCell="A1">
      <pane ySplit="8" topLeftCell="BM9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4.28125" style="0" customWidth="1"/>
    <col min="2" max="3" width="14.421875" style="0" customWidth="1"/>
    <col min="4" max="4" width="10.57421875" style="0" customWidth="1"/>
    <col min="5" max="5" width="10.28125" style="0" customWidth="1"/>
    <col min="6" max="6" width="10.140625" style="0" customWidth="1"/>
    <col min="7" max="8" width="10.00390625" style="0" customWidth="1"/>
  </cols>
  <sheetData>
    <row r="1" spans="1:3" ht="13.5" customHeight="1">
      <c r="A1" s="14" t="s">
        <v>116</v>
      </c>
      <c r="B1" s="80"/>
      <c r="C1" s="81"/>
    </row>
    <row r="2" spans="1:3" ht="13.5" customHeight="1">
      <c r="A2" s="14" t="s">
        <v>130</v>
      </c>
      <c r="B2" s="80"/>
      <c r="C2" s="81"/>
    </row>
    <row r="3" spans="1:3" ht="13.5" customHeight="1">
      <c r="A3" s="82" t="s">
        <v>38</v>
      </c>
      <c r="B3" s="80"/>
      <c r="C3" s="81"/>
    </row>
    <row r="4" spans="1:3" ht="13.5" customHeight="1">
      <c r="A4" s="20" t="s">
        <v>51</v>
      </c>
      <c r="B4" s="83"/>
      <c r="C4" s="81"/>
    </row>
    <row r="5" spans="1:3" ht="13.5" customHeight="1">
      <c r="A5" s="20" t="s">
        <v>125</v>
      </c>
      <c r="B5" s="83" t="s">
        <v>30</v>
      </c>
      <c r="C5" s="83" t="s">
        <v>30</v>
      </c>
    </row>
    <row r="6" spans="1:3" ht="13.5" customHeight="1">
      <c r="A6" s="80"/>
      <c r="B6" s="84" t="s">
        <v>124</v>
      </c>
      <c r="C6" s="84" t="s">
        <v>122</v>
      </c>
    </row>
    <row r="7" spans="1:3" ht="13.5" customHeight="1">
      <c r="A7" s="80"/>
      <c r="B7" s="84" t="s">
        <v>57</v>
      </c>
      <c r="C7" s="84" t="s">
        <v>57</v>
      </c>
    </row>
    <row r="8" spans="1:3" ht="13.5" customHeight="1">
      <c r="A8" s="20" t="s">
        <v>52</v>
      </c>
      <c r="B8" s="26"/>
      <c r="C8" s="81"/>
    </row>
    <row r="9" spans="1:3" ht="13.5" customHeight="1">
      <c r="A9" s="80" t="s">
        <v>82</v>
      </c>
      <c r="B9" s="85">
        <v>5150</v>
      </c>
      <c r="C9" s="96">
        <v>-722</v>
      </c>
    </row>
    <row r="10" spans="1:3" ht="13.5" customHeight="1">
      <c r="A10" s="80" t="s">
        <v>3</v>
      </c>
      <c r="B10" s="86">
        <f>6388-132</f>
        <v>6256</v>
      </c>
      <c r="C10" s="97">
        <v>4182</v>
      </c>
    </row>
    <row r="11" spans="1:3" ht="13.5" customHeight="1">
      <c r="A11" s="80" t="s">
        <v>68</v>
      </c>
      <c r="B11" s="86">
        <v>1953</v>
      </c>
      <c r="C11" s="97">
        <v>1938</v>
      </c>
    </row>
    <row r="12" spans="1:3" ht="13.5" customHeight="1">
      <c r="A12" s="80" t="s">
        <v>16</v>
      </c>
      <c r="B12" s="86">
        <v>-893</v>
      </c>
      <c r="C12" s="97">
        <v>-45</v>
      </c>
    </row>
    <row r="13" spans="1:3" ht="13.5" customHeight="1">
      <c r="A13" s="80" t="s">
        <v>84</v>
      </c>
      <c r="B13" s="86">
        <v>-27</v>
      </c>
      <c r="C13" s="97">
        <v>-20</v>
      </c>
    </row>
    <row r="14" spans="1:3" ht="13.5" customHeight="1">
      <c r="A14" s="80" t="s">
        <v>115</v>
      </c>
      <c r="B14" s="86">
        <v>-127</v>
      </c>
      <c r="C14" s="98">
        <v>0</v>
      </c>
    </row>
    <row r="15" spans="1:3" ht="13.5" customHeight="1">
      <c r="A15" s="80" t="s">
        <v>128</v>
      </c>
      <c r="B15" s="86">
        <f>-137-40</f>
        <v>-177</v>
      </c>
      <c r="C15" s="98">
        <v>0</v>
      </c>
    </row>
    <row r="16" spans="1:3" ht="13.5" customHeight="1">
      <c r="A16" s="80" t="s">
        <v>85</v>
      </c>
      <c r="B16" s="86">
        <v>0</v>
      </c>
      <c r="C16" s="98">
        <v>129</v>
      </c>
    </row>
    <row r="17" spans="1:3" ht="13.5" customHeight="1">
      <c r="A17" s="80" t="s">
        <v>86</v>
      </c>
      <c r="B17" s="86">
        <v>-170</v>
      </c>
      <c r="C17" s="97">
        <v>446</v>
      </c>
    </row>
    <row r="18" spans="1:3" ht="13.5" customHeight="1">
      <c r="A18" s="80" t="s">
        <v>17</v>
      </c>
      <c r="B18" s="85">
        <f>SUM(B9:B17)</f>
        <v>11965</v>
      </c>
      <c r="C18" s="99">
        <f>SUM(C9:C17)</f>
        <v>5908</v>
      </c>
    </row>
    <row r="19" spans="1:3" ht="13.5" customHeight="1">
      <c r="A19" s="80" t="s">
        <v>53</v>
      </c>
      <c r="B19" s="86">
        <f>-9576-1</f>
        <v>-9577</v>
      </c>
      <c r="C19" s="100">
        <v>2661</v>
      </c>
    </row>
    <row r="20" spans="1:3" ht="13.5" customHeight="1">
      <c r="A20" s="80" t="s">
        <v>54</v>
      </c>
      <c r="B20" s="86">
        <f>-6273-1</f>
        <v>-6274</v>
      </c>
      <c r="C20" s="100">
        <v>1240</v>
      </c>
    </row>
    <row r="21" spans="1:3" ht="13.5" customHeight="1">
      <c r="A21" s="80" t="s">
        <v>55</v>
      </c>
      <c r="B21" s="87">
        <v>2237</v>
      </c>
      <c r="C21" s="101">
        <v>-1935</v>
      </c>
    </row>
    <row r="22" spans="1:3" ht="13.5" customHeight="1">
      <c r="A22" s="80" t="s">
        <v>18</v>
      </c>
      <c r="B22" s="85">
        <f>SUM(B18:B21)</f>
        <v>-1649</v>
      </c>
      <c r="C22" s="99">
        <f>SUM(C18:C21)</f>
        <v>7874</v>
      </c>
    </row>
    <row r="23" spans="1:3" ht="13.5" customHeight="1">
      <c r="A23" s="80" t="s">
        <v>19</v>
      </c>
      <c r="B23" s="86">
        <v>-105</v>
      </c>
      <c r="C23" s="100">
        <v>-174</v>
      </c>
    </row>
    <row r="24" spans="1:3" ht="13.5" customHeight="1">
      <c r="A24" s="80" t="s">
        <v>68</v>
      </c>
      <c r="B24" s="86">
        <v>-1953</v>
      </c>
      <c r="C24" s="100">
        <v>-1938</v>
      </c>
    </row>
    <row r="25" spans="1:3" ht="13.5" customHeight="1">
      <c r="A25" s="80" t="s">
        <v>87</v>
      </c>
      <c r="B25" s="87">
        <v>-15</v>
      </c>
      <c r="C25" s="101">
        <v>0</v>
      </c>
    </row>
    <row r="26" spans="1:3" ht="13.5" customHeight="1">
      <c r="A26" s="20" t="s">
        <v>20</v>
      </c>
      <c r="B26" s="89">
        <f>SUM(B22:B25)</f>
        <v>-3722</v>
      </c>
      <c r="C26" s="102">
        <f>SUM(C22:C25)</f>
        <v>5762</v>
      </c>
    </row>
    <row r="27" spans="1:3" ht="13.5" customHeight="1">
      <c r="A27" s="81"/>
      <c r="B27" s="81"/>
      <c r="C27" s="103"/>
    </row>
    <row r="28" spans="1:3" ht="13.5" customHeight="1">
      <c r="A28" s="20" t="s">
        <v>21</v>
      </c>
      <c r="B28" s="80"/>
      <c r="C28" s="104"/>
    </row>
    <row r="29" spans="1:3" ht="13.5" customHeight="1">
      <c r="A29" s="80" t="s">
        <v>22</v>
      </c>
      <c r="B29" s="88">
        <v>893</v>
      </c>
      <c r="C29" s="99">
        <v>45</v>
      </c>
    </row>
    <row r="30" spans="1:3" ht="13.5" customHeight="1">
      <c r="A30" s="80" t="s">
        <v>88</v>
      </c>
      <c r="B30" s="86">
        <v>27</v>
      </c>
      <c r="C30" s="100">
        <v>20</v>
      </c>
    </row>
    <row r="31" spans="1:3" ht="13.5" customHeight="1">
      <c r="A31" s="80" t="s">
        <v>127</v>
      </c>
      <c r="B31" s="86">
        <v>639</v>
      </c>
      <c r="C31" s="100">
        <v>0</v>
      </c>
    </row>
    <row r="32" spans="1:3" ht="13.5" customHeight="1">
      <c r="A32" s="80" t="s">
        <v>23</v>
      </c>
      <c r="B32" s="86">
        <f>-2235+132</f>
        <v>-2103</v>
      </c>
      <c r="C32" s="100">
        <v>-2123</v>
      </c>
    </row>
    <row r="33" spans="1:3" ht="13.5" customHeight="1">
      <c r="A33" s="80" t="s">
        <v>29</v>
      </c>
      <c r="B33" s="86">
        <v>-165</v>
      </c>
      <c r="C33" s="100">
        <v>-500</v>
      </c>
    </row>
    <row r="34" spans="1:3" ht="13.5" customHeight="1">
      <c r="A34" s="20" t="s">
        <v>24</v>
      </c>
      <c r="B34" s="89">
        <f>SUM(B29:B33)</f>
        <v>-709</v>
      </c>
      <c r="C34" s="102">
        <f>SUM(C29:C33)</f>
        <v>-2558</v>
      </c>
    </row>
    <row r="35" spans="1:3" ht="13.5" customHeight="1">
      <c r="A35" s="81"/>
      <c r="B35" s="81"/>
      <c r="C35" s="103"/>
    </row>
    <row r="36" spans="1:3" ht="13.5" customHeight="1">
      <c r="A36" s="20" t="s">
        <v>25</v>
      </c>
      <c r="B36" s="80"/>
      <c r="C36" s="103"/>
    </row>
    <row r="37" spans="1:3" ht="13.5" customHeight="1">
      <c r="A37" s="80" t="s">
        <v>119</v>
      </c>
      <c r="B37" s="88">
        <v>60</v>
      </c>
      <c r="C37" s="96">
        <v>0</v>
      </c>
    </row>
    <row r="38" spans="1:3" ht="13.5" customHeight="1">
      <c r="A38" s="80" t="s">
        <v>89</v>
      </c>
      <c r="B38" s="86">
        <v>0</v>
      </c>
      <c r="C38" s="105">
        <v>180</v>
      </c>
    </row>
    <row r="39" spans="1:3" ht="13.5" customHeight="1">
      <c r="A39" s="80" t="s">
        <v>110</v>
      </c>
      <c r="B39" s="86">
        <f>1404-321</f>
        <v>1083</v>
      </c>
      <c r="C39" s="97">
        <v>583</v>
      </c>
    </row>
    <row r="40" spans="1:3" ht="13.5" customHeight="1">
      <c r="A40" s="80" t="s">
        <v>90</v>
      </c>
      <c r="B40" s="87">
        <v>-1152</v>
      </c>
      <c r="C40" s="106">
        <v>-1055</v>
      </c>
    </row>
    <row r="41" spans="1:3" ht="13.5" customHeight="1">
      <c r="A41" s="20" t="s">
        <v>26</v>
      </c>
      <c r="B41" s="90">
        <f>SUM(B37:B40)</f>
        <v>-9</v>
      </c>
      <c r="C41" s="101">
        <f>SUM(C37:C40)</f>
        <v>-292</v>
      </c>
    </row>
    <row r="42" spans="1:3" ht="13.5" customHeight="1">
      <c r="A42" s="20"/>
      <c r="B42" s="91"/>
      <c r="C42" s="103"/>
    </row>
    <row r="43" spans="1:3" ht="13.5" customHeight="1">
      <c r="A43" s="20" t="s">
        <v>112</v>
      </c>
      <c r="B43" s="91"/>
      <c r="C43" s="103"/>
    </row>
    <row r="44" spans="1:3" ht="13.5" customHeight="1">
      <c r="A44" s="80" t="s">
        <v>113</v>
      </c>
      <c r="B44" s="91">
        <v>3000</v>
      </c>
      <c r="C44" s="103">
        <v>0</v>
      </c>
    </row>
    <row r="45" spans="1:3" ht="13.5" customHeight="1">
      <c r="A45" s="20"/>
      <c r="B45" s="91"/>
      <c r="C45" s="103"/>
    </row>
    <row r="46" spans="1:3" ht="13.5" customHeight="1">
      <c r="A46" s="20" t="s">
        <v>83</v>
      </c>
      <c r="B46" s="80">
        <f>+B41+B44+B34+B26</f>
        <v>-1440</v>
      </c>
      <c r="C46" s="104">
        <f>+C41+C44+C34+C26</f>
        <v>2912</v>
      </c>
    </row>
    <row r="47" spans="1:3" ht="13.5" customHeight="1">
      <c r="A47" s="20" t="s">
        <v>111</v>
      </c>
      <c r="B47" s="80">
        <f>-15320+6274-200</f>
        <v>-9246</v>
      </c>
      <c r="C47" s="103">
        <v>-12554</v>
      </c>
    </row>
    <row r="48" spans="1:3" ht="15.75" customHeight="1" thickBot="1">
      <c r="A48" s="20" t="s">
        <v>129</v>
      </c>
      <c r="B48" s="92">
        <f>+B46+B47</f>
        <v>-10686</v>
      </c>
      <c r="C48" s="107">
        <f>+C46+C47</f>
        <v>-9642</v>
      </c>
    </row>
    <row r="49" spans="1:3" ht="15.75" customHeight="1" thickTop="1">
      <c r="A49" s="20"/>
      <c r="B49" s="91"/>
      <c r="C49" s="103"/>
    </row>
    <row r="50" spans="1:3" ht="13.5" customHeight="1">
      <c r="A50" s="20" t="s">
        <v>98</v>
      </c>
      <c r="B50" s="80"/>
      <c r="C50" s="103"/>
    </row>
    <row r="51" spans="1:3" ht="13.5" customHeight="1">
      <c r="A51" s="80" t="s">
        <v>27</v>
      </c>
      <c r="B51" s="80">
        <v>1812</v>
      </c>
      <c r="C51" s="103">
        <v>2608</v>
      </c>
    </row>
    <row r="52" spans="1:3" ht="13.5" customHeight="1">
      <c r="A52" s="80" t="s">
        <v>41</v>
      </c>
      <c r="B52" s="80">
        <v>2653</v>
      </c>
      <c r="C52" s="103">
        <v>3068</v>
      </c>
    </row>
    <row r="53" spans="1:3" ht="13.5" customHeight="1">
      <c r="A53" s="80" t="s">
        <v>73</v>
      </c>
      <c r="B53" s="93">
        <v>-14839</v>
      </c>
      <c r="C53" s="108">
        <v>-15210</v>
      </c>
    </row>
    <row r="54" spans="1:3" ht="13.5" customHeight="1">
      <c r="A54" s="26"/>
      <c r="B54" s="91">
        <f>SUM(B51:B53)</f>
        <v>-10374</v>
      </c>
      <c r="C54" s="109">
        <f>SUM(C51:C53)</f>
        <v>-9534</v>
      </c>
    </row>
    <row r="55" spans="1:3" ht="13.5" customHeight="1">
      <c r="A55" s="80" t="s">
        <v>99</v>
      </c>
      <c r="B55" s="91">
        <f>-112-200</f>
        <v>-312</v>
      </c>
      <c r="C55" s="103">
        <v>-108</v>
      </c>
    </row>
    <row r="56" spans="1:3" ht="15.75" customHeight="1" thickBot="1">
      <c r="A56" s="80"/>
      <c r="B56" s="92">
        <f>SUM(B54:B55)</f>
        <v>-10686</v>
      </c>
      <c r="C56" s="107">
        <f>SUM(C54:C55)</f>
        <v>-9642</v>
      </c>
    </row>
    <row r="57" spans="1:3" ht="13.5" customHeight="1" thickTop="1">
      <c r="A57" s="80"/>
      <c r="B57" s="91"/>
      <c r="C57" s="103"/>
    </row>
    <row r="58" spans="1:3" ht="13.5" customHeight="1">
      <c r="A58" s="80"/>
      <c r="B58" s="91"/>
      <c r="C58" s="12"/>
    </row>
    <row r="59" spans="1:3" ht="13.5" customHeight="1">
      <c r="A59" s="94" t="s">
        <v>81</v>
      </c>
      <c r="B59" s="91"/>
      <c r="C59" s="12"/>
    </row>
    <row r="60" spans="1:3" ht="13.5" customHeight="1">
      <c r="A60" s="94" t="s">
        <v>114</v>
      </c>
      <c r="B60" s="91"/>
      <c r="C60" s="12"/>
    </row>
    <row r="61" spans="1:3" ht="12.75">
      <c r="A61" s="91"/>
      <c r="B61" s="91"/>
      <c r="C61" s="12"/>
    </row>
    <row r="62" spans="1:3" ht="12.75">
      <c r="A62" s="91"/>
      <c r="B62" s="91"/>
      <c r="C62" s="12"/>
    </row>
    <row r="63" spans="1:3" ht="12.75">
      <c r="A63" s="91"/>
      <c r="B63" s="91"/>
      <c r="C63" s="12"/>
    </row>
    <row r="64" spans="1:3" ht="12.75">
      <c r="A64" s="91"/>
      <c r="B64" s="91"/>
      <c r="C64" s="12"/>
    </row>
    <row r="65" spans="1:3" ht="12.75">
      <c r="A65" s="91"/>
      <c r="B65" s="91"/>
      <c r="C65" s="12"/>
    </row>
    <row r="66" spans="1:3" ht="12.75">
      <c r="A66" s="91"/>
      <c r="B66" s="91"/>
      <c r="C66" s="12"/>
    </row>
    <row r="67" spans="1:3" ht="12.75">
      <c r="A67" s="91"/>
      <c r="B67" s="95"/>
      <c r="C67" s="12"/>
    </row>
    <row r="68" spans="1:3" ht="12.75">
      <c r="A68" s="91"/>
      <c r="B68" s="95"/>
      <c r="C68" s="12"/>
    </row>
    <row r="69" spans="1:3" ht="12.75">
      <c r="A69" s="91"/>
      <c r="B69" s="95"/>
      <c r="C69" s="12"/>
    </row>
    <row r="70" spans="1:3" ht="12.75">
      <c r="A70" s="91"/>
      <c r="B70" s="95"/>
      <c r="C70" s="12"/>
    </row>
    <row r="71" spans="1:3" ht="12.75">
      <c r="A71" s="91"/>
      <c r="B71" s="95"/>
      <c r="C71" s="12"/>
    </row>
    <row r="72" spans="1:3" ht="12.75">
      <c r="A72" s="91"/>
      <c r="B72" s="95"/>
      <c r="C72" s="12"/>
    </row>
    <row r="73" spans="1:3" ht="12.75">
      <c r="A73" s="91"/>
      <c r="B73" s="95"/>
      <c r="C73" s="12"/>
    </row>
    <row r="74" spans="1:3" ht="12.75">
      <c r="A74" s="91"/>
      <c r="B74" s="95"/>
      <c r="C74" s="12"/>
    </row>
    <row r="75" spans="1:3" ht="12.75">
      <c r="A75" s="5"/>
      <c r="B75" s="5"/>
      <c r="C75" s="7"/>
    </row>
    <row r="76" spans="1:3" ht="15.75">
      <c r="A76" s="5"/>
      <c r="B76" s="5"/>
      <c r="C76" s="4"/>
    </row>
    <row r="77" spans="1:3" ht="15.75">
      <c r="A77" s="5"/>
      <c r="B77" s="5"/>
      <c r="C77" s="4"/>
    </row>
    <row r="78" spans="1:3" ht="15.75">
      <c r="A78" s="5"/>
      <c r="B78" s="5"/>
      <c r="C78" s="4"/>
    </row>
    <row r="79" spans="1:3" ht="15.75">
      <c r="A79" s="5"/>
      <c r="B79" s="5"/>
      <c r="C79" s="4"/>
    </row>
  </sheetData>
  <printOptions/>
  <pageMargins left="1" right="0.75" top="0.75" bottom="0" header="0.5" footer="0.5"/>
  <pageSetup fitToHeight="1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ghyeoh</dc:creator>
  <cp:keywords/>
  <dc:description/>
  <cp:lastModifiedBy>LS Tai</cp:lastModifiedBy>
  <cp:lastPrinted>2004-05-27T01:44:17Z</cp:lastPrinted>
  <dcterms:created xsi:type="dcterms:W3CDTF">2002-11-11T05:40:34Z</dcterms:created>
  <dcterms:modified xsi:type="dcterms:W3CDTF">2004-05-31T02:09:41Z</dcterms:modified>
  <cp:category/>
  <cp:version/>
  <cp:contentType/>
  <cp:contentStatus/>
</cp:coreProperties>
</file>