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activeTab="2"/>
  </bookViews>
  <sheets>
    <sheet name="csc" sheetId="1" r:id="rId1"/>
    <sheet name="bs" sheetId="2" r:id="rId2"/>
    <sheet name="pl" sheetId="3" r:id="rId3"/>
    <sheet name="cfs" sheetId="4" r:id="rId4"/>
  </sheets>
  <definedNames>
    <definedName name="_xlnm.Print_Area" localSheetId="1">'bs'!$A$1:$C$59</definedName>
    <definedName name="_xlnm.Print_Area" localSheetId="3">'cfs'!$A$1:$C$67</definedName>
  </definedNames>
  <calcPr fullCalcOnLoad="1"/>
</workbook>
</file>

<file path=xl/sharedStrings.xml><?xml version="1.0" encoding="utf-8"?>
<sst xmlns="http://schemas.openxmlformats.org/spreadsheetml/2006/main" count="193" uniqueCount="142">
  <si>
    <t/>
  </si>
  <si>
    <t>(INCORPORATED IN MALAYSIA)</t>
  </si>
  <si>
    <t xml:space="preserve"> </t>
  </si>
  <si>
    <t>Total</t>
  </si>
  <si>
    <t>Depreciation</t>
  </si>
  <si>
    <t>Page 1</t>
  </si>
  <si>
    <t>Dec '02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</si>
  <si>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</si>
  <si>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</si>
  <si>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</si>
  <si>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</si>
  <si>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</si>
  <si>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</si>
  <si>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</si>
  <si>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</si>
  <si>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Retained</t>
  </si>
  <si>
    <t>capital</t>
  </si>
  <si>
    <t>profits</t>
  </si>
  <si>
    <t>Revenue</t>
  </si>
  <si>
    <t>Bad debts written off</t>
  </si>
  <si>
    <t>Sept '02</t>
  </si>
  <si>
    <t>Adjustments for :</t>
  </si>
  <si>
    <t>Interest income</t>
  </si>
  <si>
    <t>Operating profit before working capital changes</t>
  </si>
  <si>
    <t>Cash generated from operations</t>
  </si>
  <si>
    <t>Income tax paid</t>
  </si>
  <si>
    <t>Net cash from operating activities</t>
  </si>
  <si>
    <t>Cash flows from/(used in) investing activities</t>
  </si>
  <si>
    <t>Interest received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</si>
  <si>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</si>
  <si>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</si>
  <si>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</si>
  <si>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</si>
  <si>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Net cash used in financing activities</t>
  </si>
  <si>
    <t>Fixed deposit with licensed banks</t>
  </si>
  <si>
    <t>Unrealised loss/(gain) on foreign exchange - net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</si>
  <si>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</si>
  <si>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</si>
  <si>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</si>
  <si>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</si>
  <si>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</si>
  <si>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</si>
  <si>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</si>
  <si>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</si>
  <si>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</si>
  <si>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</si>
  <si>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</si>
  <si>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</si>
  <si>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</si>
  <si>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</si>
  <si>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</si>
  <si>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(The figures have not been audited)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</si>
  <si>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</si>
  <si>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</si>
  <si>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</si>
  <si>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</si>
  <si>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</si>
  <si>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</si>
  <si>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</si>
  <si>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</si>
  <si>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</si>
  <si>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</si>
  <si>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(Increase)/Decrease in trade and other receivables</t>
  </si>
  <si>
    <t>Increase/(Decrease) in trade and other payables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</si>
  <si>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</si>
  <si>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</si>
  <si>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</si>
  <si>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</si>
  <si>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</si>
  <si>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</si>
  <si>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 xml:space="preserve">  Borrowings</t>
  </si>
  <si>
    <t xml:space="preserve">  Retirement benefits</t>
  </si>
  <si>
    <t>Minority interests</t>
  </si>
  <si>
    <t>Balance as at 01.07.2002</t>
  </si>
  <si>
    <t>CONDENSED CONSOLIDATED INCOME STATEMENTS</t>
  </si>
  <si>
    <t>Operating profit</t>
  </si>
  <si>
    <t>Interest expense</t>
  </si>
  <si>
    <t>Tax expense</t>
  </si>
  <si>
    <t>Diluted earnings per ordinary share (sen)</t>
  </si>
  <si>
    <t>Basic earnings per ordinary share (sen)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</si>
  <si>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</si>
  <si>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</si>
  <si>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</si>
  <si>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>Net Current Assets / (Liabilities)</t>
  </si>
  <si>
    <t xml:space="preserve">(The Condensed Consolidated Statement Of Changes In Equity should be read in conjunction </t>
  </si>
  <si>
    <t>Exceptional item</t>
  </si>
  <si>
    <t xml:space="preserve">Profit before taxation and minority interest </t>
  </si>
  <si>
    <t xml:space="preserve">Profit after taxation before minority interest </t>
  </si>
  <si>
    <t>Net Profit for the period</t>
  </si>
  <si>
    <t>(The Condensed Consolidated Cash Flow Statement should be read in conjunction</t>
  </si>
  <si>
    <t>Profit/(loss) before tax</t>
  </si>
  <si>
    <t>Net increase/(decrease) in cash and cash equivalents</t>
  </si>
  <si>
    <t>Dividend income</t>
  </si>
  <si>
    <t>Property, plant and equipment written off</t>
  </si>
  <si>
    <t>Provision for retirement benefits</t>
  </si>
  <si>
    <t>Allowance for impairment loss in value of investment</t>
  </si>
  <si>
    <t>Retirement benefits paid</t>
  </si>
  <si>
    <t>Dividend received</t>
  </si>
  <si>
    <t>Fixed deposits pledged</t>
  </si>
  <si>
    <t>Net drawdown of bankers' acceptance</t>
  </si>
  <si>
    <t>Repayment of bankers' acceptance</t>
  </si>
  <si>
    <t>Repayment of term loan</t>
  </si>
  <si>
    <t>Depreciation &amp; amortisation</t>
  </si>
  <si>
    <t>Goodwill on consolidation</t>
  </si>
  <si>
    <t>Share premium</t>
  </si>
  <si>
    <t>Revenue reserves</t>
  </si>
  <si>
    <t>Net profit for the period</t>
  </si>
  <si>
    <t>premium</t>
  </si>
  <si>
    <t>Issue of shares</t>
  </si>
  <si>
    <t>Cash and cash equivalents comprise the following:</t>
  </si>
  <si>
    <t>Less : Fixed deposit pledged for bankers guarantee facilities</t>
  </si>
  <si>
    <t xml:space="preserve">  Financial Statements for the year ended 30.06.2003)</t>
  </si>
  <si>
    <t>30.06.2003</t>
  </si>
  <si>
    <t>Reserve on consolidations</t>
  </si>
  <si>
    <t xml:space="preserve">  Deferred taxation</t>
  </si>
  <si>
    <t xml:space="preserve">  Audited Financial Statements for the year ended 30.06.2003)</t>
  </si>
  <si>
    <t>Balance as at 01.07.2003</t>
  </si>
  <si>
    <t>Reserve on</t>
  </si>
  <si>
    <t>consolidation</t>
  </si>
  <si>
    <t>Net loss for the period</t>
  </si>
  <si>
    <t xml:space="preserve">  with the Audited Financial Statements for the year ended 30.06.2003)</t>
  </si>
  <si>
    <t>Fixed deposits uplifted</t>
  </si>
  <si>
    <t>Net drawdown of term loan and borrowings</t>
  </si>
  <si>
    <t>Cash and cash equivalents at 01 July 2003</t>
  </si>
  <si>
    <t>Cash flows from/(used in) other activities</t>
  </si>
  <si>
    <t>Proceeds from special issues</t>
  </si>
  <si>
    <t xml:space="preserve"> with the Audited  Financial Statements for the year ended 30.06.2003)</t>
  </si>
  <si>
    <t>31.12.2003</t>
  </si>
  <si>
    <t>31.12.2002</t>
  </si>
  <si>
    <t>Balance as at 31.12.2002</t>
  </si>
  <si>
    <t xml:space="preserve">FOR THE SECOND QUARTER ENDED 31.12.2003 </t>
  </si>
  <si>
    <t>(6 MONTHS)</t>
  </si>
  <si>
    <t>AS AT 31.12.2003</t>
  </si>
  <si>
    <t>Gain on disposal of quoted investment</t>
  </si>
  <si>
    <t xml:space="preserve">FOR THE 2ND QUARTER ENDED 31.12.2003 </t>
  </si>
  <si>
    <t>Balance as at 31.12.2003</t>
  </si>
  <si>
    <t>Cash and cash equivalents at 31 December 2003</t>
  </si>
  <si>
    <t xml:space="preserve"> EG INDUSTRIES BERHAD (222897-W)</t>
  </si>
  <si>
    <t>EG INDUSRIES BERHAD (222897-W)</t>
  </si>
  <si>
    <t>EG INDUSTRIES BERHAD (222897-W)</t>
  </si>
  <si>
    <t>Allowance for diminution in value in investment written back</t>
  </si>
  <si>
    <t>Proceeds from disposal of quoted investment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</si>
</sst>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d\-mmm\-yy_)"/>
    <numFmt numFmtId="166" formatCode="#,##0.0000_);\(#,##0.0000\)"/>
    <numFmt numFmtId="167" formatCode="_(* #,##0.00_);_(* \(#,##0.00\);_(* &quot;-&quot;_);_(@_)"/>
    <numFmt numFmtId="168" formatCode="_(* #,##0.0000_);_(* \(#,##0.0000\);_(* &quot;-&quot;_);_(@_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_(* #,##0.0_);_(* \(#,##0.0\);_(* &quot;-&quot;_);_(@_)"/>
    <numFmt numFmtId="173" formatCode="_(* #,##0.0_);_(* \(#,##0.0\);_(* &quot;-&quot;?_);_(@_)"/>
  </numFmts>
  <fonts count="11">
    <font>
      <sz val="10"/>
      <name val="Arial"/>
      <family val="0"/>
    </font>
    <font>
      <sz val="12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2" fillId="0" borderId="0" xfId="19" applyFont="1" applyAlignment="1" applyProtection="1">
      <alignment horizontal="left"/>
      <protection locked="0"/>
    </xf>
    <xf numFmtId="37" fontId="3" fillId="0" borderId="0" xfId="19" applyFont="1">
      <alignment/>
      <protection/>
    </xf>
    <xf numFmtId="164" fontId="3" fillId="0" borderId="0" xfId="19" applyNumberFormat="1" applyFont="1" applyBorder="1">
      <alignment/>
      <protection/>
    </xf>
    <xf numFmtId="165" fontId="3" fillId="0" borderId="0" xfId="19" applyNumberFormat="1" applyFont="1" applyProtection="1">
      <alignment/>
      <protection locked="0"/>
    </xf>
    <xf numFmtId="37" fontId="3" fillId="0" borderId="0" xfId="19" applyFont="1" applyBorder="1">
      <alignment/>
      <protection/>
    </xf>
    <xf numFmtId="37" fontId="3" fillId="0" borderId="0" xfId="19" applyFont="1" applyAlignment="1" applyProtection="1">
      <alignment horizontal="right"/>
      <protection locked="0"/>
    </xf>
    <xf numFmtId="37" fontId="2" fillId="0" borderId="0" xfId="19" applyNumberFormat="1" applyFont="1" applyBorder="1" applyAlignment="1" applyProtection="1">
      <alignment horizontal="center"/>
      <protection locked="0"/>
    </xf>
    <xf numFmtId="37" fontId="2" fillId="0" borderId="0" xfId="19" applyFont="1">
      <alignment/>
      <protection/>
    </xf>
    <xf numFmtId="37" fontId="2" fillId="0" borderId="0" xfId="19" applyFont="1" applyBorder="1" applyAlignment="1" applyProtection="1">
      <alignment horizontal="center"/>
      <protection locked="0"/>
    </xf>
    <xf numFmtId="37" fontId="2" fillId="0" borderId="0" xfId="19" applyNumberFormat="1" applyFont="1" applyAlignment="1" applyProtection="1">
      <alignment horizontal="center"/>
      <protection locked="0"/>
    </xf>
    <xf numFmtId="37" fontId="4" fillId="0" borderId="0" xfId="19" applyFont="1" applyAlignment="1" applyProtection="1">
      <alignment horizontal="left"/>
      <protection locked="0"/>
    </xf>
    <xf numFmtId="37" fontId="3" fillId="0" borderId="0" xfId="19" applyFont="1" applyAlignment="1">
      <alignment horizontal="center"/>
      <protection/>
    </xf>
    <xf numFmtId="37" fontId="2" fillId="0" borderId="0" xfId="19" applyFont="1" applyAlignment="1">
      <alignment horizontal="center"/>
      <protection/>
    </xf>
    <xf numFmtId="37" fontId="3" fillId="0" borderId="0" xfId="19" applyFont="1" applyAlignment="1" applyProtection="1">
      <alignment horizontal="fill"/>
      <protection locked="0"/>
    </xf>
    <xf numFmtId="37" fontId="3" fillId="0" borderId="0" xfId="19" applyFont="1" applyAlignment="1" applyProtection="1">
      <alignment horizontal="left"/>
      <protection locked="0"/>
    </xf>
    <xf numFmtId="37" fontId="3" fillId="0" borderId="1" xfId="19" applyNumberFormat="1" applyFont="1" applyBorder="1" applyAlignment="1" applyProtection="1">
      <alignment horizontal="right"/>
      <protection locked="0"/>
    </xf>
    <xf numFmtId="37" fontId="3" fillId="0" borderId="2" xfId="19" applyNumberFormat="1" applyFont="1" applyBorder="1" applyAlignment="1" applyProtection="1">
      <alignment horizontal="right"/>
      <protection locked="0"/>
    </xf>
    <xf numFmtId="39" fontId="3" fillId="0" borderId="0" xfId="19" applyNumberFormat="1" applyFont="1" applyProtection="1">
      <alignment/>
      <protection locked="0"/>
    </xf>
    <xf numFmtId="37" fontId="3" fillId="0" borderId="0" xfId="19" applyNumberFormat="1" applyFont="1" applyAlignment="1" applyProtection="1">
      <alignment horizontal="right"/>
      <protection locked="0"/>
    </xf>
    <xf numFmtId="37" fontId="3" fillId="0" borderId="0" xfId="19" applyFont="1" applyBorder="1" applyAlignment="1" applyProtection="1">
      <alignment horizontal="right"/>
      <protection locked="0"/>
    </xf>
    <xf numFmtId="37" fontId="3" fillId="0" borderId="0" xfId="19" applyNumberFormat="1" applyFont="1" applyBorder="1" applyAlignment="1" applyProtection="1">
      <alignment horizontal="left"/>
      <protection locked="0"/>
    </xf>
    <xf numFmtId="37" fontId="3" fillId="0" borderId="2" xfId="19" applyNumberFormat="1" applyFont="1" applyBorder="1" applyProtection="1">
      <alignment/>
      <protection locked="0"/>
    </xf>
    <xf numFmtId="37" fontId="3" fillId="0" borderId="3" xfId="19" applyNumberFormat="1" applyFont="1" applyBorder="1" applyProtection="1">
      <alignment/>
      <protection locked="0"/>
    </xf>
    <xf numFmtId="37" fontId="3" fillId="0" borderId="0" xfId="19" applyNumberFormat="1" applyFont="1" applyBorder="1" applyProtection="1">
      <alignment/>
      <protection locked="0"/>
    </xf>
    <xf numFmtId="37" fontId="3" fillId="0" borderId="4" xfId="19" applyNumberFormat="1" applyFont="1" applyBorder="1" applyAlignment="1" applyProtection="1">
      <alignment horizontal="right"/>
      <protection locked="0"/>
    </xf>
    <xf numFmtId="37" fontId="3" fillId="0" borderId="4" xfId="19" applyNumberFormat="1" applyFont="1" applyBorder="1" applyProtection="1">
      <alignment/>
      <protection locked="0"/>
    </xf>
    <xf numFmtId="37" fontId="3" fillId="0" borderId="1" xfId="19" applyNumberFormat="1" applyFont="1" applyBorder="1" applyProtection="1">
      <alignment/>
      <protection locked="0"/>
    </xf>
    <xf numFmtId="37" fontId="3" fillId="0" borderId="5" xfId="19" applyNumberFormat="1" applyFont="1" applyBorder="1" applyProtection="1">
      <alignment/>
      <protection locked="0"/>
    </xf>
    <xf numFmtId="37" fontId="3" fillId="0" borderId="0" xfId="19" applyNumberFormat="1" applyFont="1" applyProtection="1">
      <alignment/>
      <protection locked="0"/>
    </xf>
    <xf numFmtId="37" fontId="3" fillId="0" borderId="0" xfId="19" applyNumberFormat="1" applyFont="1" applyAlignment="1" applyProtection="1">
      <alignment horizontal="left"/>
      <protection locked="0"/>
    </xf>
    <xf numFmtId="37" fontId="3" fillId="0" borderId="0" xfId="19" applyNumberFormat="1" applyFont="1" applyBorder="1" applyAlignment="1" applyProtection="1">
      <alignment horizontal="right"/>
      <protection locked="0"/>
    </xf>
    <xf numFmtId="39" fontId="3" fillId="0" borderId="0" xfId="19" applyNumberFormat="1" applyFont="1">
      <alignment/>
      <protection/>
    </xf>
    <xf numFmtId="37" fontId="5" fillId="0" borderId="0" xfId="19" applyFont="1" applyBorder="1">
      <alignment/>
      <protection/>
    </xf>
    <xf numFmtId="37" fontId="5" fillId="0" borderId="0" xfId="19" applyFont="1" applyBorder="1" applyAlignment="1">
      <alignment horizontal="center"/>
      <protection/>
    </xf>
    <xf numFmtId="39" fontId="3" fillId="0" borderId="0" xfId="19" applyNumberFormat="1" applyFont="1" applyBorder="1">
      <alignment/>
      <protection/>
    </xf>
    <xf numFmtId="37" fontId="2" fillId="0" borderId="0" xfId="20" applyFont="1" applyAlignment="1" applyProtection="1">
      <alignment horizontal="left"/>
      <protection locked="0"/>
    </xf>
    <xf numFmtId="41" fontId="3" fillId="0" borderId="0" xfId="20" applyNumberFormat="1" applyFont="1">
      <alignment/>
      <protection/>
    </xf>
    <xf numFmtId="164" fontId="3" fillId="0" borderId="0" xfId="20" applyNumberFormat="1" applyFont="1">
      <alignment/>
      <protection/>
    </xf>
    <xf numFmtId="37" fontId="1" fillId="0" borderId="0" xfId="20">
      <alignment/>
      <protection/>
    </xf>
    <xf numFmtId="37" fontId="2" fillId="0" borderId="0" xfId="20" applyFont="1">
      <alignment/>
      <protection/>
    </xf>
    <xf numFmtId="37" fontId="3" fillId="0" borderId="0" xfId="20" applyFont="1">
      <alignment/>
      <protection/>
    </xf>
    <xf numFmtId="41" fontId="2" fillId="0" borderId="0" xfId="20" applyNumberFormat="1" applyFont="1" applyAlignment="1">
      <alignment horizontal="center"/>
      <protection/>
    </xf>
    <xf numFmtId="41" fontId="3" fillId="0" borderId="0" xfId="20" applyNumberFormat="1" applyFont="1" applyAlignment="1">
      <alignment horizontal="center"/>
      <protection/>
    </xf>
    <xf numFmtId="41" fontId="3" fillId="0" borderId="6" xfId="20" applyNumberFormat="1" applyFont="1" applyBorder="1">
      <alignment/>
      <protection/>
    </xf>
    <xf numFmtId="41" fontId="3" fillId="0" borderId="5" xfId="20" applyNumberFormat="1" applyFont="1" applyBorder="1">
      <alignment/>
      <protection/>
    </xf>
    <xf numFmtId="41" fontId="2" fillId="0" borderId="0" xfId="22" applyNumberFormat="1" applyFont="1" applyAlignment="1" applyProtection="1">
      <alignment horizontal="left"/>
      <protection locked="0"/>
    </xf>
    <xf numFmtId="41" fontId="3" fillId="0" borderId="0" xfId="22" applyNumberFormat="1" applyFont="1">
      <alignment/>
      <protection/>
    </xf>
    <xf numFmtId="37" fontId="1" fillId="0" borderId="0" xfId="22">
      <alignment/>
      <protection/>
    </xf>
    <xf numFmtId="37" fontId="2" fillId="0" borderId="0" xfId="22" applyFont="1" applyAlignment="1" applyProtection="1">
      <alignment horizontal="left"/>
      <protection locked="0"/>
    </xf>
    <xf numFmtId="41" fontId="3" fillId="0" borderId="0" xfId="22" applyNumberFormat="1" applyFont="1" applyAlignment="1" applyProtection="1">
      <alignment horizontal="left"/>
      <protection locked="0"/>
    </xf>
    <xf numFmtId="41" fontId="2" fillId="0" borderId="0" xfId="22" applyNumberFormat="1" applyFont="1">
      <alignment/>
      <protection/>
    </xf>
    <xf numFmtId="37" fontId="6" fillId="0" borderId="0" xfId="22" applyNumberFormat="1" applyFont="1" applyAlignment="1" applyProtection="1">
      <alignment horizontal="center"/>
      <protection locked="0"/>
    </xf>
    <xf numFmtId="37" fontId="3" fillId="0" borderId="0" xfId="22" applyFont="1">
      <alignment/>
      <protection/>
    </xf>
    <xf numFmtId="37" fontId="2" fillId="0" borderId="0" xfId="22" applyFont="1" applyBorder="1" applyAlignment="1" applyProtection="1">
      <alignment horizontal="center"/>
      <protection locked="0"/>
    </xf>
    <xf numFmtId="37" fontId="3" fillId="0" borderId="0" xfId="22" applyFont="1" applyBorder="1">
      <alignment/>
      <protection/>
    </xf>
    <xf numFmtId="37" fontId="6" fillId="0" borderId="0" xfId="22" applyFont="1" applyAlignment="1" applyProtection="1">
      <alignment horizontal="center"/>
      <protection locked="0"/>
    </xf>
    <xf numFmtId="41" fontId="6" fillId="0" borderId="0" xfId="22" applyNumberFormat="1" applyFont="1">
      <alignment/>
      <protection/>
    </xf>
    <xf numFmtId="41" fontId="3" fillId="0" borderId="0" xfId="22" applyNumberFormat="1" applyFont="1" quotePrefix="1">
      <alignment/>
      <protection/>
    </xf>
    <xf numFmtId="41" fontId="3" fillId="0" borderId="6" xfId="22" applyNumberFormat="1" applyFont="1" applyBorder="1">
      <alignment/>
      <protection/>
    </xf>
    <xf numFmtId="41" fontId="3" fillId="0" borderId="0" xfId="22" applyNumberFormat="1" applyFont="1" applyBorder="1">
      <alignment/>
      <protection/>
    </xf>
    <xf numFmtId="41" fontId="3" fillId="0" borderId="5" xfId="22" applyNumberFormat="1" applyFont="1" applyBorder="1">
      <alignment/>
      <protection/>
    </xf>
    <xf numFmtId="167" fontId="3" fillId="0" borderId="0" xfId="22" applyNumberFormat="1" applyFont="1" applyBorder="1">
      <alignment/>
      <protection/>
    </xf>
    <xf numFmtId="167" fontId="3" fillId="0" borderId="0" xfId="22" applyNumberFormat="1" applyFont="1">
      <alignment/>
      <protection/>
    </xf>
    <xf numFmtId="168" fontId="3" fillId="0" borderId="0" xfId="22" applyNumberFormat="1" applyFont="1" applyBorder="1">
      <alignment/>
      <protection/>
    </xf>
    <xf numFmtId="41" fontId="7" fillId="0" borderId="0" xfId="22" applyNumberFormat="1" applyFont="1">
      <alignment/>
      <protection/>
    </xf>
    <xf numFmtId="41" fontId="3" fillId="0" borderId="0" xfId="21" applyNumberFormat="1" applyFont="1">
      <alignment/>
      <protection/>
    </xf>
    <xf numFmtId="37" fontId="1" fillId="0" borderId="0" xfId="21">
      <alignment/>
      <protection/>
    </xf>
    <xf numFmtId="37" fontId="2" fillId="0" borderId="0" xfId="21" applyFont="1" applyAlignment="1" applyProtection="1">
      <alignment horizontal="left"/>
      <protection locked="0"/>
    </xf>
    <xf numFmtId="41" fontId="2" fillId="0" borderId="0" xfId="21" applyNumberFormat="1" applyFont="1">
      <alignment/>
      <protection/>
    </xf>
    <xf numFmtId="37" fontId="2" fillId="0" borderId="0" xfId="21" applyNumberFormat="1" applyFont="1" applyBorder="1" applyAlignment="1" applyProtection="1">
      <alignment horizontal="center"/>
      <protection locked="0"/>
    </xf>
    <xf numFmtId="41" fontId="2" fillId="0" borderId="0" xfId="21" applyNumberFormat="1" applyFont="1" applyAlignment="1">
      <alignment horizontal="center"/>
      <protection/>
    </xf>
    <xf numFmtId="41" fontId="3" fillId="0" borderId="4" xfId="21" applyNumberFormat="1" applyFont="1" applyBorder="1">
      <alignment/>
      <protection/>
    </xf>
    <xf numFmtId="41" fontId="3" fillId="0" borderId="2" xfId="21" applyNumberFormat="1" applyFont="1" applyBorder="1">
      <alignment/>
      <protection/>
    </xf>
    <xf numFmtId="41" fontId="3" fillId="0" borderId="2" xfId="21" applyNumberFormat="1" applyFont="1" applyBorder="1" applyAlignment="1">
      <alignment horizontal="center"/>
      <protection/>
    </xf>
    <xf numFmtId="41" fontId="3" fillId="0" borderId="1" xfId="21" applyNumberFormat="1" applyFont="1" applyBorder="1" applyAlignment="1">
      <alignment horizontal="center"/>
      <protection/>
    </xf>
    <xf numFmtId="41" fontId="3" fillId="0" borderId="4" xfId="21" applyNumberFormat="1" applyFont="1" applyBorder="1" applyAlignment="1">
      <alignment horizontal="center"/>
      <protection/>
    </xf>
    <xf numFmtId="41" fontId="3" fillId="0" borderId="5" xfId="21" applyNumberFormat="1" applyFont="1" applyBorder="1">
      <alignment/>
      <protection/>
    </xf>
    <xf numFmtId="41" fontId="3" fillId="0" borderId="0" xfId="21" applyNumberFormat="1" applyFont="1" applyBorder="1">
      <alignment/>
      <protection/>
    </xf>
    <xf numFmtId="167" fontId="3" fillId="0" borderId="0" xfId="21" applyNumberFormat="1" applyFont="1" applyBorder="1">
      <alignment/>
      <protection/>
    </xf>
    <xf numFmtId="37" fontId="3" fillId="0" borderId="3" xfId="19" applyNumberFormat="1" applyFont="1" applyBorder="1" applyAlignment="1" applyProtection="1">
      <alignment horizontal="right"/>
      <protection locked="0"/>
    </xf>
    <xf numFmtId="41" fontId="3" fillId="0" borderId="1" xfId="19" applyNumberFormat="1" applyFont="1" applyBorder="1" applyProtection="1">
      <alignment/>
      <protection locked="0"/>
    </xf>
    <xf numFmtId="37" fontId="3" fillId="0" borderId="6" xfId="19" applyNumberFormat="1" applyFont="1" applyBorder="1" applyAlignment="1" applyProtection="1">
      <alignment horizontal="right"/>
      <protection locked="0"/>
    </xf>
    <xf numFmtId="37" fontId="3" fillId="0" borderId="6" xfId="19" applyNumberFormat="1" applyFont="1" applyBorder="1" applyProtection="1">
      <alignment/>
      <protection locked="0"/>
    </xf>
    <xf numFmtId="170" fontId="3" fillId="0" borderId="1" xfId="19" applyNumberFormat="1" applyFont="1" applyFill="1" applyBorder="1" applyAlignment="1" applyProtection="1">
      <alignment horizontal="right"/>
      <protection locked="0"/>
    </xf>
    <xf numFmtId="41" fontId="3" fillId="0" borderId="6" xfId="20" applyNumberFormat="1" applyFont="1" applyBorder="1" applyAlignment="1">
      <alignment horizontal="center"/>
      <protection/>
    </xf>
    <xf numFmtId="41" fontId="3" fillId="0" borderId="7" xfId="22" applyNumberFormat="1" applyFont="1" applyBorder="1">
      <alignment/>
      <protection/>
    </xf>
    <xf numFmtId="41" fontId="3" fillId="0" borderId="0" xfId="22" applyNumberFormat="1" applyFont="1" applyAlignment="1">
      <alignment/>
      <protection/>
    </xf>
    <xf numFmtId="41" fontId="2" fillId="0" borderId="0" xfId="22" applyNumberFormat="1" applyFont="1" applyAlignment="1">
      <alignment wrapText="1"/>
      <protection/>
    </xf>
    <xf numFmtId="41" fontId="2" fillId="0" borderId="0" xfId="22" applyNumberFormat="1" applyFont="1" applyAlignment="1">
      <alignment horizontal="left" wrapText="1"/>
      <protection/>
    </xf>
    <xf numFmtId="37" fontId="2" fillId="0" borderId="6" xfId="22" applyFont="1" applyBorder="1" applyAlignment="1" applyProtection="1">
      <alignment horizontal="center"/>
      <protection locked="0"/>
    </xf>
    <xf numFmtId="37" fontId="2" fillId="0" borderId="0" xfId="22" applyFont="1">
      <alignment/>
      <protection/>
    </xf>
    <xf numFmtId="37" fontId="2" fillId="0" borderId="0" xfId="21" applyFont="1">
      <alignment/>
      <protection/>
    </xf>
    <xf numFmtId="41" fontId="3" fillId="0" borderId="3" xfId="21" applyNumberFormat="1" applyFont="1" applyBorder="1">
      <alignment/>
      <protection/>
    </xf>
    <xf numFmtId="41" fontId="3" fillId="0" borderId="1" xfId="21" applyNumberFormat="1" applyFont="1" applyBorder="1">
      <alignment/>
      <protection/>
    </xf>
    <xf numFmtId="4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6" xfId="21" applyNumberFormat="1" applyFont="1" applyBorder="1">
      <alignment/>
      <protection/>
    </xf>
    <xf numFmtId="37" fontId="9" fillId="0" borderId="0" xfId="21" applyFont="1">
      <alignment/>
      <protection/>
    </xf>
    <xf numFmtId="37" fontId="10" fillId="0" borderId="0" xfId="21" applyFont="1">
      <alignment/>
      <protection/>
    </xf>
    <xf numFmtId="37" fontId="9" fillId="0" borderId="2" xfId="21" applyFont="1" applyBorder="1">
      <alignment/>
      <protection/>
    </xf>
    <xf numFmtId="37" fontId="10" fillId="0" borderId="2" xfId="21" applyFont="1" applyBorder="1">
      <alignment/>
      <protection/>
    </xf>
    <xf numFmtId="41" fontId="3" fillId="0" borderId="1" xfId="21" applyNumberFormat="1" applyFont="1" applyBorder="1" quotePrefix="1">
      <alignment/>
      <protection/>
    </xf>
    <xf numFmtId="37" fontId="10" fillId="0" borderId="4" xfId="21" applyFont="1" applyBorder="1">
      <alignment/>
      <protection/>
    </xf>
    <xf numFmtId="0" fontId="3" fillId="0" borderId="2" xfId="0" applyFont="1" applyBorder="1" applyAlignment="1">
      <alignment/>
    </xf>
    <xf numFmtId="37" fontId="10" fillId="0" borderId="1" xfId="21" applyFont="1" applyBorder="1">
      <alignment/>
      <protection/>
    </xf>
    <xf numFmtId="37" fontId="10" fillId="0" borderId="6" xfId="21" applyFont="1" applyBorder="1">
      <alignment/>
      <protection/>
    </xf>
    <xf numFmtId="37" fontId="4" fillId="0" borderId="0" xfId="22" applyFont="1" applyAlignment="1" applyProtection="1">
      <alignment horizontal="center"/>
      <protection locked="0"/>
    </xf>
    <xf numFmtId="37" fontId="4" fillId="0" borderId="0" xfId="22" applyNumberFormat="1" applyFont="1" applyAlignment="1" applyProtection="1">
      <alignment horizontal="center"/>
      <protection locked="0"/>
    </xf>
    <xf numFmtId="43" fontId="10" fillId="0" borderId="2" xfId="15" applyFont="1" applyBorder="1" applyAlignment="1">
      <alignment/>
    </xf>
    <xf numFmtId="43" fontId="10" fillId="0" borderId="0" xfId="15" applyFont="1" applyAlignment="1">
      <alignment/>
    </xf>
    <xf numFmtId="43" fontId="10" fillId="0" borderId="4" xfId="15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7" sqref="A17"/>
    </sheetView>
  </sheetViews>
  <sheetFormatPr defaultColWidth="9.140625" defaultRowHeight="12.75"/>
  <cols>
    <col min="1" max="1" width="47.140625" style="0" customWidth="1"/>
    <col min="2" max="4" width="12.28125" style="0" customWidth="1"/>
    <col min="5" max="5" width="12.8515625" style="0" customWidth="1"/>
    <col min="6" max="6" width="13.140625" style="0" customWidth="1"/>
  </cols>
  <sheetData>
    <row r="1" spans="1:8" ht="15.75">
      <c r="A1" s="1" t="s">
        <v>139</v>
      </c>
      <c r="B1" s="37"/>
      <c r="C1" s="37"/>
      <c r="D1" s="37"/>
      <c r="E1" s="37"/>
      <c r="F1" s="38"/>
      <c r="G1" s="39"/>
      <c r="H1" s="39"/>
    </row>
    <row r="2" spans="1:8" ht="15.75">
      <c r="A2" s="36" t="s">
        <v>1</v>
      </c>
      <c r="B2" s="37"/>
      <c r="C2" s="37"/>
      <c r="D2" s="37"/>
      <c r="E2" s="37"/>
      <c r="F2" s="37"/>
      <c r="G2" s="39"/>
      <c r="H2" s="39"/>
    </row>
    <row r="3" spans="1:8" ht="15.75">
      <c r="A3" s="40" t="s">
        <v>50</v>
      </c>
      <c r="B3" s="37"/>
      <c r="C3" s="37"/>
      <c r="D3" s="37"/>
      <c r="E3" s="37"/>
      <c r="F3" s="37"/>
      <c r="G3" s="39"/>
      <c r="H3" s="39"/>
    </row>
    <row r="4" spans="1:8" ht="15.75">
      <c r="A4" s="69" t="s">
        <v>134</v>
      </c>
      <c r="B4" s="37"/>
      <c r="C4" s="37"/>
      <c r="D4" s="37"/>
      <c r="E4" s="37"/>
      <c r="F4" s="37"/>
      <c r="G4" s="39"/>
      <c r="H4" s="39"/>
    </row>
    <row r="5" spans="1:8" ht="15.75">
      <c r="A5" s="40" t="s">
        <v>51</v>
      </c>
      <c r="B5" s="37"/>
      <c r="C5" s="37"/>
      <c r="D5" s="37"/>
      <c r="E5" s="37"/>
      <c r="F5" s="37"/>
      <c r="G5" s="39"/>
      <c r="H5" s="39"/>
    </row>
    <row r="6" spans="1:8" ht="15.75">
      <c r="A6" s="40"/>
      <c r="B6" s="37"/>
      <c r="C6" s="37"/>
      <c r="D6" s="37"/>
      <c r="E6" s="37"/>
      <c r="F6" s="37"/>
      <c r="G6" s="39"/>
      <c r="H6" s="39"/>
    </row>
    <row r="7" spans="1:8" ht="15.75">
      <c r="A7" s="41"/>
      <c r="B7" s="42" t="s">
        <v>14</v>
      </c>
      <c r="C7" s="42" t="s">
        <v>14</v>
      </c>
      <c r="D7" s="42" t="s">
        <v>15</v>
      </c>
      <c r="E7" s="42" t="s">
        <v>117</v>
      </c>
      <c r="F7" s="43"/>
      <c r="G7" s="39"/>
      <c r="H7" s="39"/>
    </row>
    <row r="8" spans="1:8" ht="15.75">
      <c r="A8" s="41"/>
      <c r="B8" s="42" t="s">
        <v>16</v>
      </c>
      <c r="C8" s="42" t="s">
        <v>107</v>
      </c>
      <c r="D8" s="42" t="s">
        <v>17</v>
      </c>
      <c r="E8" s="42" t="s">
        <v>118</v>
      </c>
      <c r="F8" s="42" t="s">
        <v>3</v>
      </c>
      <c r="G8" s="39"/>
      <c r="H8" s="39"/>
    </row>
    <row r="9" spans="1:8" ht="15.75">
      <c r="A9" s="41"/>
      <c r="B9" s="42" t="s">
        <v>65</v>
      </c>
      <c r="C9" s="42" t="s">
        <v>65</v>
      </c>
      <c r="D9" s="42" t="s">
        <v>65</v>
      </c>
      <c r="E9" s="42" t="s">
        <v>65</v>
      </c>
      <c r="F9" s="42" t="s">
        <v>65</v>
      </c>
      <c r="G9" s="39"/>
      <c r="H9" s="39"/>
    </row>
    <row r="10" spans="1:8" ht="15.75">
      <c r="A10" s="39"/>
      <c r="B10" s="39"/>
      <c r="C10" s="39"/>
      <c r="D10" s="39"/>
      <c r="E10" s="39"/>
      <c r="F10" s="39"/>
      <c r="G10" s="39"/>
      <c r="H10" s="39"/>
    </row>
    <row r="11" spans="1:8" ht="15.75">
      <c r="A11" s="41" t="s">
        <v>116</v>
      </c>
      <c r="B11" s="37">
        <v>47011</v>
      </c>
      <c r="C11" s="37">
        <v>16357</v>
      </c>
      <c r="D11" s="37">
        <v>-27503</v>
      </c>
      <c r="E11" s="37">
        <v>1949</v>
      </c>
      <c r="F11" s="37">
        <f>SUM(B11:E11)</f>
        <v>37814</v>
      </c>
      <c r="G11" s="39"/>
      <c r="H11" s="39"/>
    </row>
    <row r="12" spans="1:8" ht="15.75">
      <c r="A12" s="41" t="s">
        <v>108</v>
      </c>
      <c r="B12" s="37">
        <f>50011-47011</f>
        <v>3000</v>
      </c>
      <c r="C12" s="37"/>
      <c r="D12" s="37"/>
      <c r="E12" s="37"/>
      <c r="F12" s="37">
        <f>SUM(B12:E12)</f>
        <v>3000</v>
      </c>
      <c r="G12" s="39"/>
      <c r="H12" s="39"/>
    </row>
    <row r="13" spans="1:8" ht="15.75">
      <c r="A13" s="41" t="s">
        <v>106</v>
      </c>
      <c r="B13" s="85"/>
      <c r="C13" s="85"/>
      <c r="D13" s="44">
        <v>3502</v>
      </c>
      <c r="E13" s="44"/>
      <c r="F13" s="37">
        <f>SUM(B13:E13)</f>
        <v>3502</v>
      </c>
      <c r="G13" s="39"/>
      <c r="H13" s="39"/>
    </row>
    <row r="14" spans="1:15" ht="16.5" thickBot="1">
      <c r="A14" s="40" t="s">
        <v>135</v>
      </c>
      <c r="B14" s="45">
        <f>SUM(B11:B13)</f>
        <v>50011</v>
      </c>
      <c r="C14" s="45">
        <f>SUM(C11:C13)</f>
        <v>16357</v>
      </c>
      <c r="D14" s="45">
        <f>SUM(D11:D13)</f>
        <v>-24001</v>
      </c>
      <c r="E14" s="45">
        <f>SUM(E11:E13)</f>
        <v>1949</v>
      </c>
      <c r="F14" s="45">
        <f>SUM(F11:F13)</f>
        <v>44316</v>
      </c>
      <c r="G14" s="39"/>
      <c r="H14" s="39"/>
      <c r="O14" s="95"/>
    </row>
    <row r="15" spans="1:8" ht="16.5" thickTop="1">
      <c r="A15" s="41"/>
      <c r="B15" s="37"/>
      <c r="C15" s="37"/>
      <c r="D15" s="37"/>
      <c r="E15" s="37"/>
      <c r="F15" s="37"/>
      <c r="G15" s="39"/>
      <c r="H15" s="39"/>
    </row>
    <row r="16" spans="1:8" ht="15.75">
      <c r="A16" s="39"/>
      <c r="B16" s="39"/>
      <c r="C16" s="39"/>
      <c r="D16" s="39"/>
      <c r="E16" s="39"/>
      <c r="F16" s="39"/>
      <c r="G16" s="39"/>
      <c r="H16" s="39"/>
    </row>
    <row r="17" spans="1:8" ht="15.75">
      <c r="A17" s="39"/>
      <c r="B17" s="39"/>
      <c r="C17" s="39"/>
      <c r="D17" s="39"/>
      <c r="E17" s="39"/>
      <c r="F17" s="39"/>
      <c r="G17" s="39"/>
      <c r="H17" s="39"/>
    </row>
    <row r="18" spans="1:8" ht="15.75">
      <c r="A18" s="41" t="s">
        <v>73</v>
      </c>
      <c r="B18" s="37">
        <v>19984</v>
      </c>
      <c r="C18" s="37">
        <v>3384</v>
      </c>
      <c r="D18" s="37">
        <f>-17733-3384</f>
        <v>-21117</v>
      </c>
      <c r="E18" s="37"/>
      <c r="F18" s="37">
        <f>SUM(B18:E18)</f>
        <v>2251</v>
      </c>
      <c r="G18" s="39"/>
      <c r="H18" s="39"/>
    </row>
    <row r="19" spans="1:8" ht="15.75">
      <c r="A19" s="41" t="s">
        <v>108</v>
      </c>
      <c r="B19" s="37">
        <f>47011-19984</f>
        <v>27027</v>
      </c>
      <c r="C19" s="37">
        <f>15224-2251</f>
        <v>12973</v>
      </c>
      <c r="D19" s="37"/>
      <c r="E19" s="37"/>
      <c r="F19" s="37">
        <f>SUM(B19:E19)</f>
        <v>40000</v>
      </c>
      <c r="G19" s="39"/>
      <c r="H19" s="39"/>
    </row>
    <row r="20" spans="1:8" ht="15.75">
      <c r="A20" s="41" t="s">
        <v>119</v>
      </c>
      <c r="B20" s="43">
        <v>0</v>
      </c>
      <c r="C20" s="43"/>
      <c r="D20" s="37">
        <v>-75</v>
      </c>
      <c r="E20" s="37"/>
      <c r="F20" s="37">
        <f>SUM(B20:E20)</f>
        <v>-75</v>
      </c>
      <c r="G20" s="39"/>
      <c r="H20" s="39"/>
    </row>
    <row r="21" spans="1:8" ht="16.5" thickBot="1">
      <c r="A21" s="40" t="s">
        <v>129</v>
      </c>
      <c r="B21" s="45">
        <f>SUM(B18:B20)</f>
        <v>47011</v>
      </c>
      <c r="C21" s="45">
        <f>SUM(C18:C20)</f>
        <v>16357</v>
      </c>
      <c r="D21" s="45">
        <f>SUM(D18:D20)</f>
        <v>-21192</v>
      </c>
      <c r="E21" s="45"/>
      <c r="F21" s="45">
        <f>SUM(F18:F20)</f>
        <v>42176</v>
      </c>
      <c r="G21" s="39"/>
      <c r="H21" s="39"/>
    </row>
    <row r="22" spans="1:8" ht="16.5" thickTop="1">
      <c r="A22" s="41"/>
      <c r="B22" s="37"/>
      <c r="C22" s="37"/>
      <c r="D22" s="37"/>
      <c r="E22" s="37"/>
      <c r="F22" s="37"/>
      <c r="G22" s="39"/>
      <c r="H22" s="39"/>
    </row>
    <row r="23" spans="1:8" ht="15.75">
      <c r="A23" s="39"/>
      <c r="B23" s="39"/>
      <c r="C23" s="39"/>
      <c r="D23" s="39"/>
      <c r="E23" s="39"/>
      <c r="F23" s="39"/>
      <c r="G23" s="39"/>
      <c r="H23" s="39"/>
    </row>
    <row r="24" spans="1:8" ht="15.75">
      <c r="A24" s="39"/>
      <c r="B24" s="39"/>
      <c r="C24" s="39"/>
      <c r="D24" s="39"/>
      <c r="E24" s="39"/>
      <c r="F24" s="39"/>
      <c r="G24" s="39"/>
      <c r="H24" s="39"/>
    </row>
    <row r="25" spans="1:8" ht="15.75">
      <c r="A25" s="39"/>
      <c r="B25" s="39"/>
      <c r="C25" s="39"/>
      <c r="D25" s="39"/>
      <c r="E25" s="39"/>
      <c r="F25" s="39"/>
      <c r="G25" s="39"/>
      <c r="H25" s="39"/>
    </row>
    <row r="26" spans="1:8" ht="15.75">
      <c r="A26" s="40" t="s">
        <v>84</v>
      </c>
      <c r="B26" s="39"/>
      <c r="C26" s="39"/>
      <c r="D26" s="39"/>
      <c r="E26" s="39"/>
      <c r="F26" s="39"/>
      <c r="G26" s="39"/>
      <c r="H26" s="39"/>
    </row>
    <row r="27" spans="1:8" ht="15.75">
      <c r="A27" s="40" t="s">
        <v>120</v>
      </c>
      <c r="B27" s="39"/>
      <c r="C27" s="39"/>
      <c r="D27" s="39"/>
      <c r="E27" s="39"/>
      <c r="F27" s="39"/>
      <c r="G27" s="39"/>
      <c r="H27" s="39"/>
    </row>
  </sheetData>
  <printOptions/>
  <pageMargins left="0.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6">
      <selection activeCell="B24" sqref="B24"/>
    </sheetView>
  </sheetViews>
  <sheetFormatPr defaultColWidth="9.140625" defaultRowHeight="12.75"/>
  <cols>
    <col min="1" max="1" width="53.00390625" style="0" customWidth="1"/>
    <col min="2" max="3" width="12.7109375" style="0" customWidth="1"/>
    <col min="4" max="6" width="0" style="0" hidden="1" customWidth="1"/>
  </cols>
  <sheetData>
    <row r="1" spans="1:6" ht="12.75">
      <c r="A1" s="1" t="s">
        <v>138</v>
      </c>
      <c r="B1" s="2"/>
      <c r="C1" s="3"/>
      <c r="D1" s="2"/>
      <c r="E1" s="4">
        <v>37571.569476041666</v>
      </c>
      <c r="F1" s="4">
        <v>37571.569476041666</v>
      </c>
    </row>
    <row r="2" spans="1:6" ht="12.75">
      <c r="A2" s="1" t="s">
        <v>1</v>
      </c>
      <c r="B2" s="2"/>
      <c r="C2" s="5"/>
      <c r="D2" s="2"/>
      <c r="E2" s="4"/>
      <c r="F2" s="4"/>
    </row>
    <row r="3" spans="1:6" ht="12.75">
      <c r="A3" s="1" t="s">
        <v>36</v>
      </c>
      <c r="B3" s="2"/>
      <c r="C3" s="5"/>
      <c r="D3" s="2"/>
      <c r="E3" s="6" t="s">
        <v>5</v>
      </c>
      <c r="F3" s="6" t="s">
        <v>5</v>
      </c>
    </row>
    <row r="4" spans="1:6" ht="12.75">
      <c r="A4" s="1" t="s">
        <v>132</v>
      </c>
      <c r="B4" s="2"/>
      <c r="C4" s="5"/>
      <c r="D4" s="2"/>
      <c r="E4" s="6"/>
      <c r="F4" s="6"/>
    </row>
    <row r="5" spans="1:6" ht="12.75">
      <c r="A5" s="1"/>
      <c r="B5" s="7" t="s">
        <v>38</v>
      </c>
      <c r="C5" s="9" t="s">
        <v>40</v>
      </c>
      <c r="D5" s="2"/>
      <c r="E5" s="2"/>
      <c r="F5" s="2"/>
    </row>
    <row r="6" spans="1:6" ht="12.75">
      <c r="A6" s="1"/>
      <c r="B6" s="10" t="s">
        <v>39</v>
      </c>
      <c r="C6" s="9" t="s">
        <v>39</v>
      </c>
      <c r="D6" s="2"/>
      <c r="E6" s="2"/>
      <c r="F6" s="2"/>
    </row>
    <row r="7" spans="1:6" ht="12.75">
      <c r="A7" s="11"/>
      <c r="B7" s="7" t="s">
        <v>127</v>
      </c>
      <c r="C7" s="9" t="s">
        <v>112</v>
      </c>
      <c r="D7" s="2"/>
      <c r="E7" s="12" t="s">
        <v>20</v>
      </c>
      <c r="F7" s="12" t="s">
        <v>6</v>
      </c>
    </row>
    <row r="8" spans="1:6" ht="12.75">
      <c r="A8" s="2"/>
      <c r="B8" s="13" t="s">
        <v>65</v>
      </c>
      <c r="C8" s="13" t="s">
        <v>65</v>
      </c>
      <c r="D8" s="2"/>
      <c r="E8" s="2"/>
      <c r="F8" s="2"/>
    </row>
    <row r="9" spans="1:6" ht="12.75">
      <c r="A9" s="1"/>
      <c r="B9" s="5"/>
      <c r="C9" s="5"/>
      <c r="D9" s="14" t="s">
        <v>0</v>
      </c>
      <c r="E9" s="2"/>
      <c r="F9" s="2"/>
    </row>
    <row r="10" spans="1:6" ht="12.75">
      <c r="A10" s="15" t="s">
        <v>9</v>
      </c>
      <c r="B10" s="25">
        <f>24726+27972+3283</f>
        <v>55981</v>
      </c>
      <c r="C10" s="25">
        <v>51219</v>
      </c>
      <c r="D10" s="15" t="s">
        <v>2</v>
      </c>
      <c r="E10" s="18">
        <v>-703508.379999999</v>
      </c>
      <c r="F10" s="18" t="e">
        <v>#REF!</v>
      </c>
    </row>
    <row r="11" spans="1:6" ht="12.75">
      <c r="A11" s="15" t="s">
        <v>103</v>
      </c>
      <c r="B11" s="17">
        <v>12050</v>
      </c>
      <c r="C11" s="17">
        <v>12050</v>
      </c>
      <c r="D11" s="15"/>
      <c r="E11" s="18"/>
      <c r="F11" s="18"/>
    </row>
    <row r="12" spans="1:6" ht="12.75">
      <c r="A12" s="15" t="s">
        <v>64</v>
      </c>
      <c r="B12" s="16">
        <v>761</v>
      </c>
      <c r="C12" s="16">
        <v>935</v>
      </c>
      <c r="D12" s="15"/>
      <c r="E12" s="18"/>
      <c r="F12" s="18"/>
    </row>
    <row r="13" spans="1:6" ht="12.75">
      <c r="A13" s="15"/>
      <c r="B13" s="80">
        <f>SUM(B10:B12)</f>
        <v>68792</v>
      </c>
      <c r="C13" s="80">
        <f>SUM(C10:C12)</f>
        <v>64204</v>
      </c>
      <c r="D13" s="15"/>
      <c r="E13" s="18"/>
      <c r="F13" s="18"/>
    </row>
    <row r="14" spans="1:6" ht="12.75">
      <c r="A14" s="15"/>
      <c r="B14" s="19"/>
      <c r="C14" s="20"/>
      <c r="D14" s="15"/>
      <c r="E14" s="18"/>
      <c r="F14" s="18"/>
    </row>
    <row r="15" spans="1:6" ht="12.75">
      <c r="A15" s="1" t="s">
        <v>7</v>
      </c>
      <c r="B15" s="21"/>
      <c r="C15" s="21"/>
      <c r="D15" s="5"/>
      <c r="E15" s="18"/>
      <c r="F15" s="18"/>
    </row>
    <row r="16" spans="1:6" ht="12.75">
      <c r="A16" s="15" t="s">
        <v>41</v>
      </c>
      <c r="B16" s="25">
        <v>21027</v>
      </c>
      <c r="C16" s="26">
        <v>14411</v>
      </c>
      <c r="D16" s="15" t="s">
        <v>2</v>
      </c>
      <c r="E16" s="18">
        <v>296042.02</v>
      </c>
      <c r="F16" s="18" t="e">
        <v>#REF!</v>
      </c>
    </row>
    <row r="17" spans="1:6" ht="12.75">
      <c r="A17" s="15" t="s">
        <v>66</v>
      </c>
      <c r="B17" s="17">
        <v>25108</v>
      </c>
      <c r="C17" s="22">
        <v>18019</v>
      </c>
      <c r="D17" s="15" t="s">
        <v>2</v>
      </c>
      <c r="E17" s="18">
        <v>-501226.3400000008</v>
      </c>
      <c r="F17" s="18" t="e">
        <v>#REF!</v>
      </c>
    </row>
    <row r="18" spans="1:6" ht="12.75">
      <c r="A18" s="15" t="s">
        <v>67</v>
      </c>
      <c r="B18" s="17">
        <f>508+52</f>
        <v>560</v>
      </c>
      <c r="C18" s="22">
        <v>560</v>
      </c>
      <c r="D18" s="15"/>
      <c r="E18" s="18"/>
      <c r="F18" s="18"/>
    </row>
    <row r="19" spans="1:6" ht="12.75">
      <c r="A19" s="15" t="s">
        <v>42</v>
      </c>
      <c r="B19" s="17">
        <f>110+2+200</f>
        <v>312</v>
      </c>
      <c r="C19" s="22">
        <v>1272</v>
      </c>
      <c r="D19" s="15" t="s">
        <v>2</v>
      </c>
      <c r="E19" s="18">
        <v>3000000</v>
      </c>
      <c r="F19" s="18" t="e">
        <v>#REF!</v>
      </c>
    </row>
    <row r="20" spans="1:6" ht="12.75">
      <c r="A20" s="15" t="s">
        <v>43</v>
      </c>
      <c r="B20" s="16">
        <v>1962</v>
      </c>
      <c r="C20" s="27">
        <v>5352</v>
      </c>
      <c r="D20" s="15" t="s">
        <v>2</v>
      </c>
      <c r="E20" s="18">
        <v>486884.3</v>
      </c>
      <c r="F20" s="18" t="e">
        <v>#REF!</v>
      </c>
    </row>
    <row r="21" spans="1:6" ht="12.75">
      <c r="A21" s="15"/>
      <c r="B21" s="23">
        <f>SUM(B16:B20)</f>
        <v>48969</v>
      </c>
      <c r="C21" s="23">
        <f>SUM(C16:C20)</f>
        <v>39614</v>
      </c>
      <c r="D21" s="2"/>
      <c r="E21" s="18">
        <v>2517264.0800000057</v>
      </c>
      <c r="F21" s="18" t="e">
        <v>#REF!</v>
      </c>
    </row>
    <row r="22" spans="1:6" ht="12.75">
      <c r="A22" s="2"/>
      <c r="B22" s="21"/>
      <c r="C22" s="21" t="s">
        <v>0</v>
      </c>
      <c r="D22" s="2"/>
      <c r="E22" s="18"/>
      <c r="F22" s="18"/>
    </row>
    <row r="23" spans="1:6" ht="12.75">
      <c r="A23" s="1" t="s">
        <v>8</v>
      </c>
      <c r="B23" s="21"/>
      <c r="C23" s="21" t="s">
        <v>0</v>
      </c>
      <c r="D23" s="2"/>
      <c r="E23" s="18"/>
      <c r="F23" s="18"/>
    </row>
    <row r="24" spans="1:6" ht="12.75">
      <c r="A24" s="15" t="s">
        <v>68</v>
      </c>
      <c r="B24" s="25">
        <f>26436+31</f>
        <v>26467</v>
      </c>
      <c r="C24" s="26">
        <v>19728</v>
      </c>
      <c r="D24" s="15" t="s">
        <v>2</v>
      </c>
      <c r="E24" s="18">
        <v>255169.32</v>
      </c>
      <c r="F24" s="18" t="e">
        <v>#REF!</v>
      </c>
    </row>
    <row r="25" spans="1:6" ht="12.75">
      <c r="A25" s="15" t="s">
        <v>44</v>
      </c>
      <c r="B25" s="17">
        <v>34463</v>
      </c>
      <c r="C25" s="22">
        <v>36548</v>
      </c>
      <c r="D25" s="15"/>
      <c r="E25" s="18"/>
      <c r="F25" s="18"/>
    </row>
    <row r="26" spans="1:6" ht="12.75">
      <c r="A26" s="15" t="s">
        <v>69</v>
      </c>
      <c r="B26" s="84">
        <v>1904</v>
      </c>
      <c r="C26" s="81">
        <v>1556</v>
      </c>
      <c r="D26" s="15" t="s">
        <v>2</v>
      </c>
      <c r="E26" s="18">
        <v>0</v>
      </c>
      <c r="F26" s="18" t="e">
        <v>#REF!</v>
      </c>
    </row>
    <row r="27" spans="1:6" ht="12.75">
      <c r="A27" s="15"/>
      <c r="B27" s="23">
        <f>SUM(B24:B26)</f>
        <v>62834</v>
      </c>
      <c r="C27" s="23">
        <f>SUM(C24:C26)</f>
        <v>57832</v>
      </c>
      <c r="D27" s="2"/>
      <c r="E27" s="18">
        <v>-492430.33</v>
      </c>
      <c r="F27" s="18" t="e">
        <v>#REF!</v>
      </c>
    </row>
    <row r="28" spans="1:6" ht="12.75">
      <c r="A28" s="15"/>
      <c r="B28" s="24"/>
      <c r="C28" s="24"/>
      <c r="D28" s="2"/>
      <c r="E28" s="18"/>
      <c r="F28" s="18"/>
    </row>
    <row r="29" spans="1:6" ht="12.75">
      <c r="A29" s="1" t="s">
        <v>83</v>
      </c>
      <c r="B29" s="24">
        <f>+B21-B27</f>
        <v>-13865</v>
      </c>
      <c r="C29" s="24">
        <f>+C21-C27</f>
        <v>-18218</v>
      </c>
      <c r="D29" s="2"/>
      <c r="E29" s="18"/>
      <c r="F29" s="18"/>
    </row>
    <row r="30" spans="1:6" ht="12.75">
      <c r="A30" s="15"/>
      <c r="B30" s="24"/>
      <c r="C30" s="24"/>
      <c r="D30" s="2"/>
      <c r="E30" s="18"/>
      <c r="F30" s="18"/>
    </row>
    <row r="31" spans="2:6" ht="13.5" thickBot="1">
      <c r="B31" s="28">
        <f>+B13+B29</f>
        <v>54927</v>
      </c>
      <c r="C31" s="28">
        <f>+C13+C29</f>
        <v>45986</v>
      </c>
      <c r="D31" s="2"/>
      <c r="E31" s="18">
        <v>3009694.41</v>
      </c>
      <c r="F31" s="18" t="e">
        <v>#REF!</v>
      </c>
    </row>
    <row r="32" spans="1:6" ht="13.5" thickTop="1">
      <c r="A32" s="2"/>
      <c r="B32" s="24"/>
      <c r="C32" s="24"/>
      <c r="D32" s="2"/>
      <c r="E32" s="18"/>
      <c r="F32" s="18"/>
    </row>
    <row r="33" spans="1:6" ht="12.75">
      <c r="A33" s="2"/>
      <c r="B33" s="29"/>
      <c r="C33" s="24"/>
      <c r="D33" s="2"/>
      <c r="E33" s="18"/>
      <c r="F33" s="18"/>
    </row>
    <row r="34" spans="1:6" ht="12.75">
      <c r="A34" s="2"/>
      <c r="B34" s="29"/>
      <c r="C34" s="24"/>
      <c r="D34" s="2"/>
      <c r="E34" s="18"/>
      <c r="F34" s="18"/>
    </row>
    <row r="35" spans="1:6" ht="12.75">
      <c r="A35" s="1" t="s">
        <v>10</v>
      </c>
      <c r="B35" s="30" t="s">
        <v>0</v>
      </c>
      <c r="C35" s="30" t="s">
        <v>0</v>
      </c>
      <c r="D35" s="2"/>
      <c r="E35" s="18"/>
      <c r="F35" s="18"/>
    </row>
    <row r="36" spans="1:6" ht="12.75">
      <c r="A36" s="1"/>
      <c r="B36" s="30"/>
      <c r="C36" s="30"/>
      <c r="D36" s="2"/>
      <c r="E36" s="18"/>
      <c r="F36" s="18"/>
    </row>
    <row r="37" spans="1:6" ht="12.75">
      <c r="A37" s="15" t="s">
        <v>13</v>
      </c>
      <c r="B37" s="31">
        <f>50011</f>
        <v>50011</v>
      </c>
      <c r="C37" s="29">
        <v>47011</v>
      </c>
      <c r="D37" s="2"/>
      <c r="E37" s="18"/>
      <c r="F37" s="18"/>
    </row>
    <row r="38" spans="1:6" ht="12.75">
      <c r="A38" s="15" t="s">
        <v>104</v>
      </c>
      <c r="B38" s="31">
        <v>16357</v>
      </c>
      <c r="C38" s="29">
        <v>16357</v>
      </c>
      <c r="D38" s="2"/>
      <c r="E38" s="18"/>
      <c r="F38" s="18"/>
    </row>
    <row r="39" spans="1:6" ht="12.75">
      <c r="A39" s="15" t="s">
        <v>105</v>
      </c>
      <c r="B39" s="31">
        <f>-27503+3502</f>
        <v>-24001</v>
      </c>
      <c r="C39" s="29">
        <v>-27503</v>
      </c>
      <c r="D39" s="2"/>
      <c r="E39" s="18"/>
      <c r="F39" s="18"/>
    </row>
    <row r="40" spans="1:6" ht="12.75">
      <c r="A40" s="97" t="s">
        <v>113</v>
      </c>
      <c r="B40" s="82">
        <v>1949</v>
      </c>
      <c r="C40" s="83">
        <v>1949</v>
      </c>
      <c r="D40" s="2"/>
      <c r="E40" s="18"/>
      <c r="F40" s="18"/>
    </row>
    <row r="41" spans="1:6" ht="12.75">
      <c r="A41" s="1" t="s">
        <v>12</v>
      </c>
      <c r="B41" s="24">
        <f>SUM(B37:B40)</f>
        <v>44316</v>
      </c>
      <c r="C41" s="24">
        <f>SUM(C37:C40)</f>
        <v>37814</v>
      </c>
      <c r="D41" s="2"/>
      <c r="E41" s="18">
        <v>2351850.31</v>
      </c>
      <c r="F41" s="18" t="e">
        <v>#REF!</v>
      </c>
    </row>
    <row r="42" spans="1:6" ht="12.75">
      <c r="A42" s="2"/>
      <c r="B42" s="29"/>
      <c r="C42" s="29"/>
      <c r="D42" s="2"/>
      <c r="E42" s="2"/>
      <c r="F42" s="2"/>
    </row>
    <row r="43" spans="1:6" ht="12.75">
      <c r="A43" s="1" t="s">
        <v>72</v>
      </c>
      <c r="B43" s="29">
        <v>32</v>
      </c>
      <c r="C43" s="29"/>
      <c r="D43" s="2"/>
      <c r="E43" s="2"/>
      <c r="F43" s="2"/>
    </row>
    <row r="44" spans="1:6" ht="12.75">
      <c r="A44" s="2"/>
      <c r="B44" s="29"/>
      <c r="C44" s="29"/>
      <c r="D44" s="2"/>
      <c r="E44" s="2"/>
      <c r="F44" s="2"/>
    </row>
    <row r="45" spans="1:6" ht="12.75">
      <c r="A45" s="8" t="s">
        <v>11</v>
      </c>
      <c r="B45" s="24"/>
      <c r="C45" s="24"/>
      <c r="D45" s="2"/>
      <c r="E45" s="2"/>
      <c r="F45" s="2"/>
    </row>
    <row r="46" spans="1:6" ht="12.75">
      <c r="A46" s="97" t="s">
        <v>114</v>
      </c>
      <c r="B46" s="25">
        <v>232</v>
      </c>
      <c r="C46" s="26">
        <v>232</v>
      </c>
      <c r="D46" s="2"/>
      <c r="E46" s="2"/>
      <c r="F46" s="2"/>
    </row>
    <row r="47" spans="1:6" ht="12.75">
      <c r="A47" s="15" t="s">
        <v>70</v>
      </c>
      <c r="B47" s="17">
        <f>682+7737+879</f>
        <v>9298</v>
      </c>
      <c r="C47" s="22">
        <v>6746</v>
      </c>
      <c r="D47" s="2"/>
      <c r="E47" s="2"/>
      <c r="F47" s="2"/>
    </row>
    <row r="48" spans="1:6" ht="12.75">
      <c r="A48" s="15" t="s">
        <v>71</v>
      </c>
      <c r="B48" s="16">
        <f>1080-31</f>
        <v>1049</v>
      </c>
      <c r="C48" s="27">
        <v>1194</v>
      </c>
      <c r="D48" s="2"/>
      <c r="E48" s="2"/>
      <c r="F48" s="2"/>
    </row>
    <row r="49" spans="1:6" ht="12.75">
      <c r="A49" s="15"/>
      <c r="B49" s="80">
        <f>SUM(B46:B48)</f>
        <v>10579</v>
      </c>
      <c r="C49" s="23">
        <f>SUM(C46:C48)</f>
        <v>8172</v>
      </c>
      <c r="D49" s="2"/>
      <c r="E49" s="2"/>
      <c r="F49" s="2"/>
    </row>
    <row r="50" spans="1:6" ht="12.75">
      <c r="A50" s="2"/>
      <c r="B50" s="24"/>
      <c r="C50" s="24"/>
      <c r="D50" s="2"/>
      <c r="E50" s="2"/>
      <c r="F50" s="2"/>
    </row>
    <row r="51" spans="1:6" ht="13.5" thickBot="1">
      <c r="A51" s="2"/>
      <c r="B51" s="28">
        <f>+B41+B43+B49</f>
        <v>54927</v>
      </c>
      <c r="C51" s="28">
        <f>+C41+C43+C49</f>
        <v>45986</v>
      </c>
      <c r="D51" s="2"/>
      <c r="E51" s="2"/>
      <c r="F51" s="2"/>
    </row>
    <row r="52" spans="1:6" ht="13.5" thickTop="1">
      <c r="A52" s="2"/>
      <c r="B52" s="29"/>
      <c r="C52" s="29"/>
      <c r="D52" s="2"/>
      <c r="E52" s="2"/>
      <c r="F52" s="2"/>
    </row>
    <row r="53" spans="1:6" ht="12.75">
      <c r="A53" s="2"/>
      <c r="B53" s="29"/>
      <c r="C53" s="29"/>
      <c r="D53" s="2"/>
      <c r="E53" s="2"/>
      <c r="F53" s="2"/>
    </row>
    <row r="54" spans="1:6" ht="12.75">
      <c r="A54" s="2" t="s">
        <v>45</v>
      </c>
      <c r="B54" s="32">
        <f>+(B41-B11)/B37</f>
        <v>0.6451780608266181</v>
      </c>
      <c r="C54" s="32">
        <f>+(C41-C11)/C37</f>
        <v>0.5480419476292783</v>
      </c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6"/>
      <c r="E57" s="6"/>
      <c r="F57" s="6"/>
    </row>
    <row r="58" spans="1:6" ht="12.75">
      <c r="A58" s="8" t="s">
        <v>80</v>
      </c>
      <c r="B58" s="2"/>
      <c r="C58" s="2"/>
      <c r="D58" s="6"/>
      <c r="E58" s="6"/>
      <c r="F58" s="6"/>
    </row>
    <row r="59" spans="1:6" ht="12.75">
      <c r="A59" s="8" t="s">
        <v>115</v>
      </c>
      <c r="B59" s="2"/>
      <c r="C59" s="2"/>
      <c r="D59" s="6"/>
      <c r="E59" s="6"/>
      <c r="F59" s="6"/>
    </row>
    <row r="60" spans="1:6" ht="12.75">
      <c r="A60" s="2"/>
      <c r="B60" s="2"/>
      <c r="C60" s="2"/>
      <c r="D60" s="6"/>
      <c r="E60" s="6"/>
      <c r="F60" s="6"/>
    </row>
    <row r="61" spans="1:6" ht="12.75">
      <c r="A61" s="2"/>
      <c r="B61" s="2"/>
      <c r="C61" s="2"/>
      <c r="D61" s="6"/>
      <c r="E61" s="6"/>
      <c r="F61" s="6"/>
    </row>
    <row r="62" spans="1:6" ht="12.75">
      <c r="A62" s="33"/>
      <c r="B62" s="34"/>
      <c r="C62" s="2"/>
      <c r="D62" s="6"/>
      <c r="E62" s="6"/>
      <c r="F62" s="6"/>
    </row>
    <row r="63" spans="1:6" ht="12.75">
      <c r="A63" s="33"/>
      <c r="B63" s="5"/>
      <c r="C63" s="2"/>
      <c r="D63" s="6"/>
      <c r="E63" s="6"/>
      <c r="F63" s="6"/>
    </row>
    <row r="64" spans="1:6" ht="12.75">
      <c r="A64" s="5"/>
      <c r="B64" s="35"/>
      <c r="C64" s="5"/>
      <c r="D64" s="6"/>
      <c r="E64" s="6"/>
      <c r="F64" s="6"/>
    </row>
    <row r="65" spans="1:6" ht="12.75">
      <c r="A65" s="5"/>
      <c r="B65" s="35"/>
      <c r="C65" s="5"/>
      <c r="D65" s="6"/>
      <c r="E65" s="6"/>
      <c r="F65" s="6"/>
    </row>
    <row r="66" spans="1:6" ht="12.75">
      <c r="A66" s="33"/>
      <c r="B66" s="5"/>
      <c r="C66" s="5"/>
      <c r="D66" s="6"/>
      <c r="E66" s="6"/>
      <c r="F66" s="6"/>
    </row>
    <row r="67" spans="1:6" ht="12.75">
      <c r="A67" s="5"/>
      <c r="B67" s="35"/>
      <c r="C67" s="5"/>
      <c r="D67" s="6"/>
      <c r="E67" s="6"/>
      <c r="F67" s="6"/>
    </row>
    <row r="68" spans="1:6" ht="12.75">
      <c r="A68" s="5"/>
      <c r="B68" s="5"/>
      <c r="C68" s="5"/>
      <c r="D68" s="6"/>
      <c r="E68" s="6"/>
      <c r="F68" s="6"/>
    </row>
    <row r="69" spans="1:6" ht="12.75">
      <c r="A69" s="5"/>
      <c r="B69" s="35"/>
      <c r="C69" s="5"/>
      <c r="D69" s="6"/>
      <c r="E69" s="6"/>
      <c r="F69" s="6"/>
    </row>
    <row r="70" spans="1:6" ht="12.75">
      <c r="A70" s="5"/>
      <c r="B70" s="35"/>
      <c r="C70" s="5"/>
      <c r="D70" s="6"/>
      <c r="E70" s="6"/>
      <c r="F70" s="6"/>
    </row>
    <row r="71" spans="1:6" ht="12.75">
      <c r="A71" s="5"/>
      <c r="B71" s="35"/>
      <c r="C71" s="5"/>
      <c r="D71" s="6"/>
      <c r="E71" s="6"/>
      <c r="F71" s="6"/>
    </row>
    <row r="72" spans="1:6" ht="12.75">
      <c r="A72" s="5"/>
      <c r="B72" s="5"/>
      <c r="C72" s="5"/>
      <c r="D72" s="6"/>
      <c r="E72" s="6"/>
      <c r="F72" s="6"/>
    </row>
    <row r="73" spans="1:6" ht="12.75">
      <c r="A73" s="5"/>
      <c r="B73" s="5"/>
      <c r="C73" s="6"/>
      <c r="D73" s="6"/>
      <c r="E73" s="6"/>
      <c r="F73" s="6"/>
    </row>
    <row r="74" spans="1:6" ht="12.75">
      <c r="A74" s="33"/>
      <c r="B74" s="5"/>
      <c r="C74" s="6"/>
      <c r="D74" s="6"/>
      <c r="E74" s="6"/>
      <c r="F74" s="6"/>
    </row>
    <row r="75" spans="1:6" ht="12.75">
      <c r="A75" s="5"/>
      <c r="B75" s="35"/>
      <c r="C75" s="6"/>
      <c r="D75" s="6"/>
      <c r="E75" s="6"/>
      <c r="F75" s="6"/>
    </row>
    <row r="76" spans="1:6" ht="12.75">
      <c r="A76" s="5"/>
      <c r="B76" s="35"/>
      <c r="C76" s="6"/>
      <c r="D76" s="6"/>
      <c r="E76" s="6"/>
      <c r="F76" s="6"/>
    </row>
    <row r="77" spans="1:6" ht="12.75">
      <c r="A77" s="5"/>
      <c r="B77" s="35"/>
      <c r="C77" s="6"/>
      <c r="D77" s="6"/>
      <c r="E77" s="6"/>
      <c r="F77" s="6"/>
    </row>
    <row r="78" spans="1:6" ht="12.75">
      <c r="A78" s="5"/>
      <c r="B78" s="5"/>
      <c r="C78" s="6"/>
      <c r="D78" s="6"/>
      <c r="E78" s="6"/>
      <c r="F78" s="6"/>
    </row>
    <row r="79" spans="1:6" ht="12.75">
      <c r="A79" s="5"/>
      <c r="B79" s="5"/>
      <c r="C79" s="6"/>
      <c r="D79" s="6"/>
      <c r="E79" s="6"/>
      <c r="F79" s="6"/>
    </row>
    <row r="80" spans="1:6" ht="12.75">
      <c r="A80" s="5"/>
      <c r="B80" s="5"/>
      <c r="C80" s="6"/>
      <c r="D80" s="6"/>
      <c r="E80" s="6"/>
      <c r="F80" s="6"/>
    </row>
  </sheetData>
  <printOptions/>
  <pageMargins left="0.75" right="0.75" top="0.75" bottom="0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0" style="0" hidden="1" customWidth="1"/>
    <col min="3" max="3" width="12.8515625" style="0" customWidth="1"/>
    <col min="4" max="4" width="15.140625" style="0" bestFit="1" customWidth="1"/>
    <col min="5" max="5" width="0" style="0" hidden="1" customWidth="1"/>
    <col min="6" max="6" width="13.57421875" style="0" customWidth="1"/>
    <col min="7" max="7" width="15.140625" style="0" bestFit="1" customWidth="1"/>
  </cols>
  <sheetData>
    <row r="1" spans="1:9" ht="15.75">
      <c r="A1" s="1" t="s">
        <v>137</v>
      </c>
      <c r="B1" s="46"/>
      <c r="C1" s="47"/>
      <c r="D1" s="47"/>
      <c r="E1" s="47"/>
      <c r="F1" s="47"/>
      <c r="G1" s="47"/>
      <c r="H1" s="48"/>
      <c r="I1" s="48"/>
    </row>
    <row r="2" spans="1:9" ht="15.75">
      <c r="A2" s="49" t="s">
        <v>46</v>
      </c>
      <c r="B2" s="50"/>
      <c r="C2" s="47"/>
      <c r="D2" s="47"/>
      <c r="E2" s="47"/>
      <c r="F2" s="47"/>
      <c r="G2" s="47"/>
      <c r="H2" s="48"/>
      <c r="I2" s="48"/>
    </row>
    <row r="3" spans="1:9" ht="15.75">
      <c r="A3" s="51" t="s">
        <v>74</v>
      </c>
      <c r="B3" s="51"/>
      <c r="C3" s="47"/>
      <c r="D3" s="47"/>
      <c r="E3" s="47"/>
      <c r="F3" s="47"/>
      <c r="G3" s="47"/>
      <c r="H3" s="48"/>
      <c r="I3" s="48"/>
    </row>
    <row r="4" spans="1:9" ht="15.75">
      <c r="A4" s="69" t="s">
        <v>130</v>
      </c>
      <c r="B4" s="51"/>
      <c r="C4" s="47"/>
      <c r="D4" s="47"/>
      <c r="E4" s="47"/>
      <c r="F4" s="47"/>
      <c r="G4" s="47"/>
      <c r="H4" s="48"/>
      <c r="I4" s="48"/>
    </row>
    <row r="5" spans="1:9" ht="15.75">
      <c r="A5" s="51" t="s">
        <v>51</v>
      </c>
      <c r="B5" s="51"/>
      <c r="C5" s="47"/>
      <c r="D5" s="47"/>
      <c r="E5" s="47"/>
      <c r="F5" s="47"/>
      <c r="G5" s="47"/>
      <c r="H5" s="48"/>
      <c r="I5" s="48"/>
    </row>
    <row r="6" spans="1:9" ht="15.75">
      <c r="A6" s="51"/>
      <c r="B6" s="51"/>
      <c r="C6" s="47"/>
      <c r="D6" s="47"/>
      <c r="E6" s="47"/>
      <c r="F6" s="47"/>
      <c r="G6" s="47"/>
      <c r="H6" s="48"/>
      <c r="I6" s="48"/>
    </row>
    <row r="7" spans="1:9" ht="15.75">
      <c r="A7" s="51"/>
      <c r="B7" s="51"/>
      <c r="C7" s="109" t="s">
        <v>47</v>
      </c>
      <c r="D7" s="109"/>
      <c r="E7" s="47"/>
      <c r="F7" s="108" t="s">
        <v>48</v>
      </c>
      <c r="G7" s="108"/>
      <c r="H7" s="48"/>
      <c r="I7" s="48"/>
    </row>
    <row r="8" spans="1:9" ht="15.75">
      <c r="A8" s="51"/>
      <c r="B8" s="51"/>
      <c r="C8" s="52" t="s">
        <v>52</v>
      </c>
      <c r="D8" s="52" t="s">
        <v>55</v>
      </c>
      <c r="E8" s="53"/>
      <c r="F8" s="52" t="s">
        <v>52</v>
      </c>
      <c r="G8" s="52" t="s">
        <v>55</v>
      </c>
      <c r="H8" s="48"/>
      <c r="I8" s="48"/>
    </row>
    <row r="9" spans="1:9" ht="15.75">
      <c r="A9" s="51"/>
      <c r="B9" s="51"/>
      <c r="C9" s="52" t="s">
        <v>53</v>
      </c>
      <c r="D9" s="52" t="s">
        <v>53</v>
      </c>
      <c r="E9" s="53"/>
      <c r="F9" s="52" t="s">
        <v>53</v>
      </c>
      <c r="G9" s="52" t="s">
        <v>53</v>
      </c>
      <c r="H9" s="48"/>
      <c r="I9" s="48"/>
    </row>
    <row r="10" spans="1:9" ht="15.75">
      <c r="A10" s="51"/>
      <c r="B10" s="51"/>
      <c r="C10" s="52" t="s">
        <v>54</v>
      </c>
      <c r="D10" s="52" t="s">
        <v>56</v>
      </c>
      <c r="E10" s="53"/>
      <c r="F10" s="52" t="s">
        <v>57</v>
      </c>
      <c r="G10" s="52" t="s">
        <v>56</v>
      </c>
      <c r="H10" s="48"/>
      <c r="I10" s="48"/>
    </row>
    <row r="11" spans="1:9" ht="15.75">
      <c r="A11" s="51"/>
      <c r="B11" s="51"/>
      <c r="C11" s="52"/>
      <c r="D11" s="52" t="s">
        <v>54</v>
      </c>
      <c r="E11" s="53"/>
      <c r="F11" s="52" t="s">
        <v>131</v>
      </c>
      <c r="G11" s="52" t="s">
        <v>58</v>
      </c>
      <c r="H11" s="48"/>
      <c r="I11" s="48"/>
    </row>
    <row r="12" spans="1:9" ht="15.75">
      <c r="A12" s="47"/>
      <c r="B12" s="47"/>
      <c r="C12" s="54" t="s">
        <v>127</v>
      </c>
      <c r="D12" s="54" t="s">
        <v>128</v>
      </c>
      <c r="E12" s="55"/>
      <c r="F12" s="54" t="s">
        <v>127</v>
      </c>
      <c r="G12" s="54" t="s">
        <v>128</v>
      </c>
      <c r="H12" s="48"/>
      <c r="I12" s="48"/>
    </row>
    <row r="13" spans="1:9" ht="15.75">
      <c r="A13" s="47"/>
      <c r="B13" s="47"/>
      <c r="C13" s="90" t="s">
        <v>65</v>
      </c>
      <c r="D13" s="90" t="s">
        <v>65</v>
      </c>
      <c r="E13" s="90" t="s">
        <v>65</v>
      </c>
      <c r="F13" s="90" t="s">
        <v>65</v>
      </c>
      <c r="G13" s="90" t="s">
        <v>65</v>
      </c>
      <c r="H13" s="48"/>
      <c r="I13" s="48"/>
    </row>
    <row r="14" spans="1:9" ht="15.75">
      <c r="A14" s="47"/>
      <c r="B14" s="47"/>
      <c r="C14" s="56"/>
      <c r="D14" s="56"/>
      <c r="E14" s="57"/>
      <c r="F14" s="56"/>
      <c r="G14" s="56"/>
      <c r="H14" s="48"/>
      <c r="I14" s="48"/>
    </row>
    <row r="15" spans="1:9" ht="16.5" thickBot="1">
      <c r="A15" s="47" t="s">
        <v>18</v>
      </c>
      <c r="B15" s="47"/>
      <c r="C15" s="86">
        <f>15052+131498+128+500</f>
        <v>147178</v>
      </c>
      <c r="D15" s="86">
        <v>77836</v>
      </c>
      <c r="E15" s="86"/>
      <c r="F15" s="86">
        <f>28123+263466+128+500-1</f>
        <v>292216</v>
      </c>
      <c r="G15" s="86">
        <v>94533</v>
      </c>
      <c r="H15" s="48"/>
      <c r="I15" s="48"/>
    </row>
    <row r="16" spans="1:9" ht="16.5" thickTop="1">
      <c r="A16" s="87"/>
      <c r="B16" s="47"/>
      <c r="C16" s="60"/>
      <c r="D16" s="60"/>
      <c r="E16" s="60"/>
      <c r="F16" s="60"/>
      <c r="G16" s="60"/>
      <c r="H16" s="47"/>
      <c r="I16" s="48"/>
    </row>
    <row r="17" spans="1:9" ht="15.75">
      <c r="A17" s="47" t="s">
        <v>75</v>
      </c>
      <c r="B17" s="47"/>
      <c r="C17" s="60">
        <v>5103</v>
      </c>
      <c r="D17" s="60">
        <v>2397</v>
      </c>
      <c r="E17" s="60"/>
      <c r="F17" s="60">
        <v>8316</v>
      </c>
      <c r="G17" s="60">
        <v>3349</v>
      </c>
      <c r="H17" s="47"/>
      <c r="I17" s="48"/>
    </row>
    <row r="18" spans="1:9" ht="15.75">
      <c r="A18" s="47" t="s">
        <v>22</v>
      </c>
      <c r="B18" s="47"/>
      <c r="C18" s="47">
        <f>1+379</f>
        <v>380</v>
      </c>
      <c r="D18" s="47">
        <v>14</v>
      </c>
      <c r="E18" s="47"/>
      <c r="F18" s="47">
        <f>508+380</f>
        <v>888</v>
      </c>
      <c r="G18" s="47">
        <v>14</v>
      </c>
      <c r="H18" s="58"/>
      <c r="I18" s="48"/>
    </row>
    <row r="19" spans="1:9" ht="15.75">
      <c r="A19" s="47" t="s">
        <v>76</v>
      </c>
      <c r="B19" s="47"/>
      <c r="C19" s="60">
        <v>-699</v>
      </c>
      <c r="D19" s="60">
        <v>-664</v>
      </c>
      <c r="E19" s="60"/>
      <c r="F19" s="60">
        <v>-1338</v>
      </c>
      <c r="G19" s="60">
        <v>-1270</v>
      </c>
      <c r="H19" s="58"/>
      <c r="I19" s="48"/>
    </row>
    <row r="20" spans="1:9" ht="15.75">
      <c r="A20" s="47" t="s">
        <v>102</v>
      </c>
      <c r="B20" s="47"/>
      <c r="C20" s="60">
        <v>-2241</v>
      </c>
      <c r="D20" s="60">
        <v>-1540</v>
      </c>
      <c r="E20" s="60"/>
      <c r="F20" s="60">
        <f>-4261+1</f>
        <v>-4260</v>
      </c>
      <c r="G20" s="60">
        <v>-2223</v>
      </c>
      <c r="H20" s="58"/>
      <c r="I20" s="48"/>
    </row>
    <row r="21" spans="1:9" ht="15.75">
      <c r="A21" s="47" t="s">
        <v>85</v>
      </c>
      <c r="B21" s="47"/>
      <c r="C21" s="59"/>
      <c r="D21" s="59"/>
      <c r="E21" s="47"/>
      <c r="F21" s="59"/>
      <c r="G21" s="59"/>
      <c r="H21" s="47"/>
      <c r="I21" s="48"/>
    </row>
    <row r="22" spans="1:9" ht="21" customHeight="1">
      <c r="A22" s="89" t="s">
        <v>86</v>
      </c>
      <c r="B22" s="47"/>
      <c r="C22" s="47">
        <f>SUM(C17:C21)</f>
        <v>2543</v>
      </c>
      <c r="D22" s="47">
        <f>SUM(D17:D21)</f>
        <v>207</v>
      </c>
      <c r="E22" s="47"/>
      <c r="F22" s="47">
        <f>SUM(F17:F21)</f>
        <v>3606</v>
      </c>
      <c r="G22" s="47">
        <f>SUM(G17:G21)</f>
        <v>-130</v>
      </c>
      <c r="H22" s="47"/>
      <c r="I22" s="48"/>
    </row>
    <row r="23" spans="1:9" ht="15.75">
      <c r="A23" s="47" t="s">
        <v>77</v>
      </c>
      <c r="B23" s="47"/>
      <c r="C23" s="59">
        <f>-4-33-1</f>
        <v>-38</v>
      </c>
      <c r="D23" s="59">
        <v>-67</v>
      </c>
      <c r="E23" s="59"/>
      <c r="F23" s="59">
        <v>-72</v>
      </c>
      <c r="G23" s="59">
        <v>-75</v>
      </c>
      <c r="H23" s="47"/>
      <c r="I23" s="48"/>
    </row>
    <row r="24" spans="1:9" ht="21" customHeight="1">
      <c r="A24" s="88" t="s">
        <v>87</v>
      </c>
      <c r="B24" s="47"/>
      <c r="C24" s="60">
        <f>SUM(C22:C23)</f>
        <v>2505</v>
      </c>
      <c r="D24" s="60">
        <f>SUM(D22:D23)</f>
        <v>140</v>
      </c>
      <c r="E24" s="60"/>
      <c r="F24" s="60">
        <f>SUM(F22:F23)</f>
        <v>3534</v>
      </c>
      <c r="G24" s="60">
        <f>SUM(G22:G23)</f>
        <v>-205</v>
      </c>
      <c r="H24" s="47"/>
      <c r="I24" s="48"/>
    </row>
    <row r="25" spans="1:9" ht="18.75" customHeight="1">
      <c r="A25" s="87" t="s">
        <v>72</v>
      </c>
      <c r="B25" s="47"/>
      <c r="C25" s="47">
        <f>-69-1</f>
        <v>-70</v>
      </c>
      <c r="D25" s="47">
        <v>121</v>
      </c>
      <c r="E25" s="47"/>
      <c r="F25" s="47">
        <v>-32</v>
      </c>
      <c r="G25" s="47">
        <v>130</v>
      </c>
      <c r="H25" s="47"/>
      <c r="I25" s="48"/>
    </row>
    <row r="26" spans="1:9" ht="19.5" customHeight="1" thickBot="1">
      <c r="A26" s="88" t="s">
        <v>88</v>
      </c>
      <c r="B26" s="47"/>
      <c r="C26" s="61">
        <f>SUM(C24:C25)</f>
        <v>2435</v>
      </c>
      <c r="D26" s="61">
        <f>SUM(D24:D25)</f>
        <v>261</v>
      </c>
      <c r="E26" s="61"/>
      <c r="F26" s="61">
        <f>SUM(F24:F25)</f>
        <v>3502</v>
      </c>
      <c r="G26" s="61">
        <f>SUM(G24:G25)</f>
        <v>-75</v>
      </c>
      <c r="H26" s="47"/>
      <c r="I26" s="48"/>
    </row>
    <row r="27" spans="1:9" ht="13.5" thickTop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2.75">
      <c r="A29" s="47" t="s">
        <v>79</v>
      </c>
      <c r="B29" s="47"/>
      <c r="C29" s="62">
        <f>+C26/48440415*1000*100</f>
        <v>5.0267942584719805</v>
      </c>
      <c r="D29" s="62">
        <v>0.85</v>
      </c>
      <c r="E29" s="62"/>
      <c r="F29" s="62">
        <f>+F26/48440415*1000*100</f>
        <v>7.229500407872227</v>
      </c>
      <c r="G29" s="62">
        <v>-0.25</v>
      </c>
      <c r="H29" s="63"/>
      <c r="I29" s="63"/>
    </row>
    <row r="30" spans="1:9" ht="12.75">
      <c r="A30" s="47"/>
      <c r="B30" s="47"/>
      <c r="C30" s="62"/>
      <c r="D30" s="62"/>
      <c r="E30" s="62"/>
      <c r="F30" s="62"/>
      <c r="G30" s="62"/>
      <c r="H30" s="47"/>
      <c r="I30" s="47"/>
    </row>
    <row r="31" spans="1:9" ht="12.75">
      <c r="A31" s="47" t="s">
        <v>78</v>
      </c>
      <c r="B31" s="47"/>
      <c r="C31" s="62"/>
      <c r="D31" s="62"/>
      <c r="E31" s="62"/>
      <c r="F31" s="62"/>
      <c r="G31" s="62"/>
      <c r="H31" s="47"/>
      <c r="I31" s="47"/>
    </row>
    <row r="32" spans="1:9" ht="12.75">
      <c r="A32" s="47"/>
      <c r="B32" s="47"/>
      <c r="C32" s="64"/>
      <c r="D32" s="64"/>
      <c r="E32" s="64"/>
      <c r="F32" s="64"/>
      <c r="G32" s="64"/>
      <c r="H32" s="47"/>
      <c r="I32" s="47"/>
    </row>
    <row r="33" spans="1:9" ht="12.75">
      <c r="A33" s="47"/>
      <c r="B33" s="47"/>
      <c r="C33" s="64"/>
      <c r="D33" s="64"/>
      <c r="E33" s="64"/>
      <c r="F33" s="64"/>
      <c r="G33" s="64"/>
      <c r="H33" s="47"/>
      <c r="I33" s="47"/>
    </row>
    <row r="34" spans="1:9" ht="12.75">
      <c r="A34" s="47"/>
      <c r="B34" s="47"/>
      <c r="C34" s="64"/>
      <c r="D34" s="64"/>
      <c r="E34" s="64"/>
      <c r="F34" s="64"/>
      <c r="G34" s="64"/>
      <c r="H34" s="47"/>
      <c r="I34" s="47"/>
    </row>
    <row r="35" spans="1:9" ht="12.75">
      <c r="A35" s="91" t="s">
        <v>82</v>
      </c>
      <c r="B35" s="65"/>
      <c r="C35" s="64"/>
      <c r="D35" s="64"/>
      <c r="E35" s="64"/>
      <c r="F35" s="64"/>
      <c r="G35" s="64"/>
      <c r="H35" s="47"/>
      <c r="I35" s="47"/>
    </row>
    <row r="36" spans="1:9" ht="12.75">
      <c r="A36" s="91" t="s">
        <v>111</v>
      </c>
      <c r="B36" s="65"/>
      <c r="C36" s="47"/>
      <c r="D36" s="47"/>
      <c r="E36" s="47"/>
      <c r="F36" s="47"/>
      <c r="G36" s="47"/>
      <c r="H36" s="47"/>
      <c r="I36" s="47"/>
    </row>
    <row r="37" spans="1:9" ht="12.75">
      <c r="A37" s="47"/>
      <c r="B37" s="47"/>
      <c r="C37" s="47"/>
      <c r="D37" s="47"/>
      <c r="E37" s="47"/>
      <c r="F37" s="47"/>
      <c r="G37" s="47"/>
      <c r="H37" s="47"/>
      <c r="I37" s="47"/>
    </row>
  </sheetData>
  <mergeCells count="2">
    <mergeCell ref="F7:G7"/>
    <mergeCell ref="C7:D7"/>
  </mergeCells>
  <printOptions/>
  <pageMargins left="0.5" right="0.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workbookViewId="0" topLeftCell="A1">
      <selection activeCell="A8" sqref="A8"/>
    </sheetView>
  </sheetViews>
  <sheetFormatPr defaultColWidth="9.140625" defaultRowHeight="12.75"/>
  <cols>
    <col min="1" max="1" width="54.28125" style="0" customWidth="1"/>
    <col min="2" max="3" width="14.421875" style="0" customWidth="1"/>
  </cols>
  <sheetData>
    <row r="1" spans="1:3" ht="13.5" customHeight="1">
      <c r="A1" s="1" t="s">
        <v>137</v>
      </c>
      <c r="B1" s="66"/>
      <c r="C1" s="67"/>
    </row>
    <row r="2" spans="1:3" ht="13.5" customHeight="1">
      <c r="A2" s="68" t="s">
        <v>46</v>
      </c>
      <c r="B2" s="66"/>
      <c r="C2" s="67"/>
    </row>
    <row r="3" spans="1:3" ht="13.5" customHeight="1">
      <c r="A3" s="69" t="s">
        <v>59</v>
      </c>
      <c r="B3" s="70"/>
      <c r="C3" s="67"/>
    </row>
    <row r="4" spans="1:3" ht="13.5" customHeight="1">
      <c r="A4" s="69" t="s">
        <v>130</v>
      </c>
      <c r="B4" s="70" t="s">
        <v>38</v>
      </c>
      <c r="C4" s="70" t="s">
        <v>38</v>
      </c>
    </row>
    <row r="5" spans="1:3" ht="13.5" customHeight="1">
      <c r="A5" s="66"/>
      <c r="B5" s="71" t="s">
        <v>127</v>
      </c>
      <c r="C5" s="71" t="s">
        <v>128</v>
      </c>
    </row>
    <row r="6" spans="1:3" ht="13.5" customHeight="1">
      <c r="A6" s="66"/>
      <c r="B6" s="71" t="s">
        <v>65</v>
      </c>
      <c r="C6" s="71" t="s">
        <v>65</v>
      </c>
    </row>
    <row r="7" spans="1:3" ht="13.5" customHeight="1">
      <c r="A7" s="69" t="s">
        <v>60</v>
      </c>
      <c r="C7" s="67"/>
    </row>
    <row r="8" spans="1:3" ht="13.5" customHeight="1">
      <c r="A8" s="66" t="s">
        <v>90</v>
      </c>
      <c r="B8" s="72">
        <f>-1629-294+200+169-19+5179</f>
        <v>3606</v>
      </c>
      <c r="C8" s="104">
        <v>-130</v>
      </c>
    </row>
    <row r="9" spans="1:3" ht="13.5" customHeight="1" hidden="1">
      <c r="A9" s="66" t="s">
        <v>21</v>
      </c>
      <c r="B9" s="73"/>
      <c r="C9" s="101"/>
    </row>
    <row r="10" spans="1:3" ht="13.5" customHeight="1" hidden="1">
      <c r="A10" s="66" t="s">
        <v>19</v>
      </c>
      <c r="B10" s="74"/>
      <c r="C10" s="101"/>
    </row>
    <row r="11" spans="1:3" ht="13.5" customHeight="1">
      <c r="A11" s="66" t="s">
        <v>4</v>
      </c>
      <c r="B11" s="74">
        <f>178+475+712+2895</f>
        <v>4260</v>
      </c>
      <c r="C11" s="102">
        <v>2223</v>
      </c>
    </row>
    <row r="12" spans="1:3" ht="13.5" customHeight="1">
      <c r="A12" s="66" t="s">
        <v>76</v>
      </c>
      <c r="B12" s="74">
        <v>1338</v>
      </c>
      <c r="C12" s="102">
        <v>1270</v>
      </c>
    </row>
    <row r="13" spans="1:3" ht="13.5" customHeight="1">
      <c r="A13" s="66" t="s">
        <v>22</v>
      </c>
      <c r="B13" s="74">
        <v>-888</v>
      </c>
      <c r="C13" s="102">
        <v>-14</v>
      </c>
    </row>
    <row r="14" spans="1:3" ht="13.5" customHeight="1">
      <c r="A14" s="66" t="s">
        <v>92</v>
      </c>
      <c r="B14" s="74">
        <v>-26</v>
      </c>
      <c r="C14" s="102">
        <v>-18</v>
      </c>
    </row>
    <row r="15" spans="1:3" ht="13.5" customHeight="1">
      <c r="A15" s="66" t="s">
        <v>133</v>
      </c>
      <c r="B15" s="74">
        <v>-112</v>
      </c>
      <c r="C15" s="74">
        <v>0</v>
      </c>
    </row>
    <row r="16" spans="1:3" ht="13.5" customHeight="1">
      <c r="A16" s="66" t="s">
        <v>140</v>
      </c>
      <c r="B16" s="74">
        <f>-137-40</f>
        <v>-177</v>
      </c>
      <c r="C16" s="74">
        <v>0</v>
      </c>
    </row>
    <row r="17" spans="1:3" ht="13.5" customHeight="1">
      <c r="A17" s="66" t="s">
        <v>93</v>
      </c>
      <c r="B17" s="74">
        <v>0</v>
      </c>
      <c r="C17" s="74">
        <v>86</v>
      </c>
    </row>
    <row r="18" spans="1:3" ht="13.5" customHeight="1">
      <c r="A18" s="66" t="s">
        <v>94</v>
      </c>
      <c r="B18" s="74">
        <v>-133</v>
      </c>
      <c r="C18" s="102">
        <v>305</v>
      </c>
    </row>
    <row r="19" spans="1:3" ht="13.5" customHeight="1" hidden="1">
      <c r="A19" s="66" t="s">
        <v>95</v>
      </c>
      <c r="B19" s="74"/>
      <c r="C19" s="102"/>
    </row>
    <row r="20" spans="1:3" ht="13.5" customHeight="1" hidden="1">
      <c r="A20" s="66" t="s">
        <v>35</v>
      </c>
      <c r="B20" s="75"/>
      <c r="C20" s="103"/>
    </row>
    <row r="21" spans="1:5" ht="13.5" customHeight="1">
      <c r="A21" s="66" t="s">
        <v>23</v>
      </c>
      <c r="B21" s="72">
        <f>SUM(B8:B20)</f>
        <v>7868</v>
      </c>
      <c r="C21" s="72">
        <f>SUM(C8:C20)</f>
        <v>3722</v>
      </c>
      <c r="D21" s="96"/>
      <c r="E21" s="96"/>
    </row>
    <row r="22" spans="1:3" ht="13.5" customHeight="1">
      <c r="A22" s="66" t="s">
        <v>61</v>
      </c>
      <c r="B22" s="74">
        <v>-6616</v>
      </c>
      <c r="C22" s="73">
        <v>2349</v>
      </c>
    </row>
    <row r="23" spans="1:3" ht="13.5" customHeight="1">
      <c r="A23" s="66" t="s">
        <v>62</v>
      </c>
      <c r="B23" s="74">
        <v>-7089</v>
      </c>
      <c r="C23" s="73">
        <v>1269</v>
      </c>
    </row>
    <row r="24" spans="1:3" ht="13.5" customHeight="1">
      <c r="A24" s="66" t="s">
        <v>63</v>
      </c>
      <c r="B24" s="75">
        <v>6739</v>
      </c>
      <c r="C24" s="94">
        <v>-105</v>
      </c>
    </row>
    <row r="25" spans="1:5" ht="13.5" customHeight="1">
      <c r="A25" s="66" t="s">
        <v>24</v>
      </c>
      <c r="B25" s="72">
        <f>SUM(B21:B24)</f>
        <v>902</v>
      </c>
      <c r="C25" s="72">
        <f>SUM(C21:C24)</f>
        <v>7235</v>
      </c>
      <c r="D25" s="96"/>
      <c r="E25" s="96"/>
    </row>
    <row r="26" spans="1:3" ht="13.5" customHeight="1">
      <c r="A26" s="66" t="s">
        <v>25</v>
      </c>
      <c r="B26" s="74">
        <f>-6-66</f>
        <v>-72</v>
      </c>
      <c r="C26" s="73">
        <v>-75</v>
      </c>
    </row>
    <row r="27" spans="1:3" ht="13.5" customHeight="1">
      <c r="A27" s="66" t="s">
        <v>76</v>
      </c>
      <c r="B27" s="74">
        <v>-1338</v>
      </c>
      <c r="C27" s="73">
        <v>-1270</v>
      </c>
    </row>
    <row r="28" spans="1:3" ht="13.5" customHeight="1">
      <c r="A28" s="66" t="s">
        <v>96</v>
      </c>
      <c r="B28" s="75">
        <v>-12</v>
      </c>
      <c r="C28" s="94">
        <v>0</v>
      </c>
    </row>
    <row r="29" spans="1:6" ht="13.5" customHeight="1">
      <c r="A29" s="69" t="s">
        <v>26</v>
      </c>
      <c r="B29" s="93">
        <f>SUM(B25:B28)</f>
        <v>-520</v>
      </c>
      <c r="C29" s="93">
        <f>SUM(C25:C28)</f>
        <v>5890</v>
      </c>
      <c r="D29" s="96"/>
      <c r="E29" s="96"/>
      <c r="F29" s="96"/>
    </row>
    <row r="30" spans="1:3" ht="13.5" customHeight="1">
      <c r="A30" s="67"/>
      <c r="B30" s="67"/>
      <c r="C30" s="100"/>
    </row>
    <row r="31" spans="1:3" ht="13.5" customHeight="1">
      <c r="A31" s="69" t="s">
        <v>27</v>
      </c>
      <c r="B31" s="66"/>
      <c r="C31" s="66"/>
    </row>
    <row r="32" spans="1:3" ht="13.5" customHeight="1">
      <c r="A32" s="66" t="s">
        <v>28</v>
      </c>
      <c r="B32" s="76">
        <v>888</v>
      </c>
      <c r="C32" s="72">
        <v>14</v>
      </c>
    </row>
    <row r="33" spans="1:3" ht="13.5" customHeight="1">
      <c r="A33" s="66" t="s">
        <v>97</v>
      </c>
      <c r="B33" s="74">
        <v>26</v>
      </c>
      <c r="C33" s="73">
        <v>18</v>
      </c>
    </row>
    <row r="34" spans="1:3" ht="13.5" customHeight="1" hidden="1">
      <c r="A34" s="66" t="s">
        <v>98</v>
      </c>
      <c r="B34" s="74"/>
      <c r="C34" s="73"/>
    </row>
    <row r="35" spans="1:3" ht="13.5" customHeight="1">
      <c r="A35" s="66" t="s">
        <v>141</v>
      </c>
      <c r="B35" s="74">
        <v>463</v>
      </c>
      <c r="C35" s="73">
        <v>0</v>
      </c>
    </row>
    <row r="36" spans="1:3" ht="13.5" customHeight="1">
      <c r="A36" s="66" t="s">
        <v>29</v>
      </c>
      <c r="B36" s="74">
        <f>-39-62-2-1557-7361</f>
        <v>-9021</v>
      </c>
      <c r="C36" s="73">
        <v>-686</v>
      </c>
    </row>
    <row r="37" spans="1:3" ht="13.5" customHeight="1">
      <c r="A37" s="66" t="s">
        <v>37</v>
      </c>
      <c r="B37" s="74">
        <v>0</v>
      </c>
      <c r="C37" s="73">
        <v>-1000</v>
      </c>
    </row>
    <row r="38" spans="1:3" ht="13.5" customHeight="1" hidden="1">
      <c r="A38" s="66" t="s">
        <v>37</v>
      </c>
      <c r="B38" s="75"/>
      <c r="C38" s="94"/>
    </row>
    <row r="39" spans="1:6" ht="13.5" customHeight="1">
      <c r="A39" s="69" t="s">
        <v>30</v>
      </c>
      <c r="B39" s="93">
        <f>SUM(B32:B38)</f>
        <v>-7644</v>
      </c>
      <c r="C39" s="93">
        <f>SUM(C32:C38)</f>
        <v>-1654</v>
      </c>
      <c r="D39" s="96"/>
      <c r="E39" s="96"/>
      <c r="F39" s="96"/>
    </row>
    <row r="40" spans="1:3" ht="13.5" customHeight="1">
      <c r="A40" s="67"/>
      <c r="B40" s="67"/>
      <c r="C40" s="100"/>
    </row>
    <row r="41" spans="1:3" ht="13.5" customHeight="1">
      <c r="A41" s="69" t="s">
        <v>31</v>
      </c>
      <c r="B41" s="66"/>
      <c r="C41" s="100"/>
    </row>
    <row r="42" spans="1:3" ht="13.5" customHeight="1" hidden="1">
      <c r="A42" s="66" t="s">
        <v>32</v>
      </c>
      <c r="B42" s="76"/>
      <c r="C42" s="104"/>
    </row>
    <row r="43" spans="1:3" ht="13.5" customHeight="1">
      <c r="A43" s="66" t="s">
        <v>121</v>
      </c>
      <c r="B43" s="76">
        <v>60</v>
      </c>
      <c r="C43" s="112">
        <v>0</v>
      </c>
    </row>
    <row r="44" spans="1:3" ht="13.5" customHeight="1">
      <c r="A44" s="66" t="s">
        <v>99</v>
      </c>
      <c r="B44" s="74">
        <v>0</v>
      </c>
      <c r="C44" s="105">
        <v>165</v>
      </c>
    </row>
    <row r="45" spans="1:3" ht="13.5" customHeight="1" hidden="1">
      <c r="A45" s="66" t="s">
        <v>100</v>
      </c>
      <c r="B45" s="74"/>
      <c r="C45" s="102"/>
    </row>
    <row r="46" spans="1:3" ht="13.5" customHeight="1">
      <c r="A46" s="66" t="s">
        <v>122</v>
      </c>
      <c r="B46" s="74">
        <f>-888+963+1461</f>
        <v>1536</v>
      </c>
      <c r="C46" s="110">
        <v>0</v>
      </c>
    </row>
    <row r="47" spans="1:3" ht="13.5" customHeight="1">
      <c r="A47" s="66" t="s">
        <v>101</v>
      </c>
      <c r="B47" s="75">
        <v>0</v>
      </c>
      <c r="C47" s="106">
        <v>-1244</v>
      </c>
    </row>
    <row r="48" spans="1:6" ht="13.5" customHeight="1">
      <c r="A48" s="69" t="s">
        <v>33</v>
      </c>
      <c r="B48" s="94">
        <f>SUM(B42:B47)</f>
        <v>1596</v>
      </c>
      <c r="C48" s="94">
        <f>SUM(C42:C47)</f>
        <v>-1079</v>
      </c>
      <c r="D48" s="96"/>
      <c r="E48" s="96"/>
      <c r="F48" s="96"/>
    </row>
    <row r="49" spans="1:6" ht="13.5" customHeight="1">
      <c r="A49" s="69"/>
      <c r="B49" s="78"/>
      <c r="C49" s="100"/>
      <c r="D49" s="96"/>
      <c r="E49" s="96"/>
      <c r="F49" s="96"/>
    </row>
    <row r="50" spans="1:6" ht="13.5" customHeight="1">
      <c r="A50" s="69" t="s">
        <v>124</v>
      </c>
      <c r="B50" s="78"/>
      <c r="C50" s="100"/>
      <c r="D50" s="96"/>
      <c r="E50" s="96"/>
      <c r="F50" s="96"/>
    </row>
    <row r="51" spans="1:6" ht="13.5" customHeight="1">
      <c r="A51" s="66" t="s">
        <v>125</v>
      </c>
      <c r="B51" s="78">
        <v>3000</v>
      </c>
      <c r="C51" s="111">
        <v>0</v>
      </c>
      <c r="D51" s="96"/>
      <c r="E51" s="96"/>
      <c r="F51" s="96"/>
    </row>
    <row r="52" spans="1:6" ht="13.5" customHeight="1">
      <c r="A52" s="69"/>
      <c r="B52" s="78"/>
      <c r="C52" s="100"/>
      <c r="D52" s="96"/>
      <c r="E52" s="96"/>
      <c r="F52" s="96"/>
    </row>
    <row r="53" spans="1:3" ht="13.5" customHeight="1">
      <c r="A53" s="69" t="s">
        <v>91</v>
      </c>
      <c r="B53" s="66">
        <v>-3568</v>
      </c>
      <c r="C53" s="100">
        <v>3157</v>
      </c>
    </row>
    <row r="54" spans="1:3" ht="13.5" customHeight="1">
      <c r="A54" s="69" t="s">
        <v>123</v>
      </c>
      <c r="B54" s="66">
        <f>-15320+6274-200</f>
        <v>-9246</v>
      </c>
      <c r="C54" s="100">
        <v>-12554</v>
      </c>
    </row>
    <row r="55" spans="1:5" ht="15.75" customHeight="1" thickBot="1">
      <c r="A55" s="69" t="s">
        <v>136</v>
      </c>
      <c r="B55" s="77">
        <f>+B53+B54</f>
        <v>-12814</v>
      </c>
      <c r="C55" s="77">
        <f>+C53+C54</f>
        <v>-9397</v>
      </c>
      <c r="D55" s="96"/>
      <c r="E55" s="96"/>
    </row>
    <row r="56" spans="1:5" ht="15.75" customHeight="1" thickTop="1">
      <c r="A56" s="69"/>
      <c r="B56" s="78"/>
      <c r="C56" s="100"/>
      <c r="D56" s="96"/>
      <c r="E56" s="96"/>
    </row>
    <row r="57" spans="1:3" ht="13.5" customHeight="1">
      <c r="A57" s="69" t="s">
        <v>109</v>
      </c>
      <c r="B57" s="66"/>
      <c r="C57" s="100"/>
    </row>
    <row r="58" spans="1:3" ht="13.5" customHeight="1">
      <c r="A58" s="66" t="s">
        <v>34</v>
      </c>
      <c r="B58" s="66">
        <v>312</v>
      </c>
      <c r="C58" s="100">
        <v>2100</v>
      </c>
    </row>
    <row r="59" spans="1:3" ht="13.5" customHeight="1">
      <c r="A59" s="66" t="s">
        <v>49</v>
      </c>
      <c r="B59" s="66">
        <v>1962</v>
      </c>
      <c r="C59" s="100">
        <v>3934</v>
      </c>
    </row>
    <row r="60" spans="1:3" ht="13.5" customHeight="1">
      <c r="A60" s="66" t="s">
        <v>81</v>
      </c>
      <c r="B60" s="98">
        <f>-497-413-13490-376</f>
        <v>-14776</v>
      </c>
      <c r="C60" s="107">
        <v>-15431</v>
      </c>
    </row>
    <row r="61" spans="2:3" ht="13.5" customHeight="1">
      <c r="B61" s="78">
        <f>SUM(B58:B60)</f>
        <v>-12502</v>
      </c>
      <c r="C61" s="78">
        <f>SUM(C58:C60)</f>
        <v>-9397</v>
      </c>
    </row>
    <row r="62" spans="1:5" ht="13.5" customHeight="1">
      <c r="A62" s="66" t="s">
        <v>110</v>
      </c>
      <c r="B62" s="78">
        <f>-112-200</f>
        <v>-312</v>
      </c>
      <c r="C62" s="100"/>
      <c r="D62" s="96"/>
      <c r="E62" s="96"/>
    </row>
    <row r="63" spans="1:5" ht="15.75" customHeight="1" thickBot="1">
      <c r="A63" s="66"/>
      <c r="B63" s="77">
        <f>SUM(B61:B62)</f>
        <v>-12814</v>
      </c>
      <c r="C63" s="77">
        <f>SUM(C61:C62)</f>
        <v>-9397</v>
      </c>
      <c r="D63" s="96"/>
      <c r="E63" s="96"/>
    </row>
    <row r="64" spans="1:5" ht="13.5" customHeight="1" thickTop="1">
      <c r="A64" s="66"/>
      <c r="B64" s="78"/>
      <c r="C64" s="100"/>
      <c r="D64" s="96"/>
      <c r="E64" s="96"/>
    </row>
    <row r="65" spans="1:3" ht="13.5" customHeight="1">
      <c r="A65" s="66"/>
      <c r="B65" s="78"/>
      <c r="C65" s="100"/>
    </row>
    <row r="66" spans="1:3" ht="13.5" customHeight="1">
      <c r="A66" s="92" t="s">
        <v>89</v>
      </c>
      <c r="B66" s="78"/>
      <c r="C66" s="100"/>
    </row>
    <row r="67" spans="1:3" ht="13.5" customHeight="1">
      <c r="A67" s="92" t="s">
        <v>126</v>
      </c>
      <c r="B67" s="78"/>
      <c r="C67" s="100"/>
    </row>
    <row r="68" spans="1:3" ht="12.75">
      <c r="A68" s="78"/>
      <c r="B68" s="78"/>
      <c r="C68" s="100"/>
    </row>
    <row r="69" spans="1:3" ht="12.75">
      <c r="A69" s="78"/>
      <c r="B69" s="78"/>
      <c r="C69" s="99"/>
    </row>
    <row r="70" spans="1:3" ht="12.75">
      <c r="A70" s="78"/>
      <c r="B70" s="78"/>
      <c r="C70" s="99"/>
    </row>
    <row r="71" spans="1:3" ht="12.75">
      <c r="A71" s="78"/>
      <c r="B71" s="78"/>
      <c r="C71" s="99"/>
    </row>
    <row r="72" spans="1:3" ht="12.75">
      <c r="A72" s="78"/>
      <c r="B72" s="78"/>
      <c r="C72" s="99"/>
    </row>
    <row r="73" spans="1:3" ht="12.75">
      <c r="A73" s="78"/>
      <c r="B73" s="78"/>
      <c r="C73" s="99"/>
    </row>
    <row r="74" spans="1:3" ht="12.75">
      <c r="A74" s="78"/>
      <c r="B74" s="79"/>
      <c r="C74" s="99"/>
    </row>
    <row r="75" spans="1:3" ht="12.75">
      <c r="A75" s="78"/>
      <c r="B75" s="79"/>
      <c r="C75" s="99"/>
    </row>
    <row r="76" spans="1:3" ht="12.75">
      <c r="A76" s="78"/>
      <c r="B76" s="79"/>
      <c r="C76" s="99"/>
    </row>
    <row r="77" spans="1:3" ht="12.75">
      <c r="A77" s="78"/>
      <c r="B77" s="79"/>
      <c r="C77" s="99"/>
    </row>
    <row r="78" spans="1:3" ht="12.75">
      <c r="A78" s="78"/>
      <c r="B78" s="79"/>
      <c r="C78" s="99"/>
    </row>
    <row r="79" spans="1:3" ht="12.75">
      <c r="A79" s="78"/>
      <c r="B79" s="79"/>
      <c r="C79" s="99"/>
    </row>
    <row r="80" spans="1:3" ht="12.75">
      <c r="A80" s="78"/>
      <c r="B80" s="79"/>
      <c r="C80" s="99"/>
    </row>
    <row r="81" spans="1:3" ht="12.75">
      <c r="A81" s="78"/>
      <c r="B81" s="79"/>
      <c r="C81" s="99"/>
    </row>
    <row r="82" spans="1:3" ht="12.75">
      <c r="A82" s="78"/>
      <c r="B82" s="78"/>
      <c r="C82" s="99"/>
    </row>
    <row r="83" spans="1:3" ht="15.75">
      <c r="A83" s="78"/>
      <c r="B83" s="78"/>
      <c r="C83" s="67"/>
    </row>
    <row r="84" spans="1:3" ht="15.75">
      <c r="A84" s="78"/>
      <c r="B84" s="78"/>
      <c r="C84" s="67"/>
    </row>
    <row r="85" spans="1:3" ht="15.75">
      <c r="A85" s="78"/>
      <c r="B85" s="78"/>
      <c r="C85" s="67"/>
    </row>
    <row r="86" spans="1:3" ht="15.75">
      <c r="A86" s="78"/>
      <c r="B86" s="78"/>
      <c r="C86" s="67"/>
    </row>
  </sheetData>
  <printOptions/>
  <pageMargins left="1" right="0.75" top="0.75" bottom="0" header="0.5" footer="0.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Dai-Ichi</cp:lastModifiedBy>
  <cp:lastPrinted>2004-02-26T22:08:21Z</cp:lastPrinted>
  <dcterms:created xsi:type="dcterms:W3CDTF">2002-11-11T05:40:34Z</dcterms:created>
  <dcterms:modified xsi:type="dcterms:W3CDTF">2004-02-26T22:10:25Z</dcterms:modified>
  <cp:category/>
  <cp:version/>
  <cp:contentType/>
  <cp:contentStatus/>
</cp:coreProperties>
</file>