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800" windowHeight="5676" activeTab="4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Sheet'!$B$1:$H$71</definedName>
    <definedName name="_xlnm.Print_Area" localSheetId="4">'Cashflow'!$B$1:$H$68</definedName>
    <definedName name="_xlnm.Print_Area" localSheetId="1">'Comprehensive'!$C$1:$L$39</definedName>
    <definedName name="_xlnm.Print_Area" localSheetId="3">'Equity Change'!$B$2:$S$57</definedName>
    <definedName name="_xlnm.Print_Area" localSheetId="0">'Income Statemen'!$C$1:$L$67</definedName>
    <definedName name="_xlnm.Print_Area">'Cashflow'!$A$3:$E$68</definedName>
  </definedNames>
  <calcPr fullCalcOnLoad="1"/>
</workbook>
</file>

<file path=xl/sharedStrings.xml><?xml version="1.0" encoding="utf-8"?>
<sst xmlns="http://schemas.openxmlformats.org/spreadsheetml/2006/main" count="241" uniqueCount="178">
  <si>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</si>
  <si>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</si>
  <si>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</si>
  <si>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</si>
  <si>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</si>
  <si>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</si>
  <si>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</si>
  <si>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</si>
  <si>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</si>
  <si>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</si>
  <si>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</si>
  <si>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</si>
  <si>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</si>
  <si>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</si>
  <si>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</si>
  <si>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</si>
  <si>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</si>
  <si>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</si>
  <si>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</si>
  <si>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</si>
  <si>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</si>
  <si>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</si>
  <si>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</si>
  <si>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</si>
  <si>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</si>
  <si>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</si>
  <si>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</si>
  <si>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</si>
  <si>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</si>
  <si>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</si>
  <si>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</si>
  <si>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</si>
  <si>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</si>
  <si>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</si>
  <si>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</si>
  <si>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</si>
  <si>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</si>
  <si>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</si>
  <si>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</si>
  <si>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</si>
  <si>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</si>
  <si>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</si>
  <si>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</si>
  <si>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</si>
  <si>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</si>
  <si>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</si>
  <si>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</si>
  <si>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</si>
  <si>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</si>
  <si>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</si>
  <si>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</si>
  <si>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</si>
  <si>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</si>
  <si>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</si>
  <si>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</si>
  <si>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</si>
  <si>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</si>
  <si>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</si>
  <si>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</si>
  <si>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</si>
  <si>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As at</t>
  </si>
  <si>
    <t>Cumulative to date</t>
  </si>
  <si>
    <t>Non Current Assets</t>
  </si>
  <si>
    <t>Investment property</t>
  </si>
  <si>
    <t>Interest</t>
  </si>
  <si>
    <t>Equity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</si>
  <si>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</si>
  <si>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</si>
  <si>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</si>
  <si>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</si>
  <si>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</si>
  <si>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</si>
  <si>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</si>
  <si>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</si>
  <si>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</si>
  <si>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</si>
  <si>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</si>
  <si>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</si>
  <si>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</si>
  <si>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</si>
  <si>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</si>
  <si>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</si>
  <si>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</si>
  <si>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</si>
  <si>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</si>
  <si>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</si>
  <si>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</si>
  <si>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</si>
  <si>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</si>
  <si>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</si>
  <si>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</si>
  <si>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</si>
  <si>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</si>
  <si>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</si>
  <si>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</si>
  <si>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</si>
  <si>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</si>
  <si>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</si>
  <si>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</si>
  <si>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</si>
  <si>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</si>
  <si>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</si>
  <si>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</si>
  <si>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</si>
  <si>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</si>
  <si>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</si>
  <si>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</si>
  <si>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</si>
  <si>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</si>
  <si>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</si>
  <si>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</si>
  <si>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</si>
  <si>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</si>
  <si>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</si>
  <si>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</si>
  <si>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</si>
  <si>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</si>
  <si>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</si>
  <si>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</si>
  <si>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</si>
  <si>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</si>
  <si>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</si>
  <si>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</si>
  <si>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</si>
  <si>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</si>
  <si>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</si>
  <si>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Cash generated from operations</t>
  </si>
  <si>
    <t>Net cash flows generated from operating activities</t>
  </si>
  <si>
    <t>Net cash flows (used in) / generated from financing activities</t>
  </si>
  <si>
    <t>Interest paid</t>
  </si>
  <si>
    <t>Asset held for sale</t>
  </si>
  <si>
    <t xml:space="preserve">  year as at 1 Apr. 2015</t>
  </si>
  <si>
    <t xml:space="preserve">   property, pland and equipment</t>
  </si>
  <si>
    <t xml:space="preserve"> the Audited Financial Statements for the year ended 31st March 2016)</t>
  </si>
  <si>
    <t xml:space="preserve">  year as at 1 Apr. 2016</t>
  </si>
  <si>
    <t>Proceeds from disposal of investment / land/</t>
  </si>
  <si>
    <t>Equity holders of  the Parent</t>
  </si>
  <si>
    <t>Non-controlling interests</t>
  </si>
  <si>
    <t>Equity attributable to equity holders of the parent:</t>
  </si>
  <si>
    <t>Loss before taxation</t>
  </si>
  <si>
    <t>**</t>
  </si>
  <si>
    <t>** Included in the operating expenses are impairment of assets / financial assets,  provision</t>
  </si>
  <si>
    <t xml:space="preserve">       for and write off of receivables  amounting to RM15.350 million.</t>
  </si>
  <si>
    <t>Profit / (Loss)  before tax</t>
  </si>
  <si>
    <t xml:space="preserve"> </t>
  </si>
  <si>
    <t>FOR THE QUARTER ENDED 31 MARCH 2017</t>
  </si>
  <si>
    <t>Current Year</t>
  </si>
  <si>
    <t>AS AT 31 MARCH 2017</t>
  </si>
  <si>
    <t>Year</t>
  </si>
  <si>
    <t>ended 31 March 2017</t>
  </si>
  <si>
    <t>ended 31 March 2016</t>
  </si>
  <si>
    <t>(loss) for the year</t>
  </si>
  <si>
    <t>Purchase of other investments / land held for development</t>
  </si>
  <si>
    <t>Net loss for the year</t>
  </si>
  <si>
    <t>Net loss Attributable to :</t>
  </si>
  <si>
    <t>Basic losses per share (sen)</t>
  </si>
  <si>
    <t>#</t>
  </si>
  <si>
    <t>#  Included in the operating expense  is impairment losses of goodwill amouting to RM12.321 million</t>
  </si>
  <si>
    <t>Transfer to share capital</t>
  </si>
  <si>
    <t>Refer</t>
  </si>
  <si>
    <t>Note</t>
  </si>
  <si>
    <t>A</t>
  </si>
  <si>
    <t>Cash &amp; cash equivalents at end of the year</t>
  </si>
  <si>
    <t>Cash &amp; cash equivalents at beginning of the year</t>
  </si>
  <si>
    <t xml:space="preserve">cash equivalents </t>
  </si>
  <si>
    <t>Balance at end of the year</t>
  </si>
  <si>
    <t>There is no impact on the numbers of ordinary shares in issue or the relative entitlement of any of the members as a result of this transition.</t>
  </si>
  <si>
    <t>Note  A :</t>
  </si>
  <si>
    <t>Total comprehensive income /</t>
  </si>
  <si>
    <t xml:space="preserve">  (loss) for the year</t>
  </si>
  <si>
    <t>Total Comprehensive income /(loss) Attributable to :</t>
  </si>
  <si>
    <t>The new Companies Act 2016 ("New Act"), which came into operation on 31 January 2017, abolished the concept of nominal value in share.</t>
  </si>
  <si>
    <t xml:space="preserve">Consequently, the amounts standing to the credit of the share premium account and capital redemption reserve becomes part of the </t>
  </si>
  <si>
    <t xml:space="preserve">Company's share capital pursuant to the transitional provisions set out in Section 618 (2) of the New Act. </t>
  </si>
  <si>
    <t>Operating profit / (loss) before changes in working capital</t>
  </si>
  <si>
    <t>Net cash flows (used in) / generated from investing activities</t>
  </si>
  <si>
    <t>Advance from certain directors</t>
  </si>
  <si>
    <t>Partial proceeds from disposal of investment of associates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</si>
</sst>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  <xf numFmtId="37" fontId="11" fillId="0" borderId="0" xfId="0" applyNumberFormat="1" applyFont="1" applyAlignment="1">
      <alignment/>
    </xf>
    <xf numFmtId="0" fontId="18" fillId="0" borderId="0" xfId="0" applyNumberFormat="1" applyFont="1" applyAlignment="1" quotePrefix="1">
      <alignment/>
    </xf>
    <xf numFmtId="0" fontId="1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10</xdr:row>
      <xdr:rowOff>123825</xdr:rowOff>
    </xdr:from>
    <xdr:to>
      <xdr:col>5</xdr:col>
      <xdr:colOff>819150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972050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10</xdr:row>
      <xdr:rowOff>133350</xdr:rowOff>
    </xdr:from>
    <xdr:to>
      <xdr:col>9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833437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8</xdr:row>
      <xdr:rowOff>114300</xdr:rowOff>
    </xdr:from>
    <xdr:to>
      <xdr:col>5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4143375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8</xdr:row>
      <xdr:rowOff>123825</xdr:rowOff>
    </xdr:from>
    <xdr:to>
      <xdr:col>13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705975" y="1885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showOutlineSymbols="0" view="pageBreakPreview" zoomScaleSheetLayoutView="100" zoomScalePageLayoutView="0" workbookViewId="0" topLeftCell="B26">
      <selection activeCell="J57" sqref="J57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3.10546875" style="1" customWidth="1"/>
    <col min="4" max="4" width="2.4453125" style="1" customWidth="1"/>
    <col min="5" max="5" width="11.77734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34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48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125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145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2017</v>
      </c>
      <c r="F10" s="34"/>
      <c r="G10" s="34">
        <v>2016</v>
      </c>
      <c r="H10" s="8"/>
      <c r="I10" s="34">
        <f>+E10</f>
        <v>2017</v>
      </c>
      <c r="J10" s="8"/>
      <c r="K10" s="34">
        <f>+G10</f>
        <v>2016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40</v>
      </c>
      <c r="F11" s="64"/>
      <c r="G11" s="64" t="s">
        <v>122</v>
      </c>
      <c r="H11" s="64"/>
      <c r="I11" s="64" t="s">
        <v>146</v>
      </c>
      <c r="J11" s="64"/>
      <c r="K11" s="64" t="s">
        <v>146</v>
      </c>
      <c r="L11" s="12"/>
      <c r="M11" s="8"/>
    </row>
    <row r="12" spans="1:13" ht="15">
      <c r="A12" s="2"/>
      <c r="B12" s="8"/>
      <c r="C12" s="8"/>
      <c r="E12" s="64" t="s">
        <v>38</v>
      </c>
      <c r="F12" s="64"/>
      <c r="G12" s="64" t="str">
        <f>+E12</f>
        <v> Quarter Ended</v>
      </c>
      <c r="H12" s="64"/>
      <c r="I12" s="64" t="s">
        <v>61</v>
      </c>
      <c r="J12" s="64"/>
      <c r="K12" s="64" t="s">
        <v>61</v>
      </c>
      <c r="L12" s="12"/>
      <c r="M12" s="8"/>
    </row>
    <row r="13" spans="1:13" ht="15">
      <c r="A13" s="2"/>
      <c r="B13" s="8"/>
      <c r="C13" s="8"/>
      <c r="D13" s="8"/>
      <c r="E13" s="65">
        <v>42825</v>
      </c>
      <c r="F13" s="50"/>
      <c r="G13" s="65">
        <f>+E13</f>
        <v>42825</v>
      </c>
      <c r="H13" s="50"/>
      <c r="I13" s="65">
        <f>+G13</f>
        <v>42825</v>
      </c>
      <c r="J13" s="50"/>
      <c r="K13" s="65">
        <f>+I13</f>
        <v>42825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66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+I17-111655</f>
        <v>42285</v>
      </c>
      <c r="F17" s="18"/>
      <c r="G17" s="18">
        <f>+K17-146052</f>
        <v>48147</v>
      </c>
      <c r="H17" s="66"/>
      <c r="I17" s="18">
        <f>153940</f>
        <v>153940</v>
      </c>
      <c r="J17" s="18"/>
      <c r="K17" s="18">
        <v>194199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-39142</v>
      </c>
      <c r="F19" s="119"/>
      <c r="G19" s="18">
        <f>-+G17-G21-G23-G25-G27+G30</f>
        <v>-61459</v>
      </c>
      <c r="H19" s="18" t="s">
        <v>156</v>
      </c>
      <c r="I19" s="18">
        <f>-+I17-I21-I23-I25-I27+I30</f>
        <v>-163847</v>
      </c>
      <c r="J19" s="119" t="s">
        <v>140</v>
      </c>
      <c r="K19" s="18">
        <f>-+K17-K21-K23-K25-K27+K30</f>
        <v>-204928</v>
      </c>
      <c r="L19" s="18" t="s">
        <v>156</v>
      </c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+I21-792</f>
        <v>708</v>
      </c>
      <c r="F21" s="18"/>
      <c r="G21" s="18">
        <f>+K21-357</f>
        <v>477</v>
      </c>
      <c r="H21" s="66"/>
      <c r="I21" s="18">
        <v>1500</v>
      </c>
      <c r="J21" s="18"/>
      <c r="K21" s="18">
        <v>834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52</v>
      </c>
      <c r="D23" s="8"/>
      <c r="E23" s="18">
        <f>+I23+2515</f>
        <v>-859</v>
      </c>
      <c r="F23" s="18"/>
      <c r="G23" s="18">
        <f>+K23+2597</f>
        <v>-826</v>
      </c>
      <c r="H23" s="66"/>
      <c r="I23" s="18">
        <v>-3374</v>
      </c>
      <c r="J23" s="18"/>
      <c r="K23" s="18">
        <v>-3423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+I25+6396</f>
        <v>-2435</v>
      </c>
      <c r="F25" s="18"/>
      <c r="G25" s="18">
        <f>+K25+8115</f>
        <v>-1500</v>
      </c>
      <c r="H25" s="66"/>
      <c r="I25" s="18">
        <v>-8831</v>
      </c>
      <c r="J25" s="18"/>
      <c r="K25" s="18">
        <v>-9615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78</v>
      </c>
      <c r="D27" s="8"/>
      <c r="E27" s="18">
        <f>+I27+16</f>
        <v>0</v>
      </c>
      <c r="F27" s="18"/>
      <c r="G27" s="18">
        <f>+K27+26</f>
        <v>0</v>
      </c>
      <c r="H27" s="66"/>
      <c r="I27" s="18">
        <v>-16</v>
      </c>
      <c r="J27" s="18"/>
      <c r="K27" s="18">
        <v>-26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143</v>
      </c>
      <c r="D30" s="8"/>
      <c r="E30" s="68">
        <f>+I30+21185</f>
        <v>557</v>
      </c>
      <c r="F30" s="18"/>
      <c r="G30" s="68">
        <f>+K30+7798</f>
        <v>-15161</v>
      </c>
      <c r="H30" s="66"/>
      <c r="I30" s="68">
        <v>-20628</v>
      </c>
      <c r="J30" s="18"/>
      <c r="K30" s="68">
        <v>-22959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+I32+1285</f>
        <v>-627</v>
      </c>
      <c r="F32" s="18"/>
      <c r="G32" s="18">
        <f>+K32+1061</f>
        <v>-237</v>
      </c>
      <c r="H32" s="66"/>
      <c r="I32" s="18">
        <v>-1912</v>
      </c>
      <c r="J32" s="18"/>
      <c r="K32" s="18">
        <v>-1298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67</v>
      </c>
      <c r="D35" s="8"/>
      <c r="E35" s="68">
        <f>+E32+E30</f>
        <v>-70</v>
      </c>
      <c r="F35" s="18"/>
      <c r="G35" s="68">
        <f>+G32+G30</f>
        <v>-15398</v>
      </c>
      <c r="H35" s="66"/>
      <c r="I35" s="68">
        <f>+I32+I30</f>
        <v>-22540</v>
      </c>
      <c r="J35" s="18"/>
      <c r="K35" s="68">
        <f>+K32+K30</f>
        <v>-24257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68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69</v>
      </c>
      <c r="D38" s="8"/>
      <c r="E38" s="69" t="s">
        <v>71</v>
      </c>
      <c r="F38" s="18"/>
      <c r="G38" s="69" t="s">
        <v>71</v>
      </c>
      <c r="H38" s="66"/>
      <c r="I38" s="69" t="s">
        <v>71</v>
      </c>
      <c r="J38" s="18"/>
      <c r="K38" s="69" t="s">
        <v>71</v>
      </c>
      <c r="L38" s="31"/>
      <c r="M38" s="17"/>
    </row>
    <row r="39" spans="1:13" ht="15" hidden="1">
      <c r="A39" s="2"/>
      <c r="B39" s="8"/>
      <c r="C39" s="8" t="s">
        <v>70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153</v>
      </c>
      <c r="D41" s="8"/>
      <c r="E41" s="70">
        <f>SUM(E35:E40)</f>
        <v>-70</v>
      </c>
      <c r="F41" s="18"/>
      <c r="G41" s="70">
        <f>SUM(G35:G40)</f>
        <v>-15398</v>
      </c>
      <c r="H41" s="66"/>
      <c r="I41" s="70">
        <f>SUM(I35:I40)</f>
        <v>-22540</v>
      </c>
      <c r="J41" s="18"/>
      <c r="K41" s="70">
        <f>SUM(K35:K40)</f>
        <v>-24257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154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136</v>
      </c>
      <c r="D45" s="8"/>
      <c r="E45" s="18">
        <f>+I45+22378</f>
        <v>-226</v>
      </c>
      <c r="F45" s="18"/>
      <c r="G45" s="18">
        <f>+K45+8795</f>
        <v>-15305</v>
      </c>
      <c r="H45" s="18"/>
      <c r="I45" s="18">
        <f>+I47-I46</f>
        <v>-22604</v>
      </c>
      <c r="J45" s="18"/>
      <c r="K45" s="18">
        <f>+K47-K46</f>
        <v>-24100</v>
      </c>
      <c r="L45" s="24"/>
      <c r="M45" s="17"/>
    </row>
    <row r="46" spans="1:13" ht="15.75" thickBot="1">
      <c r="A46" s="2"/>
      <c r="B46" s="8"/>
      <c r="C46" s="8" t="s">
        <v>137</v>
      </c>
      <c r="D46" s="8"/>
      <c r="E46" s="18">
        <f>+I46+92</f>
        <v>156</v>
      </c>
      <c r="F46" s="66"/>
      <c r="G46" s="18">
        <f>+K46+64</f>
        <v>-93</v>
      </c>
      <c r="H46" s="66"/>
      <c r="I46" s="18">
        <v>64</v>
      </c>
      <c r="J46" s="66"/>
      <c r="K46" s="18">
        <v>-157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-70</v>
      </c>
      <c r="F47" s="18"/>
      <c r="G47" s="72">
        <f>+G41</f>
        <v>-15398</v>
      </c>
      <c r="H47" s="66"/>
      <c r="I47" s="72">
        <f>+I41</f>
        <v>-22540</v>
      </c>
      <c r="J47" s="18"/>
      <c r="K47" s="72">
        <f>+K41</f>
        <v>-24257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75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72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73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155</v>
      </c>
      <c r="D53" s="25"/>
      <c r="E53" s="74">
        <v>-0.03</v>
      </c>
      <c r="F53" s="59"/>
      <c r="G53" s="74">
        <v>-1.78</v>
      </c>
      <c r="H53" s="59"/>
      <c r="I53" s="74">
        <v>-2.63</v>
      </c>
      <c r="J53" s="59"/>
      <c r="K53" s="74">
        <v>-2.81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74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120" t="s">
        <v>141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121" t="s">
        <v>142</v>
      </c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4:13" ht="15"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121" t="s">
        <v>157</v>
      </c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4:13" ht="15"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4:20" ht="15">
      <c r="D63" s="2"/>
      <c r="E63" s="2"/>
      <c r="F63" s="33"/>
      <c r="G63" s="2"/>
      <c r="H63" s="33"/>
      <c r="I63" s="2"/>
      <c r="J63" s="33"/>
      <c r="K63" s="2"/>
      <c r="L63" s="2"/>
      <c r="M63" s="2"/>
      <c r="T63" s="1">
        <v>3</v>
      </c>
    </row>
    <row r="64" spans="4:13" ht="15"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8" t="s">
        <v>118</v>
      </c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8" t="s">
        <v>133</v>
      </c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14">
      <selection activeCell="C27" sqref="C27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34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48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113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31 MARCH 2017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2017</v>
      </c>
      <c r="F10" s="8"/>
      <c r="G10" s="34">
        <f>+'Income Statemen'!G10</f>
        <v>2016</v>
      </c>
      <c r="H10" s="8"/>
      <c r="I10" s="34">
        <f>+E10</f>
        <v>2017</v>
      </c>
      <c r="J10" s="8"/>
      <c r="K10" s="34">
        <f>+G10</f>
        <v>2016</v>
      </c>
      <c r="L10" s="34"/>
      <c r="M10" s="8"/>
    </row>
    <row r="11" spans="1:13" ht="15">
      <c r="A11" s="2"/>
      <c r="B11" s="8"/>
      <c r="C11" s="8"/>
      <c r="E11" s="64" t="s">
        <v>40</v>
      </c>
      <c r="F11" s="64"/>
      <c r="G11" s="64" t="s">
        <v>122</v>
      </c>
      <c r="H11" s="64"/>
      <c r="I11" s="64" t="str">
        <f>'Income Statemen'!I11</f>
        <v>Current Year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38</v>
      </c>
      <c r="F12" s="64"/>
      <c r="G12" s="64" t="str">
        <f>+E12</f>
        <v> Quarter Ended</v>
      </c>
      <c r="H12" s="64"/>
      <c r="I12" s="64" t="s">
        <v>61</v>
      </c>
      <c r="J12" s="64"/>
      <c r="K12" s="128" t="s">
        <v>61</v>
      </c>
      <c r="L12" s="12"/>
      <c r="M12" s="8"/>
    </row>
    <row r="13" spans="1:13" ht="15">
      <c r="A13" s="2"/>
      <c r="B13" s="8"/>
      <c r="C13" s="8"/>
      <c r="D13" s="8"/>
      <c r="E13" s="65">
        <f>'Income Statemen'!E13</f>
        <v>42825</v>
      </c>
      <c r="F13" s="50"/>
      <c r="G13" s="65">
        <f>+E13</f>
        <v>42825</v>
      </c>
      <c r="H13" s="50"/>
      <c r="I13" s="65">
        <f>+G13</f>
        <v>42825</v>
      </c>
      <c r="J13" s="50"/>
      <c r="K13" s="65">
        <f>+I13</f>
        <v>42825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66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Net loss for the year</v>
      </c>
      <c r="D17" s="8"/>
      <c r="E17" s="18">
        <f>+'Income Statemen'!E41</f>
        <v>-70</v>
      </c>
      <c r="F17" s="18"/>
      <c r="G17" s="18">
        <f>+'Income Statemen'!G41</f>
        <v>-15398</v>
      </c>
      <c r="H17" s="66"/>
      <c r="I17" s="18">
        <f>+'Income Statemen'!I41</f>
        <v>-22540</v>
      </c>
      <c r="J17" s="18"/>
      <c r="K17" s="18">
        <f>+'Income Statemen'!K41</f>
        <v>-24257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123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124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82</v>
      </c>
      <c r="D22" s="8"/>
      <c r="E22" s="18">
        <f>+I22-2524</f>
        <v>1034</v>
      </c>
      <c r="F22" s="18"/>
      <c r="G22" s="18">
        <f>+K22-2177</f>
        <v>-6220</v>
      </c>
      <c r="H22" s="66"/>
      <c r="I22" s="18">
        <f>'Equity Change'!H29</f>
        <v>3558</v>
      </c>
      <c r="J22" s="18"/>
      <c r="K22" s="18">
        <f>'Equity Change'!H41</f>
        <v>-4043</v>
      </c>
      <c r="L22" s="18"/>
      <c r="M22" s="17"/>
    </row>
    <row r="23" spans="1:13" ht="15">
      <c r="A23" s="2"/>
      <c r="B23" s="8"/>
      <c r="C23" s="8" t="s">
        <v>83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106</v>
      </c>
      <c r="D25" s="8"/>
      <c r="E25" s="18">
        <f>+I25-27</f>
        <v>16</v>
      </c>
      <c r="F25" s="18"/>
      <c r="G25" s="18">
        <f>+K25+1</f>
        <v>20</v>
      </c>
      <c r="H25" s="66"/>
      <c r="I25" s="18">
        <f>'Equity Change'!I29</f>
        <v>43</v>
      </c>
      <c r="J25" s="18"/>
      <c r="K25" s="18">
        <v>19</v>
      </c>
      <c r="L25" s="18"/>
      <c r="M25" s="17"/>
    </row>
    <row r="26" spans="1:13" ht="15" customHeight="1">
      <c r="A26" s="2"/>
      <c r="B26" s="8"/>
      <c r="C26" s="8" t="s">
        <v>105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168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169</v>
      </c>
      <c r="D29" s="8"/>
      <c r="E29" s="70">
        <f>SUM(E17:E28)</f>
        <v>980</v>
      </c>
      <c r="F29" s="18"/>
      <c r="G29" s="70">
        <f>SUM(G17:G28)</f>
        <v>-21598</v>
      </c>
      <c r="H29" s="66"/>
      <c r="I29" s="70">
        <f>SUM(I17:I28)</f>
        <v>-18939</v>
      </c>
      <c r="J29" s="18"/>
      <c r="K29" s="70">
        <f>SUM(K17:K28)</f>
        <v>-28281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170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Equity holders of  the Parent</v>
      </c>
      <c r="D33" s="8"/>
      <c r="E33" s="18">
        <f>+I33+19827</f>
        <v>824</v>
      </c>
      <c r="F33" s="18"/>
      <c r="G33" s="18">
        <f>+K33+6619</f>
        <v>-21505</v>
      </c>
      <c r="H33" s="18"/>
      <c r="I33" s="18">
        <f>+I35-I34</f>
        <v>-19003</v>
      </c>
      <c r="J33" s="18"/>
      <c r="K33" s="18">
        <f>+K35-K34</f>
        <v>-28124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interests</v>
      </c>
      <c r="D34" s="8"/>
      <c r="E34" s="18">
        <f>+I34+92</f>
        <v>156</v>
      </c>
      <c r="F34" s="66"/>
      <c r="G34" s="18">
        <f>+K34+64</f>
        <v>-93</v>
      </c>
      <c r="H34" s="66"/>
      <c r="I34" s="18">
        <f>+'Income Statemen'!I46</f>
        <v>64</v>
      </c>
      <c r="J34" s="66"/>
      <c r="K34" s="18">
        <f>+'Income Statemen'!K46</f>
        <v>-157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980</v>
      </c>
      <c r="F35" s="18"/>
      <c r="G35" s="72">
        <f>+G29</f>
        <v>-21598</v>
      </c>
      <c r="H35" s="66"/>
      <c r="I35" s="72">
        <f>+I29</f>
        <v>-18939</v>
      </c>
      <c r="J35" s="18"/>
      <c r="K35" s="72">
        <f>+K29</f>
        <v>-28281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84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Statemen'!C67</f>
        <v> the Audited Financial Statements for the year ended 31st March 2016)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6"/>
  <sheetViews>
    <sheetView showOutlineSymbols="0" zoomScale="60" zoomScaleNormal="60" zoomScalePageLayoutView="0" workbookViewId="0" topLeftCell="A37">
      <selection activeCell="D60" sqref="D60"/>
    </sheetView>
  </sheetViews>
  <sheetFormatPr defaultColWidth="9.6640625" defaultRowHeight="15"/>
  <cols>
    <col min="1" max="1" width="3.88671875" style="85" customWidth="1"/>
    <col min="2" max="2" width="4.6640625" style="85" customWidth="1"/>
    <col min="3" max="3" width="19.6640625" style="85" customWidth="1"/>
    <col min="4" max="4" width="36.77734375" style="85" customWidth="1"/>
    <col min="5" max="5" width="13.77734375" style="85" customWidth="1"/>
    <col min="6" max="6" width="4.6640625" style="85" customWidth="1"/>
    <col min="7" max="7" width="13.3359375" style="85" customWidth="1"/>
    <col min="8" max="8" width="3.99609375" style="85" customWidth="1"/>
    <col min="9" max="9" width="1.77734375" style="85" customWidth="1"/>
    <col min="10" max="14" width="9.6640625" style="85" hidden="1" customWidth="1"/>
    <col min="15" max="16384" width="9.6640625" style="85" customWidth="1"/>
  </cols>
  <sheetData>
    <row r="2" spans="2:4" ht="20.25">
      <c r="B2" s="86" t="s">
        <v>34</v>
      </c>
      <c r="C2" s="87"/>
      <c r="D2" s="87"/>
    </row>
    <row r="3" ht="15">
      <c r="B3" s="88" t="s">
        <v>35</v>
      </c>
    </row>
    <row r="4" ht="15">
      <c r="B4" s="88"/>
    </row>
    <row r="5" spans="2:4" ht="17.25">
      <c r="B5" s="89" t="s">
        <v>99</v>
      </c>
      <c r="C5" s="90"/>
      <c r="D5" s="90"/>
    </row>
    <row r="6" spans="2:4" ht="17.25">
      <c r="B6" s="89" t="s">
        <v>147</v>
      </c>
      <c r="C6" s="90"/>
      <c r="D6" s="90"/>
    </row>
    <row r="7" spans="2:7" ht="15">
      <c r="B7" s="87"/>
      <c r="C7" s="87"/>
      <c r="D7" s="87"/>
      <c r="E7" s="91" t="s">
        <v>60</v>
      </c>
      <c r="G7" s="91" t="s">
        <v>60</v>
      </c>
    </row>
    <row r="8" spans="2:7" ht="15">
      <c r="B8" s="87"/>
      <c r="C8" s="87"/>
      <c r="D8" s="87"/>
      <c r="E8" s="92">
        <v>42825</v>
      </c>
      <c r="G8" s="92">
        <v>42460</v>
      </c>
    </row>
    <row r="9" spans="5:7" ht="15">
      <c r="E9" s="91" t="s">
        <v>5</v>
      </c>
      <c r="G9" s="91" t="s">
        <v>5</v>
      </c>
    </row>
    <row r="10" spans="2:7" ht="17.25">
      <c r="B10" s="89" t="s">
        <v>85</v>
      </c>
      <c r="E10" s="93" t="s">
        <v>104</v>
      </c>
      <c r="G10" s="93" t="s">
        <v>103</v>
      </c>
    </row>
    <row r="11" spans="2:7" ht="15">
      <c r="B11" s="90"/>
      <c r="G11" s="93"/>
    </row>
    <row r="12" spans="2:7" ht="17.25">
      <c r="B12" s="94" t="s">
        <v>62</v>
      </c>
      <c r="C12" s="95"/>
      <c r="D12" s="95"/>
      <c r="E12" s="96"/>
      <c r="F12" s="95"/>
      <c r="G12" s="117"/>
    </row>
    <row r="13" spans="2:7" ht="18" customHeight="1">
      <c r="B13" s="95" t="s">
        <v>44</v>
      </c>
      <c r="D13" s="95"/>
      <c r="E13" s="96">
        <f>242450</f>
        <v>242450</v>
      </c>
      <c r="F13" s="95"/>
      <c r="G13" s="117">
        <v>245094</v>
      </c>
    </row>
    <row r="14" spans="2:7" ht="18" customHeight="1">
      <c r="B14" s="95" t="s">
        <v>63</v>
      </c>
      <c r="D14" s="95"/>
      <c r="E14" s="96">
        <v>3749</v>
      </c>
      <c r="F14" s="95"/>
      <c r="G14" s="117">
        <v>3779</v>
      </c>
    </row>
    <row r="15" spans="2:7" ht="17.25">
      <c r="B15" s="95" t="s">
        <v>45</v>
      </c>
      <c r="D15" s="95"/>
      <c r="E15" s="96">
        <v>19714</v>
      </c>
      <c r="F15" s="95"/>
      <c r="G15" s="117">
        <v>19714</v>
      </c>
    </row>
    <row r="16" spans="2:7" ht="18" customHeight="1">
      <c r="B16" s="95" t="s">
        <v>77</v>
      </c>
      <c r="D16" s="95"/>
      <c r="E16" s="96">
        <v>5</v>
      </c>
      <c r="F16" s="95"/>
      <c r="G16" s="118">
        <v>21</v>
      </c>
    </row>
    <row r="17" spans="2:7" ht="18" customHeight="1">
      <c r="B17" s="95" t="s">
        <v>107</v>
      </c>
      <c r="D17" s="95"/>
      <c r="E17" s="96">
        <v>379</v>
      </c>
      <c r="F17" s="95"/>
      <c r="G17" s="117">
        <v>396</v>
      </c>
    </row>
    <row r="18" spans="2:7" ht="18" customHeight="1">
      <c r="B18" s="95" t="s">
        <v>8</v>
      </c>
      <c r="D18" s="95"/>
      <c r="E18" s="96">
        <v>13</v>
      </c>
      <c r="F18" s="95"/>
      <c r="G18" s="117">
        <v>11</v>
      </c>
    </row>
    <row r="19" spans="2:7" ht="18" customHeight="1">
      <c r="B19" s="95" t="s">
        <v>59</v>
      </c>
      <c r="D19" s="95"/>
      <c r="E19" s="96">
        <v>68252</v>
      </c>
      <c r="F19" s="95"/>
      <c r="G19" s="117">
        <v>67789</v>
      </c>
    </row>
    <row r="20" spans="2:7" ht="18" customHeight="1">
      <c r="B20" s="95" t="s">
        <v>58</v>
      </c>
      <c r="D20" s="95"/>
      <c r="E20" s="96">
        <f>91-91</f>
        <v>0</v>
      </c>
      <c r="F20" s="95"/>
      <c r="G20" s="96">
        <v>172</v>
      </c>
    </row>
    <row r="21" spans="2:7" ht="18" customHeight="1">
      <c r="B21" s="94" t="s">
        <v>86</v>
      </c>
      <c r="D21" s="95"/>
      <c r="E21" s="97">
        <f>SUM(E12:E20)</f>
        <v>334562</v>
      </c>
      <c r="F21" s="94"/>
      <c r="G21" s="97">
        <f>SUM(G12:G20)</f>
        <v>336976</v>
      </c>
    </row>
    <row r="22" spans="2:7" ht="18" customHeight="1">
      <c r="B22" s="95"/>
      <c r="D22" s="95"/>
      <c r="E22" s="96"/>
      <c r="F22" s="95"/>
      <c r="G22" s="96"/>
    </row>
    <row r="23" spans="2:7" ht="18" customHeight="1">
      <c r="B23" s="94" t="s">
        <v>9</v>
      </c>
      <c r="C23" s="95"/>
      <c r="D23" s="95"/>
      <c r="E23" s="96"/>
      <c r="F23" s="95"/>
      <c r="G23" s="96"/>
    </row>
    <row r="24" spans="2:7" ht="18" customHeight="1">
      <c r="B24" s="95" t="s">
        <v>12</v>
      </c>
      <c r="D24" s="95"/>
      <c r="E24" s="96">
        <v>17827</v>
      </c>
      <c r="F24" s="95"/>
      <c r="G24" s="96">
        <v>19474</v>
      </c>
    </row>
    <row r="25" spans="2:7" ht="18" customHeight="1">
      <c r="B25" s="95" t="s">
        <v>42</v>
      </c>
      <c r="D25" s="95"/>
      <c r="E25" s="96">
        <v>30939</v>
      </c>
      <c r="F25" s="95"/>
      <c r="G25" s="96">
        <v>58270</v>
      </c>
    </row>
    <row r="26" spans="2:7" ht="18" customHeight="1">
      <c r="B26" s="95" t="s">
        <v>121</v>
      </c>
      <c r="D26" s="95"/>
      <c r="E26" s="96">
        <v>43629</v>
      </c>
      <c r="F26" s="95"/>
      <c r="G26" s="96">
        <v>40207</v>
      </c>
    </row>
    <row r="27" spans="2:7" ht="18" customHeight="1">
      <c r="B27" s="95" t="s">
        <v>41</v>
      </c>
      <c r="D27" s="95"/>
      <c r="E27" s="96">
        <v>12808</v>
      </c>
      <c r="F27" s="95"/>
      <c r="G27" s="96">
        <v>16547</v>
      </c>
    </row>
    <row r="28" spans="2:7" ht="18" customHeight="1">
      <c r="B28" s="95" t="s">
        <v>43</v>
      </c>
      <c r="D28" s="95"/>
      <c r="E28" s="96">
        <v>5074</v>
      </c>
      <c r="F28" s="95"/>
      <c r="G28" s="96">
        <v>4508</v>
      </c>
    </row>
    <row r="29" spans="2:7" ht="17.25">
      <c r="B29" s="94" t="s">
        <v>87</v>
      </c>
      <c r="C29" s="95"/>
      <c r="D29" s="95"/>
      <c r="E29" s="98">
        <f>SUM(E23:E28)</f>
        <v>110277</v>
      </c>
      <c r="F29" s="94"/>
      <c r="G29" s="98">
        <f>SUM(G23:G28)</f>
        <v>139006</v>
      </c>
    </row>
    <row r="30" spans="2:7" ht="18" customHeight="1">
      <c r="B30" s="95"/>
      <c r="C30" s="95"/>
      <c r="D30" s="95"/>
      <c r="E30" s="99"/>
      <c r="F30" s="95"/>
      <c r="G30" s="99"/>
    </row>
    <row r="31" spans="2:7" ht="18" customHeight="1">
      <c r="B31" s="94" t="s">
        <v>130</v>
      </c>
      <c r="C31" s="95"/>
      <c r="D31" s="95"/>
      <c r="E31" s="105">
        <v>14517</v>
      </c>
      <c r="F31" s="95"/>
      <c r="G31" s="105">
        <v>23910</v>
      </c>
    </row>
    <row r="32" spans="2:7" ht="18.75" customHeight="1" thickBot="1">
      <c r="B32" s="95"/>
      <c r="C32" s="95"/>
      <c r="D32" s="95"/>
      <c r="E32" s="96"/>
      <c r="F32" s="95"/>
      <c r="G32" s="96"/>
    </row>
    <row r="33" spans="2:7" ht="18.75" customHeight="1" thickBot="1">
      <c r="B33" s="94" t="s">
        <v>88</v>
      </c>
      <c r="C33" s="94"/>
      <c r="D33" s="94"/>
      <c r="E33" s="100">
        <f>+E29+E21+E31</f>
        <v>459356</v>
      </c>
      <c r="F33" s="94"/>
      <c r="G33" s="100">
        <f>+G29+G21+G31</f>
        <v>499892</v>
      </c>
    </row>
    <row r="34" spans="2:7" ht="18" customHeight="1">
      <c r="B34" s="95"/>
      <c r="C34" s="95"/>
      <c r="D34" s="95"/>
      <c r="E34" s="101"/>
      <c r="F34" s="95"/>
      <c r="G34" s="101"/>
    </row>
    <row r="35" spans="2:7" ht="18" customHeight="1">
      <c r="B35" s="95"/>
      <c r="C35" s="95"/>
      <c r="D35" s="95"/>
      <c r="E35" s="96"/>
      <c r="F35" s="95"/>
      <c r="G35" s="96"/>
    </row>
    <row r="36" spans="2:7" ht="18" customHeight="1">
      <c r="B36" s="94" t="s">
        <v>89</v>
      </c>
      <c r="C36" s="95"/>
      <c r="D36" s="95"/>
      <c r="E36" s="96"/>
      <c r="F36" s="95"/>
      <c r="G36" s="96"/>
    </row>
    <row r="37" spans="2:7" ht="18" customHeight="1">
      <c r="B37" s="94"/>
      <c r="C37" s="95"/>
      <c r="D37" s="95"/>
      <c r="E37" s="96"/>
      <c r="F37" s="95"/>
      <c r="G37" s="96"/>
    </row>
    <row r="38" spans="2:7" ht="18" customHeight="1">
      <c r="B38" s="94" t="s">
        <v>138</v>
      </c>
      <c r="C38" s="95"/>
      <c r="D38" s="95"/>
      <c r="E38" s="96"/>
      <c r="F38" s="95"/>
      <c r="G38" s="96"/>
    </row>
    <row r="39" spans="2:7" ht="18" customHeight="1">
      <c r="B39" s="95" t="s">
        <v>51</v>
      </c>
      <c r="D39" s="95"/>
      <c r="E39" s="96">
        <f>171710+19911+8930</f>
        <v>200551</v>
      </c>
      <c r="F39" s="95"/>
      <c r="G39" s="96">
        <v>171710</v>
      </c>
    </row>
    <row r="40" spans="2:7" ht="17.25">
      <c r="B40" s="95" t="s">
        <v>90</v>
      </c>
      <c r="D40" s="95"/>
      <c r="E40" s="96">
        <f>+E42-E39-E41</f>
        <v>67508</v>
      </c>
      <c r="F40" s="95"/>
      <c r="G40" s="96">
        <v>92748</v>
      </c>
    </row>
    <row r="41" spans="2:7" ht="17.25">
      <c r="B41" s="95" t="s">
        <v>91</v>
      </c>
      <c r="D41" s="95"/>
      <c r="E41" s="96">
        <f>+'Equity Change'!L32</f>
        <v>31964</v>
      </c>
      <c r="F41" s="95"/>
      <c r="G41" s="96">
        <v>54568</v>
      </c>
    </row>
    <row r="42" spans="2:7" ht="18" customHeight="1">
      <c r="B42" s="95" t="s">
        <v>76</v>
      </c>
      <c r="D42" s="95"/>
      <c r="E42" s="99">
        <f>+'Equity Change'!N32</f>
        <v>300023</v>
      </c>
      <c r="F42" s="95"/>
      <c r="G42" s="99">
        <f>SUM(G39:G41)</f>
        <v>319026</v>
      </c>
    </row>
    <row r="43" spans="2:7" ht="17.25">
      <c r="B43" s="95"/>
      <c r="D43" s="95"/>
      <c r="E43" s="96"/>
      <c r="F43" s="95"/>
      <c r="G43" s="96"/>
    </row>
    <row r="44" spans="2:7" ht="18" customHeight="1">
      <c r="B44" s="94" t="s">
        <v>81</v>
      </c>
      <c r="C44" s="87"/>
      <c r="D44" s="94"/>
      <c r="E44" s="102">
        <f>+'Equity Change'!P32</f>
        <v>6255</v>
      </c>
      <c r="F44" s="94"/>
      <c r="G44" s="102">
        <v>6191</v>
      </c>
    </row>
    <row r="45" spans="2:7" ht="18" customHeight="1">
      <c r="B45" s="95"/>
      <c r="D45" s="95"/>
      <c r="E45" s="103"/>
      <c r="F45" s="95"/>
      <c r="G45" s="103"/>
    </row>
    <row r="46" spans="2:7" ht="18" customHeight="1" thickBot="1">
      <c r="B46" s="94" t="s">
        <v>92</v>
      </c>
      <c r="C46" s="87"/>
      <c r="D46" s="94"/>
      <c r="E46" s="104">
        <f>+E44+E42</f>
        <v>306278</v>
      </c>
      <c r="F46" s="94"/>
      <c r="G46" s="104">
        <f>+G44+G42</f>
        <v>325217</v>
      </c>
    </row>
    <row r="47" spans="2:7" ht="18" customHeight="1">
      <c r="B47" s="95"/>
      <c r="C47" s="95"/>
      <c r="D47" s="95"/>
      <c r="E47" s="96"/>
      <c r="F47" s="95"/>
      <c r="G47" s="96"/>
    </row>
    <row r="48" spans="2:7" ht="18" customHeight="1">
      <c r="B48" s="95"/>
      <c r="C48" s="95"/>
      <c r="D48" s="95"/>
      <c r="E48" s="96"/>
      <c r="F48" s="95"/>
      <c r="G48" s="96"/>
    </row>
    <row r="49" spans="2:7" ht="18" customHeight="1">
      <c r="B49" s="94" t="s">
        <v>95</v>
      </c>
      <c r="C49" s="95"/>
      <c r="D49" s="95"/>
      <c r="E49" s="96"/>
      <c r="F49" s="95"/>
      <c r="G49" s="96"/>
    </row>
    <row r="50" spans="2:7" ht="18" customHeight="1">
      <c r="B50" s="95" t="s">
        <v>33</v>
      </c>
      <c r="D50" s="95"/>
      <c r="E50" s="96">
        <v>70643</v>
      </c>
      <c r="F50" s="95"/>
      <c r="G50" s="96">
        <v>76404</v>
      </c>
    </row>
    <row r="51" spans="2:7" ht="17.25">
      <c r="B51" s="95" t="s">
        <v>36</v>
      </c>
      <c r="D51" s="95"/>
      <c r="E51" s="96">
        <v>212</v>
      </c>
      <c r="F51" s="95"/>
      <c r="G51" s="96">
        <v>360</v>
      </c>
    </row>
    <row r="52" spans="2:7" ht="18" customHeight="1">
      <c r="B52" s="95" t="s">
        <v>93</v>
      </c>
      <c r="D52" s="95"/>
      <c r="E52" s="96">
        <v>4194</v>
      </c>
      <c r="F52" s="95"/>
      <c r="G52" s="96">
        <v>4195</v>
      </c>
    </row>
    <row r="53" spans="2:7" ht="18.75" customHeight="1">
      <c r="B53" s="94" t="s">
        <v>96</v>
      </c>
      <c r="C53" s="95"/>
      <c r="D53" s="95"/>
      <c r="E53" s="97">
        <f>SUM(E49:E52)</f>
        <v>75049</v>
      </c>
      <c r="F53" s="94"/>
      <c r="G53" s="97">
        <f>SUM(G49:G52)</f>
        <v>80959</v>
      </c>
    </row>
    <row r="54" spans="2:7" ht="18.75" customHeight="1">
      <c r="B54" s="95"/>
      <c r="C54" s="95"/>
      <c r="D54" s="95"/>
      <c r="E54" s="105"/>
      <c r="F54" s="95"/>
      <c r="G54" s="105"/>
    </row>
    <row r="55" spans="2:7" ht="18.75" customHeight="1">
      <c r="B55" s="94" t="s">
        <v>10</v>
      </c>
      <c r="C55" s="95"/>
      <c r="D55" s="95"/>
      <c r="E55" s="96"/>
      <c r="F55" s="95"/>
      <c r="G55" s="96"/>
    </row>
    <row r="56" spans="2:7" ht="18.75" customHeight="1">
      <c r="B56" s="95" t="s">
        <v>46</v>
      </c>
      <c r="D56" s="95"/>
      <c r="E56" s="96">
        <v>21133</v>
      </c>
      <c r="F56" s="95"/>
      <c r="G56" s="96">
        <v>27632</v>
      </c>
    </row>
    <row r="57" spans="2:7" ht="18.75" customHeight="1">
      <c r="B57" s="95" t="s">
        <v>176</v>
      </c>
      <c r="D57" s="95"/>
      <c r="E57" s="96">
        <v>3129</v>
      </c>
      <c r="F57" s="95"/>
      <c r="G57" s="96">
        <v>0</v>
      </c>
    </row>
    <row r="58" spans="2:7" ht="18.75" customHeight="1">
      <c r="B58" s="95" t="s">
        <v>47</v>
      </c>
      <c r="D58" s="95"/>
      <c r="E58" s="96">
        <v>53342</v>
      </c>
      <c r="F58" s="95"/>
      <c r="G58" s="96">
        <v>65937</v>
      </c>
    </row>
    <row r="59" spans="2:7" ht="17.25">
      <c r="B59" s="95" t="s">
        <v>36</v>
      </c>
      <c r="D59" s="95"/>
      <c r="E59" s="96">
        <v>140</v>
      </c>
      <c r="F59" s="95"/>
      <c r="G59" s="96">
        <v>144</v>
      </c>
    </row>
    <row r="60" spans="2:7" ht="18.75" customHeight="1">
      <c r="B60" s="95" t="s">
        <v>4</v>
      </c>
      <c r="D60" s="95"/>
      <c r="E60" s="96">
        <v>285</v>
      </c>
      <c r="F60" s="95"/>
      <c r="G60" s="96">
        <v>3</v>
      </c>
    </row>
    <row r="61" spans="2:7" ht="18.75" customHeight="1" hidden="1">
      <c r="B61" s="95" t="s">
        <v>108</v>
      </c>
      <c r="D61" s="95"/>
      <c r="E61" s="96">
        <v>0</v>
      </c>
      <c r="F61" s="95"/>
      <c r="G61" s="96">
        <v>0</v>
      </c>
    </row>
    <row r="62" spans="2:7" ht="18.75" customHeight="1">
      <c r="B62" s="94" t="s">
        <v>97</v>
      </c>
      <c r="C62" s="95"/>
      <c r="D62" s="95"/>
      <c r="E62" s="97">
        <f>SUM(E56:E61)</f>
        <v>78029</v>
      </c>
      <c r="F62" s="95"/>
      <c r="G62" s="97">
        <f>SUM(G56:G61)</f>
        <v>93716</v>
      </c>
    </row>
    <row r="63" spans="2:7" ht="17.25">
      <c r="B63" s="95"/>
      <c r="C63" s="95"/>
      <c r="D63" s="95"/>
      <c r="E63" s="105"/>
      <c r="F63" s="106"/>
      <c r="G63" s="105"/>
    </row>
    <row r="64" spans="2:7" ht="18" thickBot="1">
      <c r="B64" s="94" t="s">
        <v>98</v>
      </c>
      <c r="C64" s="94"/>
      <c r="D64" s="94"/>
      <c r="E64" s="104">
        <f>+E62+E53</f>
        <v>153078</v>
      </c>
      <c r="F64" s="107"/>
      <c r="G64" s="104">
        <f>+G62+G53</f>
        <v>174675</v>
      </c>
    </row>
    <row r="65" spans="2:7" ht="17.25">
      <c r="B65" s="95"/>
      <c r="C65" s="95"/>
      <c r="D65" s="95"/>
      <c r="E65" s="105"/>
      <c r="F65" s="106"/>
      <c r="G65" s="105"/>
    </row>
    <row r="66" spans="2:7" ht="18" thickBot="1">
      <c r="B66" s="95"/>
      <c r="C66" s="95"/>
      <c r="D66" s="95"/>
      <c r="E66" s="108"/>
      <c r="F66" s="106"/>
      <c r="G66" s="108"/>
    </row>
    <row r="67" spans="2:7" ht="18" thickBot="1">
      <c r="B67" s="94" t="s">
        <v>94</v>
      </c>
      <c r="C67" s="95"/>
      <c r="D67" s="95"/>
      <c r="E67" s="109">
        <f>+E64+E46</f>
        <v>459356</v>
      </c>
      <c r="F67" s="106"/>
      <c r="G67" s="109">
        <f>+G64+G46</f>
        <v>499892</v>
      </c>
    </row>
    <row r="68" spans="2:7" ht="17.25">
      <c r="B68" s="95"/>
      <c r="C68" s="95"/>
      <c r="D68" s="95"/>
      <c r="E68" s="105"/>
      <c r="F68" s="106"/>
      <c r="G68" s="105"/>
    </row>
    <row r="69" spans="2:7" ht="17.25">
      <c r="B69" s="95"/>
      <c r="C69" s="95"/>
      <c r="D69" s="95"/>
      <c r="E69" s="105"/>
      <c r="F69" s="106"/>
      <c r="G69" s="105"/>
    </row>
    <row r="70" spans="2:7" ht="15">
      <c r="B70" s="87" t="s">
        <v>117</v>
      </c>
      <c r="C70" s="87"/>
      <c r="D70" s="87"/>
      <c r="E70" s="110"/>
      <c r="F70" s="110"/>
      <c r="G70" s="110"/>
    </row>
    <row r="71" spans="2:7" ht="15">
      <c r="B71" s="87" t="str">
        <f>'Income Statemen'!C67</f>
        <v> the Audited Financial Statements for the year ended 31st March 2016)</v>
      </c>
      <c r="C71" s="87"/>
      <c r="D71" s="87"/>
      <c r="E71" s="110"/>
      <c r="F71" s="110"/>
      <c r="G71" s="110"/>
    </row>
    <row r="72" spans="5:7" ht="15">
      <c r="E72" s="110"/>
      <c r="F72" s="110"/>
      <c r="G72" s="110"/>
    </row>
    <row r="73" spans="2:10" ht="17.25">
      <c r="B73" s="95"/>
      <c r="C73" s="95"/>
      <c r="D73" s="95"/>
      <c r="E73" s="106"/>
      <c r="F73" s="106"/>
      <c r="G73" s="106"/>
      <c r="H73" s="95"/>
      <c r="I73" s="95"/>
      <c r="J73" s="95"/>
    </row>
    <row r="74" spans="2:10" ht="17.25">
      <c r="B74" s="95"/>
      <c r="C74" s="95"/>
      <c r="D74" s="95"/>
      <c r="E74" s="105"/>
      <c r="F74" s="106"/>
      <c r="G74" s="105"/>
      <c r="H74" s="95"/>
      <c r="I74" s="95"/>
      <c r="J74" s="95"/>
    </row>
    <row r="75" spans="2:10" ht="17.25">
      <c r="B75" s="95"/>
      <c r="C75" s="95"/>
      <c r="D75" s="95"/>
      <c r="E75" s="105"/>
      <c r="F75" s="105"/>
      <c r="G75" s="105"/>
      <c r="H75" s="95"/>
      <c r="I75" s="95"/>
      <c r="J75" s="95"/>
    </row>
    <row r="76" spans="2:10" ht="17.25">
      <c r="B76" s="95"/>
      <c r="C76" s="95"/>
      <c r="D76" s="95"/>
      <c r="E76" s="105"/>
      <c r="F76" s="106"/>
      <c r="G76" s="105"/>
      <c r="H76" s="95"/>
      <c r="I76" s="95"/>
      <c r="J76" s="95"/>
    </row>
    <row r="77" spans="2:10" ht="17.25">
      <c r="B77" s="95"/>
      <c r="C77" s="95"/>
      <c r="D77" s="95"/>
      <c r="E77" s="105">
        <f>+E33-E67</f>
        <v>0</v>
      </c>
      <c r="F77" s="106"/>
      <c r="G77" s="105">
        <f>+G33-G67</f>
        <v>0</v>
      </c>
      <c r="H77" s="95"/>
      <c r="I77" s="95"/>
      <c r="J77" s="95"/>
    </row>
    <row r="78" spans="2:10" ht="17.25">
      <c r="B78" s="95"/>
      <c r="C78" s="95"/>
      <c r="D78" s="95"/>
      <c r="E78" s="105"/>
      <c r="F78" s="106"/>
      <c r="G78" s="105"/>
      <c r="H78" s="95"/>
      <c r="I78" s="95"/>
      <c r="J78" s="95"/>
    </row>
    <row r="79" spans="2:10" ht="17.25">
      <c r="B79" s="95"/>
      <c r="C79" s="95"/>
      <c r="D79" s="95"/>
      <c r="E79" s="105"/>
      <c r="F79" s="106"/>
      <c r="G79" s="105"/>
      <c r="H79" s="95"/>
      <c r="I79" s="95"/>
      <c r="J79" s="95"/>
    </row>
    <row r="80" spans="2:10" ht="17.25">
      <c r="B80" s="95"/>
      <c r="C80" s="95"/>
      <c r="D80" s="95"/>
      <c r="E80" s="105"/>
      <c r="F80" s="106"/>
      <c r="G80" s="105"/>
      <c r="H80" s="95"/>
      <c r="I80" s="95"/>
      <c r="J80" s="95"/>
    </row>
    <row r="81" spans="2:10" ht="17.25">
      <c r="B81" s="95"/>
      <c r="C81" s="95"/>
      <c r="D81" s="95"/>
      <c r="E81" s="111"/>
      <c r="F81" s="107"/>
      <c r="G81" s="111"/>
      <c r="H81" s="95"/>
      <c r="I81" s="95"/>
      <c r="J81" s="95"/>
    </row>
    <row r="82" spans="2:10" ht="17.25">
      <c r="B82" s="95"/>
      <c r="C82" s="95"/>
      <c r="D82" s="95"/>
      <c r="E82" s="106"/>
      <c r="F82" s="106"/>
      <c r="G82" s="106"/>
      <c r="H82" s="95"/>
      <c r="I82" s="95"/>
      <c r="J82" s="95"/>
    </row>
    <row r="83" spans="2:10" ht="17.25">
      <c r="B83" s="95"/>
      <c r="C83" s="95"/>
      <c r="D83" s="95"/>
      <c r="E83" s="112"/>
      <c r="F83" s="106"/>
      <c r="G83" s="112"/>
      <c r="H83" s="95"/>
      <c r="I83" s="95"/>
      <c r="J83" s="95"/>
    </row>
    <row r="84" spans="2:10" ht="17.25">
      <c r="B84" s="95"/>
      <c r="C84" s="95"/>
      <c r="D84" s="95"/>
      <c r="E84" s="105"/>
      <c r="F84" s="106"/>
      <c r="G84" s="105"/>
      <c r="H84" s="95"/>
      <c r="I84" s="95"/>
      <c r="J84" s="95"/>
    </row>
    <row r="85" spans="2:10" ht="17.25">
      <c r="B85" s="95"/>
      <c r="C85" s="95"/>
      <c r="D85" s="95"/>
      <c r="E85" s="105"/>
      <c r="F85" s="106"/>
      <c r="G85" s="105"/>
      <c r="H85" s="95"/>
      <c r="I85" s="95"/>
      <c r="J85" s="95"/>
    </row>
    <row r="86" spans="2:10" ht="17.25">
      <c r="B86" s="95"/>
      <c r="C86" s="95"/>
      <c r="D86" s="95"/>
      <c r="E86" s="105"/>
      <c r="F86" s="106"/>
      <c r="G86" s="105"/>
      <c r="H86" s="95"/>
      <c r="I86" s="95"/>
      <c r="J86" s="95"/>
    </row>
    <row r="87" spans="2:10" ht="17.25">
      <c r="B87" s="95"/>
      <c r="C87" s="95"/>
      <c r="D87" s="95"/>
      <c r="E87" s="111"/>
      <c r="F87" s="107"/>
      <c r="G87" s="111"/>
      <c r="H87" s="95"/>
      <c r="I87" s="95"/>
      <c r="J87" s="95"/>
    </row>
    <row r="88" spans="2:10" ht="17.25">
      <c r="B88" s="95"/>
      <c r="C88" s="95"/>
      <c r="D88" s="95"/>
      <c r="E88" s="106"/>
      <c r="F88" s="106"/>
      <c r="G88" s="106"/>
      <c r="H88" s="95"/>
      <c r="I88" s="95"/>
      <c r="J88" s="95"/>
    </row>
    <row r="89" spans="2:10" ht="17.25">
      <c r="B89" s="95"/>
      <c r="C89" s="95"/>
      <c r="D89" s="95"/>
      <c r="E89" s="113"/>
      <c r="F89" s="113"/>
      <c r="G89" s="113"/>
      <c r="H89" s="95"/>
      <c r="I89" s="95"/>
      <c r="J89" s="95"/>
    </row>
    <row r="90" spans="2:10" ht="17.25">
      <c r="B90" s="95"/>
      <c r="C90" s="95"/>
      <c r="D90" s="95"/>
      <c r="E90" s="106"/>
      <c r="F90" s="106"/>
      <c r="G90" s="106"/>
      <c r="H90" s="95"/>
      <c r="I90" s="95"/>
      <c r="J90" s="95"/>
    </row>
    <row r="91" spans="2:10" ht="17.25">
      <c r="B91" s="95"/>
      <c r="C91" s="95"/>
      <c r="D91" s="95"/>
      <c r="E91" s="106"/>
      <c r="F91" s="106"/>
      <c r="G91" s="106"/>
      <c r="H91" s="95"/>
      <c r="I91" s="95"/>
      <c r="J91" s="95"/>
    </row>
    <row r="92" spans="2:10" ht="17.25">
      <c r="B92" s="95"/>
      <c r="C92" s="95"/>
      <c r="D92" s="95"/>
      <c r="E92" s="106"/>
      <c r="F92" s="106"/>
      <c r="G92" s="106"/>
      <c r="H92" s="95"/>
      <c r="I92" s="95"/>
      <c r="J92" s="95"/>
    </row>
    <row r="93" spans="2:10" ht="17.25">
      <c r="B93" s="95"/>
      <c r="C93" s="95"/>
      <c r="D93" s="95"/>
      <c r="E93" s="106"/>
      <c r="F93" s="106"/>
      <c r="G93" s="106"/>
      <c r="H93" s="95"/>
      <c r="I93" s="95"/>
      <c r="J93" s="95"/>
    </row>
    <row r="94" spans="2:10" ht="17.25">
      <c r="B94" s="95"/>
      <c r="C94" s="95"/>
      <c r="D94" s="95"/>
      <c r="E94" s="106"/>
      <c r="F94" s="106"/>
      <c r="G94" s="106"/>
      <c r="H94" s="95"/>
      <c r="I94" s="95"/>
      <c r="J94" s="95"/>
    </row>
    <row r="95" spans="2:10" ht="17.25">
      <c r="B95" s="95"/>
      <c r="C95" s="95"/>
      <c r="D95" s="95"/>
      <c r="E95" s="106"/>
      <c r="F95" s="106"/>
      <c r="G95" s="106"/>
      <c r="H95" s="95"/>
      <c r="I95" s="95"/>
      <c r="J95" s="95"/>
    </row>
    <row r="96" spans="2:10" ht="17.25">
      <c r="B96" s="95"/>
      <c r="C96" s="95"/>
      <c r="D96" s="95"/>
      <c r="E96" s="106"/>
      <c r="F96" s="106"/>
      <c r="G96" s="106"/>
      <c r="H96" s="95"/>
      <c r="I96" s="95"/>
      <c r="J96" s="95"/>
    </row>
    <row r="97" spans="2:10" ht="17.25">
      <c r="B97" s="95"/>
      <c r="C97" s="95"/>
      <c r="D97" s="95"/>
      <c r="E97" s="95"/>
      <c r="F97" s="95"/>
      <c r="G97" s="95"/>
      <c r="H97" s="95"/>
      <c r="I97" s="95"/>
      <c r="J97" s="95"/>
    </row>
    <row r="98" spans="2:10" ht="17.25">
      <c r="B98" s="95"/>
      <c r="C98" s="95"/>
      <c r="D98" s="95"/>
      <c r="E98" s="95"/>
      <c r="F98" s="95"/>
      <c r="G98" s="95"/>
      <c r="H98" s="95"/>
      <c r="I98" s="95"/>
      <c r="J98" s="95"/>
    </row>
    <row r="99" spans="2:10" ht="17.25">
      <c r="B99" s="95"/>
      <c r="C99" s="95"/>
      <c r="D99" s="95"/>
      <c r="E99" s="95"/>
      <c r="F99" s="95"/>
      <c r="G99" s="95"/>
      <c r="H99" s="95"/>
      <c r="I99" s="95"/>
      <c r="J99" s="95"/>
    </row>
    <row r="100" spans="2:10" ht="17.25"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2:10" ht="17.25"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2:10" ht="17.25"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2:10" ht="17.25"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2:10" ht="17.25"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2:10" ht="17.25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2:10" ht="17.25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 ht="17.25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 ht="17.25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 ht="17.25"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2:10" ht="17.25"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2:10" ht="17.25"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2:10" ht="17.25"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2:10" ht="17.25"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2:10" ht="17.25"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2:10" ht="17.25"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2:10" ht="17.25"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2:10" ht="17.25"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2:10" ht="17.25"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2:10" ht="17.25"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2:10" ht="17.25"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2:10" ht="17.25"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2:10" ht="17.25"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2:10" ht="17.25"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2:10" ht="17.25"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2:10" ht="17.25"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2:10" ht="17.25">
      <c r="B126" s="95"/>
      <c r="C126" s="95"/>
      <c r="D126" s="95"/>
      <c r="E126" s="95"/>
      <c r="F126" s="95"/>
      <c r="G126" s="95"/>
      <c r="H126" s="95"/>
      <c r="I126" s="95"/>
      <c r="J126" s="95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2"/>
  <sheetViews>
    <sheetView showOutlineSymbols="0" view="pageBreakPreview" zoomScale="60" zoomScaleNormal="60" zoomScalePageLayoutView="0" workbookViewId="0" topLeftCell="A30">
      <selection activeCell="I36" sqref="I36"/>
    </sheetView>
  </sheetViews>
  <sheetFormatPr defaultColWidth="9.6640625" defaultRowHeight="15"/>
  <cols>
    <col min="1" max="1" width="4.6640625" style="1" customWidth="1"/>
    <col min="2" max="2" width="29.6640625" style="1" customWidth="1"/>
    <col min="3" max="3" width="7.3359375" style="1" customWidth="1"/>
    <col min="4" max="4" width="10.99609375" style="1" customWidth="1"/>
    <col min="5" max="5" width="2.3359375" style="1" customWidth="1"/>
    <col min="6" max="6" width="10.3359375" style="1" customWidth="1"/>
    <col min="7" max="7" width="10.21484375" style="1" customWidth="1"/>
    <col min="8" max="8" width="11.10546875" style="1" customWidth="1"/>
    <col min="9" max="9" width="9.77734375" style="1" customWidth="1"/>
    <col min="10" max="10" width="10.5546875" style="1" customWidth="1"/>
    <col min="11" max="11" width="2.10546875" style="1" customWidth="1"/>
    <col min="12" max="12" width="10.77734375" style="1" customWidth="1"/>
    <col min="13" max="13" width="1.88671875" style="1" customWidth="1"/>
    <col min="14" max="14" width="10.77734375" style="1" customWidth="1"/>
    <col min="15" max="15" width="2.21484375" style="1" customWidth="1"/>
    <col min="16" max="16" width="9.6640625" style="1" customWidth="1"/>
    <col min="17" max="17" width="1.88671875" style="1" customWidth="1"/>
    <col min="18" max="18" width="9.6640625" style="1" customWidth="1"/>
    <col min="19" max="19" width="1.5625" style="1" customWidth="1"/>
    <col min="20" max="16384" width="9.6640625" style="1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2.5">
      <c r="A2" s="8"/>
      <c r="B2" s="39" t="s">
        <v>34</v>
      </c>
      <c r="C2" s="39"/>
      <c r="D2" s="9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8"/>
      <c r="B3" s="36" t="s">
        <v>35</v>
      </c>
      <c r="C3" s="36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7.25">
      <c r="A5" s="8"/>
      <c r="B5" s="10" t="s">
        <v>114</v>
      </c>
      <c r="C5" s="10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8"/>
      <c r="B6" s="10" t="str">
        <f>'Income Statemen'!C7</f>
        <v>FOR THE QUARTER ENDED 31 MARCH 2017</v>
      </c>
      <c r="C6" s="10"/>
      <c r="D6" s="8"/>
      <c r="E6" s="27"/>
      <c r="F6" s="8"/>
      <c r="G6" s="8"/>
      <c r="H6" s="8"/>
      <c r="I6" s="8"/>
      <c r="J6" s="8"/>
      <c r="K6" s="8"/>
      <c r="L6" s="8"/>
      <c r="M6" s="8"/>
    </row>
    <row r="7" spans="1:13" ht="17.25">
      <c r="A7" s="8"/>
      <c r="B7" s="10"/>
      <c r="C7" s="10"/>
      <c r="D7" s="8"/>
      <c r="E7" s="27"/>
      <c r="F7" s="8"/>
      <c r="G7" s="8"/>
      <c r="H7" s="8"/>
      <c r="I7" s="8"/>
      <c r="J7" s="8"/>
      <c r="K7" s="8"/>
      <c r="L7" s="8"/>
      <c r="M7" s="8"/>
    </row>
    <row r="8" spans="1:13" ht="17.25">
      <c r="A8" s="8"/>
      <c r="B8" s="10"/>
      <c r="C8" s="10"/>
      <c r="D8" s="8"/>
      <c r="E8" s="27"/>
      <c r="F8" s="8"/>
      <c r="G8" s="8"/>
      <c r="H8" s="8"/>
      <c r="I8" s="8"/>
      <c r="J8" s="8"/>
      <c r="K8" s="8"/>
      <c r="L8" s="8"/>
      <c r="M8" s="8"/>
    </row>
    <row r="9" spans="1:18" ht="17.25">
      <c r="A9" s="8"/>
      <c r="B9" s="10"/>
      <c r="C9" s="10"/>
      <c r="D9" s="8"/>
      <c r="E9" s="16"/>
      <c r="F9" s="56" t="s">
        <v>80</v>
      </c>
      <c r="G9" s="8"/>
      <c r="H9" s="8"/>
      <c r="I9" s="8"/>
      <c r="J9" s="8"/>
      <c r="K9" s="8"/>
      <c r="L9" s="8"/>
      <c r="M9" s="8"/>
      <c r="P9" s="57" t="s">
        <v>101</v>
      </c>
      <c r="Q9" s="57"/>
      <c r="R9" s="57" t="s">
        <v>24</v>
      </c>
    </row>
    <row r="10" spans="1:18" ht="17.25">
      <c r="A10" s="8"/>
      <c r="B10" s="10"/>
      <c r="C10" s="10"/>
      <c r="D10" s="8"/>
      <c r="E10" s="27"/>
      <c r="F10" s="8"/>
      <c r="G10" s="8"/>
      <c r="H10" s="8"/>
      <c r="I10" s="8"/>
      <c r="J10" s="8"/>
      <c r="K10" s="8"/>
      <c r="L10" s="8"/>
      <c r="M10" s="8"/>
      <c r="P10" s="57" t="s">
        <v>102</v>
      </c>
      <c r="Q10" s="57"/>
      <c r="R10" s="57" t="s">
        <v>65</v>
      </c>
    </row>
    <row r="11" spans="1:18" ht="17.25">
      <c r="A11" s="8"/>
      <c r="B11" s="10"/>
      <c r="C11" s="10"/>
      <c r="D11" s="8"/>
      <c r="E11" s="27"/>
      <c r="F11" s="28" t="s">
        <v>100</v>
      </c>
      <c r="G11" s="8"/>
      <c r="H11" s="8"/>
      <c r="I11" s="8"/>
      <c r="J11" s="8"/>
      <c r="K11" s="8"/>
      <c r="L11" s="40" t="s">
        <v>21</v>
      </c>
      <c r="M11" s="8"/>
      <c r="N11" s="8"/>
      <c r="P11" s="57" t="s">
        <v>64</v>
      </c>
      <c r="Q11" s="28"/>
      <c r="R11" s="28"/>
    </row>
    <row r="12" spans="1:254" ht="15">
      <c r="A12" s="8"/>
      <c r="B12" s="38"/>
      <c r="C12" s="38"/>
      <c r="D12" s="8"/>
      <c r="E12" s="8"/>
      <c r="F12" s="8"/>
      <c r="G12" s="8"/>
      <c r="H12" s="35"/>
      <c r="I12" s="35"/>
      <c r="J12" s="35"/>
      <c r="K12" s="8"/>
      <c r="L12" s="12" t="s">
        <v>11</v>
      </c>
      <c r="M12" s="8"/>
      <c r="N12" s="8"/>
      <c r="O12" s="4"/>
      <c r="P12" s="12"/>
      <c r="Q12" s="8"/>
      <c r="R12" s="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18" ht="15">
      <c r="A13" s="8"/>
      <c r="B13" s="8"/>
      <c r="C13" s="8"/>
      <c r="D13" s="8"/>
      <c r="E13" s="8"/>
      <c r="F13" s="8"/>
      <c r="G13" s="8"/>
      <c r="H13" s="13" t="s">
        <v>19</v>
      </c>
      <c r="I13" s="13"/>
      <c r="J13" s="13"/>
      <c r="K13" s="8"/>
      <c r="L13" s="8"/>
      <c r="M13" s="8"/>
      <c r="N13" s="8"/>
      <c r="P13" s="8"/>
      <c r="Q13" s="8"/>
      <c r="R13" s="8"/>
    </row>
    <row r="14" spans="1:18" ht="15">
      <c r="A14" s="8"/>
      <c r="B14" s="8"/>
      <c r="C14" s="54"/>
      <c r="D14" s="13"/>
      <c r="E14" s="13"/>
      <c r="F14" s="13" t="s">
        <v>14</v>
      </c>
      <c r="G14" s="13" t="s">
        <v>14</v>
      </c>
      <c r="H14" s="13" t="s">
        <v>20</v>
      </c>
      <c r="I14" s="13" t="s">
        <v>109</v>
      </c>
      <c r="J14" s="13"/>
      <c r="K14" s="13"/>
      <c r="L14" s="13"/>
      <c r="M14" s="12"/>
      <c r="N14" s="12"/>
      <c r="P14" s="13"/>
      <c r="Q14" s="12"/>
      <c r="R14" s="12"/>
    </row>
    <row r="15" spans="1:18" ht="15">
      <c r="A15" s="8"/>
      <c r="B15" s="8"/>
      <c r="C15" s="54" t="s">
        <v>159</v>
      </c>
      <c r="D15" s="13" t="s">
        <v>14</v>
      </c>
      <c r="E15" s="13"/>
      <c r="F15" s="13" t="s">
        <v>16</v>
      </c>
      <c r="G15" s="13" t="s">
        <v>18</v>
      </c>
      <c r="H15" s="13" t="s">
        <v>49</v>
      </c>
      <c r="I15" s="13" t="s">
        <v>110</v>
      </c>
      <c r="J15" s="13" t="s">
        <v>79</v>
      </c>
      <c r="K15" s="13"/>
      <c r="L15" s="13" t="s">
        <v>22</v>
      </c>
      <c r="M15" s="12"/>
      <c r="N15" s="13"/>
      <c r="P15" s="13"/>
      <c r="Q15" s="12"/>
      <c r="R15" s="13"/>
    </row>
    <row r="16" spans="1:18" ht="15">
      <c r="A16" s="8"/>
      <c r="B16" s="8"/>
      <c r="C16" s="54" t="s">
        <v>160</v>
      </c>
      <c r="D16" s="41" t="s">
        <v>15</v>
      </c>
      <c r="E16" s="13"/>
      <c r="F16" s="41" t="s">
        <v>17</v>
      </c>
      <c r="G16" s="41" t="s">
        <v>17</v>
      </c>
      <c r="H16" s="41" t="s">
        <v>17</v>
      </c>
      <c r="I16" s="41" t="s">
        <v>17</v>
      </c>
      <c r="J16" s="41" t="s">
        <v>17</v>
      </c>
      <c r="K16" s="13"/>
      <c r="L16" s="41" t="s">
        <v>23</v>
      </c>
      <c r="M16" s="12"/>
      <c r="N16" s="41" t="s">
        <v>24</v>
      </c>
      <c r="P16" s="41"/>
      <c r="Q16" s="12"/>
      <c r="R16" s="41"/>
    </row>
    <row r="17" spans="1:18" ht="15">
      <c r="A17" s="8"/>
      <c r="B17" s="8"/>
      <c r="C17" s="54"/>
      <c r="D17" s="13" t="s">
        <v>5</v>
      </c>
      <c r="E17" s="8"/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8"/>
      <c r="L17" s="13" t="s">
        <v>5</v>
      </c>
      <c r="M17" s="8"/>
      <c r="N17" s="13" t="s">
        <v>5</v>
      </c>
      <c r="P17" s="13" t="s">
        <v>5</v>
      </c>
      <c r="Q17" s="8"/>
      <c r="R17" s="13" t="s">
        <v>5</v>
      </c>
    </row>
    <row r="18" spans="1:18" ht="17.25">
      <c r="A18" s="8"/>
      <c r="B18" s="27" t="s">
        <v>148</v>
      </c>
      <c r="C18" s="12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P18" s="11"/>
      <c r="Q18" s="11"/>
      <c r="R18" s="11"/>
    </row>
    <row r="19" spans="1:18" ht="17.25">
      <c r="A19" s="8"/>
      <c r="B19" s="10" t="s">
        <v>149</v>
      </c>
      <c r="C19" s="12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P19" s="11"/>
      <c r="Q19" s="11"/>
      <c r="R19" s="11"/>
    </row>
    <row r="20" spans="1:18" ht="17.25">
      <c r="A20" s="8"/>
      <c r="B20" s="11" t="s">
        <v>13</v>
      </c>
      <c r="C20" s="125"/>
      <c r="D20" s="16">
        <f>'Balance Sheet'!G39</f>
        <v>171710</v>
      </c>
      <c r="E20" s="16"/>
      <c r="F20" s="16">
        <v>19911</v>
      </c>
      <c r="G20" s="16">
        <v>8930</v>
      </c>
      <c r="H20" s="16">
        <v>-871</v>
      </c>
      <c r="I20" s="16">
        <v>-4677</v>
      </c>
      <c r="J20" s="16">
        <v>69455</v>
      </c>
      <c r="K20" s="16"/>
      <c r="L20" s="16">
        <f>+'Balance Sheet'!G41</f>
        <v>54568</v>
      </c>
      <c r="M20" s="16"/>
      <c r="N20" s="16">
        <f>SUM(D20:L20)</f>
        <v>319026</v>
      </c>
      <c r="P20" s="16">
        <f>+'Balance Sheet'!G44</f>
        <v>6191</v>
      </c>
      <c r="Q20" s="16"/>
      <c r="R20" s="16">
        <f>+P20+N20</f>
        <v>325217</v>
      </c>
    </row>
    <row r="21" spans="1:18" ht="17.25">
      <c r="A21" s="8"/>
      <c r="B21" s="11" t="s">
        <v>134</v>
      </c>
      <c r="C21" s="125"/>
      <c r="D21" s="16"/>
      <c r="E21" s="16"/>
      <c r="F21" s="16"/>
      <c r="G21" s="16"/>
      <c r="H21" s="16"/>
      <c r="I21" s="16"/>
      <c r="J21" s="16"/>
      <c r="K21" s="16"/>
      <c r="M21" s="16"/>
      <c r="N21" s="16"/>
      <c r="P21" s="16"/>
      <c r="Q21" s="16"/>
      <c r="R21" s="16"/>
    </row>
    <row r="22" spans="1:18" ht="17.25">
      <c r="A22" s="8"/>
      <c r="B22" s="11"/>
      <c r="C22" s="125"/>
      <c r="D22" s="16"/>
      <c r="E22" s="16"/>
      <c r="F22" s="16"/>
      <c r="G22" s="16"/>
      <c r="H22" s="16"/>
      <c r="I22" s="16"/>
      <c r="J22" s="16"/>
      <c r="K22" s="16"/>
      <c r="M22" s="16"/>
      <c r="N22" s="16"/>
      <c r="P22" s="16"/>
      <c r="Q22" s="16"/>
      <c r="R22" s="16"/>
    </row>
    <row r="23" spans="1:18" ht="17.25">
      <c r="A23" s="8"/>
      <c r="B23" s="11" t="s">
        <v>158</v>
      </c>
      <c r="C23" s="125" t="s">
        <v>161</v>
      </c>
      <c r="D23" s="16">
        <f>-F23-G23</f>
        <v>28841</v>
      </c>
      <c r="E23" s="16"/>
      <c r="F23" s="16">
        <f>-19911</f>
        <v>-19911</v>
      </c>
      <c r="G23" s="16">
        <f>-8930</f>
        <v>-8930</v>
      </c>
      <c r="H23" s="16"/>
      <c r="I23" s="16"/>
      <c r="J23" s="16"/>
      <c r="K23" s="16"/>
      <c r="L23" s="26">
        <v>0</v>
      </c>
      <c r="M23" s="16"/>
      <c r="N23" s="16">
        <f>SUM(D23:L23)</f>
        <v>0</v>
      </c>
      <c r="P23" s="16"/>
      <c r="Q23" s="16"/>
      <c r="R23" s="16">
        <f>+P23+N23</f>
        <v>0</v>
      </c>
    </row>
    <row r="24" spans="1:18" ht="12" customHeight="1" thickBot="1">
      <c r="A24" s="8"/>
      <c r="B24" s="11"/>
      <c r="C24" s="125"/>
      <c r="D24" s="116"/>
      <c r="E24" s="16"/>
      <c r="F24" s="116"/>
      <c r="G24" s="116"/>
      <c r="H24" s="116"/>
      <c r="I24" s="116"/>
      <c r="J24" s="116"/>
      <c r="K24" s="16"/>
      <c r="L24" s="116"/>
      <c r="M24" s="16"/>
      <c r="N24" s="116"/>
      <c r="P24" s="116"/>
      <c r="Q24" s="16"/>
      <c r="R24" s="116"/>
    </row>
    <row r="25" spans="1:18" ht="9.75" customHeight="1">
      <c r="A25" s="8"/>
      <c r="B25" s="51"/>
      <c r="C25" s="5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P25" s="16"/>
      <c r="Q25" s="16"/>
      <c r="R25" s="16"/>
    </row>
    <row r="26" spans="1:18" ht="17.25">
      <c r="A26" s="8"/>
      <c r="B26" s="114"/>
      <c r="C26" s="114"/>
      <c r="D26" s="115">
        <f>SUM(D20:D24)</f>
        <v>200551</v>
      </c>
      <c r="E26" s="16"/>
      <c r="F26" s="115">
        <f>SUM(F20:F24)</f>
        <v>0</v>
      </c>
      <c r="G26" s="115">
        <f>SUM(G20:G24)</f>
        <v>0</v>
      </c>
      <c r="H26" s="115">
        <f>SUM(H20:H24)</f>
        <v>-871</v>
      </c>
      <c r="I26" s="115">
        <f>SUM(I20:I24)</f>
        <v>-4677</v>
      </c>
      <c r="J26" s="115">
        <f>SUM(J20:J24)</f>
        <v>69455</v>
      </c>
      <c r="K26" s="16"/>
      <c r="L26" s="115">
        <f>SUM(L20:L24)</f>
        <v>54568</v>
      </c>
      <c r="M26" s="16"/>
      <c r="N26" s="115">
        <f>SUM(N20:N24)</f>
        <v>319026</v>
      </c>
      <c r="P26" s="115">
        <f>SUM(P20:P24)</f>
        <v>6191</v>
      </c>
      <c r="Q26" s="16"/>
      <c r="R26" s="115">
        <f>SUM(R20:R24)</f>
        <v>325217</v>
      </c>
    </row>
    <row r="27" spans="1:18" ht="17.25" hidden="1">
      <c r="A27" s="8"/>
      <c r="B27" s="11"/>
      <c r="C27" s="11"/>
      <c r="D27" s="16"/>
      <c r="E27" s="16"/>
      <c r="F27" s="16"/>
      <c r="G27" s="16"/>
      <c r="H27" s="16"/>
      <c r="I27" s="16"/>
      <c r="J27" s="16"/>
      <c r="K27" s="16"/>
      <c r="M27" s="16"/>
      <c r="N27" s="16"/>
      <c r="P27" s="16"/>
      <c r="Q27" s="16"/>
      <c r="R27" s="16"/>
    </row>
    <row r="28" spans="1:18" ht="17.25">
      <c r="A28" s="8"/>
      <c r="B28" s="11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P28" s="16"/>
      <c r="Q28" s="16"/>
      <c r="R28" s="16"/>
    </row>
    <row r="29" spans="1:18" ht="17.25">
      <c r="A29" s="8"/>
      <c r="B29" s="11" t="s">
        <v>111</v>
      </c>
      <c r="C29" s="11"/>
      <c r="D29" s="26">
        <f>D32-D26</f>
        <v>0</v>
      </c>
      <c r="E29" s="26"/>
      <c r="F29" s="26">
        <f>F32-F26</f>
        <v>0</v>
      </c>
      <c r="G29" s="26">
        <f>G32-G26</f>
        <v>0</v>
      </c>
      <c r="H29" s="26">
        <v>3558</v>
      </c>
      <c r="I29" s="26">
        <v>43</v>
      </c>
      <c r="J29" s="26">
        <v>0</v>
      </c>
      <c r="K29" s="16"/>
      <c r="L29" s="26">
        <f>'Income Statemen'!I45</f>
        <v>-22604</v>
      </c>
      <c r="M29" s="16"/>
      <c r="N29" s="16">
        <f>SUM(D29:L29)</f>
        <v>-19003</v>
      </c>
      <c r="P29" s="26">
        <f>'Income Statemen'!I46</f>
        <v>64</v>
      </c>
      <c r="Q29" s="16"/>
      <c r="R29" s="16">
        <f>+P29+N29</f>
        <v>-18939</v>
      </c>
    </row>
    <row r="30" spans="1:18" ht="17.25">
      <c r="A30" s="8"/>
      <c r="B30" s="11" t="s">
        <v>151</v>
      </c>
      <c r="C30" s="11"/>
      <c r="D30" s="42"/>
      <c r="E30" s="42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</row>
    <row r="31" spans="1:18" ht="18" thickBot="1">
      <c r="A31" s="8"/>
      <c r="B31" s="11"/>
      <c r="C31" s="11"/>
      <c r="D31" s="16"/>
      <c r="E31" s="20"/>
      <c r="F31" s="16"/>
      <c r="H31" s="16"/>
      <c r="I31" s="16"/>
      <c r="J31" s="16"/>
      <c r="K31" s="16"/>
      <c r="L31" s="16"/>
      <c r="M31" s="16"/>
      <c r="N31" s="16"/>
      <c r="P31" s="16"/>
      <c r="Q31" s="16"/>
      <c r="R31" s="16"/>
    </row>
    <row r="32" spans="1:18" ht="18" thickBot="1">
      <c r="A32" s="8"/>
      <c r="B32" s="27" t="s">
        <v>165</v>
      </c>
      <c r="C32" s="27"/>
      <c r="D32" s="22">
        <f>'Balance Sheet'!E39</f>
        <v>200551</v>
      </c>
      <c r="E32" s="19"/>
      <c r="F32" s="22">
        <v>0</v>
      </c>
      <c r="G32" s="22">
        <v>0</v>
      </c>
      <c r="H32" s="22">
        <f>SUM(H25:H30)</f>
        <v>2687</v>
      </c>
      <c r="I32" s="22">
        <f>SUM(I25:I30)</f>
        <v>-4634</v>
      </c>
      <c r="J32" s="22">
        <f>SUM(J25:J30)</f>
        <v>69455</v>
      </c>
      <c r="K32" s="21"/>
      <c r="L32" s="22">
        <f>SUM(L25:L30)</f>
        <v>31964</v>
      </c>
      <c r="M32" s="21"/>
      <c r="N32" s="22">
        <f>SUM(N25:N30)</f>
        <v>300023</v>
      </c>
      <c r="P32" s="22">
        <f>SUM(P25:P30)</f>
        <v>6255</v>
      </c>
      <c r="Q32" s="21"/>
      <c r="R32" s="22">
        <f>SUM(R25:R30)</f>
        <v>306278</v>
      </c>
    </row>
    <row r="33" spans="1:18" ht="17.25">
      <c r="A33" s="8"/>
      <c r="B33" s="11"/>
      <c r="C33" s="11"/>
      <c r="D33" s="23"/>
      <c r="E33" s="20"/>
      <c r="F33" s="23"/>
      <c r="G33" s="23"/>
      <c r="H33" s="23"/>
      <c r="I33" s="23"/>
      <c r="J33" s="23"/>
      <c r="K33" s="16"/>
      <c r="L33" s="23"/>
      <c r="M33" s="16"/>
      <c r="N33" s="23"/>
      <c r="P33" s="23"/>
      <c r="Q33" s="16"/>
      <c r="R33" s="23"/>
    </row>
    <row r="34" spans="1:18" ht="17.25">
      <c r="A34" s="8"/>
      <c r="B34" s="8"/>
      <c r="C34" s="8"/>
      <c r="D34" s="16"/>
      <c r="E34" s="20"/>
      <c r="F34" s="16"/>
      <c r="G34" s="16"/>
      <c r="H34" s="16"/>
      <c r="I34" s="16"/>
      <c r="J34" s="16"/>
      <c r="K34" s="16"/>
      <c r="L34" s="16"/>
      <c r="M34" s="16"/>
      <c r="N34" s="16"/>
      <c r="P34" s="16"/>
      <c r="Q34" s="16"/>
      <c r="R34" s="16"/>
    </row>
    <row r="35" spans="1:18" ht="17.25">
      <c r="A35" s="8"/>
      <c r="B35" s="51" t="str">
        <f>+B18</f>
        <v>Year</v>
      </c>
      <c r="C35" s="51"/>
      <c r="D35" s="16"/>
      <c r="E35" s="20"/>
      <c r="F35" s="16"/>
      <c r="G35" s="16"/>
      <c r="H35" s="16"/>
      <c r="I35" s="16"/>
      <c r="J35" s="16"/>
      <c r="K35" s="16"/>
      <c r="L35" s="16"/>
      <c r="M35" s="16"/>
      <c r="N35" s="16"/>
      <c r="P35" s="16"/>
      <c r="Q35" s="16"/>
      <c r="R35" s="16"/>
    </row>
    <row r="36" spans="1:18" ht="17.25">
      <c r="A36" s="8"/>
      <c r="B36" s="10" t="s">
        <v>150</v>
      </c>
      <c r="C36" s="10"/>
      <c r="D36" s="16"/>
      <c r="E36" s="20"/>
      <c r="F36" s="16"/>
      <c r="G36" s="16"/>
      <c r="H36" s="16"/>
      <c r="I36" s="16"/>
      <c r="J36" s="16"/>
      <c r="K36" s="16"/>
      <c r="L36" s="16"/>
      <c r="M36" s="16"/>
      <c r="N36" s="16"/>
      <c r="P36" s="16"/>
      <c r="Q36" s="16"/>
      <c r="R36" s="16"/>
    </row>
    <row r="37" spans="1:18" ht="17.25">
      <c r="A37" s="8"/>
      <c r="B37" s="11" t="s">
        <v>13</v>
      </c>
      <c r="C37" s="11"/>
      <c r="D37" s="16"/>
      <c r="E37" s="20"/>
      <c r="F37" s="16"/>
      <c r="G37" s="16"/>
      <c r="H37" s="16"/>
      <c r="I37" s="16"/>
      <c r="J37" s="16"/>
      <c r="K37" s="16"/>
      <c r="L37" s="16"/>
      <c r="M37" s="16"/>
      <c r="N37" s="16"/>
      <c r="P37" s="16"/>
      <c r="Q37" s="16"/>
      <c r="R37" s="16"/>
    </row>
    <row r="38" spans="1:18" ht="17.25">
      <c r="A38" s="8"/>
      <c r="B38" s="11" t="s">
        <v>131</v>
      </c>
      <c r="C38" s="11"/>
      <c r="D38" s="16">
        <v>171710</v>
      </c>
      <c r="E38" s="20"/>
      <c r="F38" s="16">
        <v>19911</v>
      </c>
      <c r="G38" s="16">
        <v>8930</v>
      </c>
      <c r="H38" s="16">
        <v>3172</v>
      </c>
      <c r="I38" s="16">
        <v>-4696</v>
      </c>
      <c r="J38" s="16">
        <v>69455</v>
      </c>
      <c r="K38" s="16"/>
      <c r="L38" s="16">
        <v>78668</v>
      </c>
      <c r="M38" s="16"/>
      <c r="N38" s="16">
        <f>SUM(D38:L38)</f>
        <v>347150</v>
      </c>
      <c r="P38" s="16">
        <v>6348</v>
      </c>
      <c r="Q38" s="16"/>
      <c r="R38" s="16">
        <f>+P38+N38</f>
        <v>353498</v>
      </c>
    </row>
    <row r="39" spans="1:18" ht="17.25">
      <c r="A39" s="8"/>
      <c r="B39" s="114"/>
      <c r="C39" s="114"/>
      <c r="D39" s="16"/>
      <c r="E39" s="16"/>
      <c r="F39" s="16"/>
      <c r="G39" s="16"/>
      <c r="H39" s="16"/>
      <c r="I39" s="16"/>
      <c r="J39" s="16"/>
      <c r="K39" s="16"/>
      <c r="M39" s="16"/>
      <c r="N39" s="16"/>
      <c r="P39" s="16"/>
      <c r="Q39" s="16"/>
      <c r="R39" s="16"/>
    </row>
    <row r="40" spans="1:18" ht="17.25" hidden="1">
      <c r="A40" s="8"/>
      <c r="B40" s="114"/>
      <c r="C40" s="114"/>
      <c r="D40" s="115"/>
      <c r="E40" s="16"/>
      <c r="F40" s="115"/>
      <c r="G40" s="115"/>
      <c r="H40" s="115"/>
      <c r="I40" s="115"/>
      <c r="J40" s="115"/>
      <c r="K40" s="16"/>
      <c r="L40" s="115"/>
      <c r="M40" s="16"/>
      <c r="N40" s="115"/>
      <c r="P40" s="115"/>
      <c r="Q40" s="16"/>
      <c r="R40" s="115"/>
    </row>
    <row r="41" spans="1:18" ht="17.25">
      <c r="A41" s="8"/>
      <c r="B41" s="11" t="s">
        <v>111</v>
      </c>
      <c r="C41" s="11"/>
      <c r="D41" s="26">
        <f>D45-D38</f>
        <v>0</v>
      </c>
      <c r="E41" s="53"/>
      <c r="F41" s="26">
        <f>F45-F38</f>
        <v>0</v>
      </c>
      <c r="G41" s="26">
        <f>G45-G38</f>
        <v>0</v>
      </c>
      <c r="H41" s="26">
        <f>H45-H38</f>
        <v>-4043</v>
      </c>
      <c r="I41" s="26">
        <f>I45-I38</f>
        <v>19</v>
      </c>
      <c r="J41" s="26">
        <f>J45-J38</f>
        <v>0</v>
      </c>
      <c r="K41" s="16"/>
      <c r="L41" s="26">
        <f>'Income Statemen'!K45</f>
        <v>-24100</v>
      </c>
      <c r="M41" s="16"/>
      <c r="N41" s="16">
        <f>SUM(D41:L41)</f>
        <v>-28124</v>
      </c>
      <c r="P41" s="26">
        <f>+'Income Statemen'!K46</f>
        <v>-157</v>
      </c>
      <c r="Q41" s="16"/>
      <c r="R41" s="16">
        <f>+P41+N41</f>
        <v>-28281</v>
      </c>
    </row>
    <row r="42" spans="1:18" ht="17.25">
      <c r="A42" s="8"/>
      <c r="B42" s="11" t="s">
        <v>151</v>
      </c>
      <c r="C42" s="11"/>
      <c r="D42" s="42"/>
      <c r="E42" s="55"/>
      <c r="F42" s="16"/>
      <c r="G42" s="16"/>
      <c r="H42" s="16"/>
      <c r="I42" s="16"/>
      <c r="J42" s="16"/>
      <c r="K42" s="16"/>
      <c r="L42" s="16"/>
      <c r="M42" s="16"/>
      <c r="N42" s="16"/>
      <c r="P42" s="16"/>
      <c r="Q42" s="16"/>
      <c r="R42" s="16"/>
    </row>
    <row r="43" spans="1:18" ht="17.25">
      <c r="A43" s="8"/>
      <c r="B43" s="11"/>
      <c r="C43" s="11"/>
      <c r="D43" s="42"/>
      <c r="E43" s="55"/>
      <c r="F43" s="16"/>
      <c r="G43" s="16"/>
      <c r="H43" s="16"/>
      <c r="I43" s="16"/>
      <c r="J43" s="16"/>
      <c r="K43" s="16"/>
      <c r="L43" s="16"/>
      <c r="M43" s="16"/>
      <c r="N43" s="16"/>
      <c r="P43" s="26"/>
      <c r="Q43" s="16"/>
      <c r="R43" s="16"/>
    </row>
    <row r="44" spans="1:18" ht="18" thickBot="1">
      <c r="A44" s="8"/>
      <c r="B44" s="27" t="s">
        <v>165</v>
      </c>
      <c r="C44" s="27"/>
      <c r="D44" s="16"/>
      <c r="E44" s="20"/>
      <c r="F44" s="16"/>
      <c r="G44" s="16"/>
      <c r="H44" s="16"/>
      <c r="I44" s="16"/>
      <c r="J44" s="16"/>
      <c r="K44" s="16"/>
      <c r="L44" s="16"/>
      <c r="M44" s="16"/>
      <c r="N44" s="16"/>
      <c r="P44" s="16"/>
      <c r="Q44" s="16"/>
      <c r="R44" s="16"/>
    </row>
    <row r="45" spans="1:18" ht="18" thickBot="1">
      <c r="A45" s="8"/>
      <c r="B45" s="8"/>
      <c r="C45" s="8"/>
      <c r="D45" s="22">
        <v>171710</v>
      </c>
      <c r="E45" s="19"/>
      <c r="F45" s="22">
        <v>19911</v>
      </c>
      <c r="G45" s="22">
        <v>8930</v>
      </c>
      <c r="H45" s="22">
        <v>-871</v>
      </c>
      <c r="I45" s="22">
        <v>-4677</v>
      </c>
      <c r="J45" s="22">
        <v>69455</v>
      </c>
      <c r="K45" s="21"/>
      <c r="L45" s="22">
        <f>SUM(L38:L43)</f>
        <v>54568</v>
      </c>
      <c r="M45" s="21"/>
      <c r="N45" s="22">
        <f>SUM(N38:N43)</f>
        <v>319026</v>
      </c>
      <c r="P45" s="22">
        <f>SUM(P38:P43)</f>
        <v>6191</v>
      </c>
      <c r="Q45" s="21"/>
      <c r="R45" s="22">
        <f>SUM(R38:R43)</f>
        <v>325217</v>
      </c>
    </row>
    <row r="46" spans="1:18" ht="17.25">
      <c r="A46" s="8"/>
      <c r="B46" s="8"/>
      <c r="C46" s="8"/>
      <c r="D46" s="23"/>
      <c r="E46" s="16"/>
      <c r="F46" s="23"/>
      <c r="G46" s="23"/>
      <c r="H46" s="23"/>
      <c r="I46" s="23"/>
      <c r="J46" s="23"/>
      <c r="K46" s="16"/>
      <c r="L46" s="23"/>
      <c r="M46" s="16"/>
      <c r="N46" s="23"/>
      <c r="P46" s="23"/>
      <c r="Q46" s="16"/>
      <c r="R46" s="23"/>
    </row>
    <row r="47" spans="1:17" ht="17.25">
      <c r="A47" s="8"/>
      <c r="B47" s="127" t="s">
        <v>167</v>
      </c>
      <c r="C47" s="122"/>
      <c r="D47" s="8"/>
      <c r="E47" s="8"/>
      <c r="F47" s="8"/>
      <c r="G47" s="8" t="s">
        <v>144</v>
      </c>
      <c r="H47" s="8"/>
      <c r="I47" s="8"/>
      <c r="J47" s="8"/>
      <c r="K47" s="8"/>
      <c r="L47" s="8"/>
      <c r="M47" s="8"/>
      <c r="P47" s="8"/>
      <c r="Q47" s="8"/>
    </row>
    <row r="48" spans="1:17" ht="9" customHeight="1">
      <c r="A48" s="8"/>
      <c r="B48" s="127"/>
      <c r="C48" s="122"/>
      <c r="D48" s="8"/>
      <c r="E48" s="8"/>
      <c r="F48" s="8"/>
      <c r="G48" s="8"/>
      <c r="H48" s="8"/>
      <c r="I48" s="8"/>
      <c r="J48" s="8"/>
      <c r="K48" s="8"/>
      <c r="L48" s="8"/>
      <c r="M48" s="8"/>
      <c r="P48" s="8"/>
      <c r="Q48" s="8"/>
    </row>
    <row r="49" spans="1:17" ht="17.25">
      <c r="A49" s="8"/>
      <c r="B49" s="94" t="s">
        <v>171</v>
      </c>
      <c r="C49" s="124"/>
      <c r="D49" s="28"/>
      <c r="E49" s="8"/>
      <c r="F49" s="8"/>
      <c r="G49" s="8"/>
      <c r="H49" s="8"/>
      <c r="I49" s="8"/>
      <c r="J49" s="8"/>
      <c r="K49" s="8"/>
      <c r="L49" s="8"/>
      <c r="M49" s="8"/>
      <c r="P49" s="8"/>
      <c r="Q49" s="8"/>
    </row>
    <row r="50" spans="1:17" ht="17.25">
      <c r="A50" s="8"/>
      <c r="B50" s="94" t="s">
        <v>172</v>
      </c>
      <c r="C50" s="124"/>
      <c r="D50" s="28"/>
      <c r="E50" s="8"/>
      <c r="F50" s="8"/>
      <c r="G50" s="8"/>
      <c r="H50" s="8"/>
      <c r="I50" s="8"/>
      <c r="J50" s="8"/>
      <c r="K50" s="8"/>
      <c r="L50" s="8"/>
      <c r="M50" s="8"/>
      <c r="P50" s="8"/>
      <c r="Q50" s="8"/>
    </row>
    <row r="51" spans="1:13" ht="17.25">
      <c r="A51" s="8"/>
      <c r="B51" s="94" t="s">
        <v>173</v>
      </c>
      <c r="C51" s="124"/>
      <c r="D51" s="28"/>
      <c r="E51" s="8"/>
      <c r="F51" s="8"/>
      <c r="G51" s="8"/>
      <c r="H51" s="8"/>
      <c r="I51" s="8"/>
      <c r="J51" s="8"/>
      <c r="K51" s="8"/>
      <c r="L51" s="8"/>
      <c r="M51" s="8"/>
    </row>
    <row r="52" spans="1:13" ht="17.25">
      <c r="A52" s="8"/>
      <c r="B52" s="94" t="s">
        <v>166</v>
      </c>
      <c r="C52" s="124"/>
      <c r="D52" s="28"/>
      <c r="E52" s="8"/>
      <c r="F52" s="8"/>
      <c r="G52" s="8"/>
      <c r="H52" s="8"/>
      <c r="I52" s="8"/>
      <c r="J52" s="8"/>
      <c r="K52" s="8"/>
      <c r="L52" s="8"/>
      <c r="M52" s="8"/>
    </row>
    <row r="53" spans="1:13" ht="15">
      <c r="A53" s="8"/>
      <c r="B53" s="123"/>
      <c r="C53" s="123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7.25">
      <c r="A56" s="8"/>
      <c r="B56" s="27" t="s">
        <v>115</v>
      </c>
      <c r="C56" s="27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7.25">
      <c r="A57" s="8"/>
      <c r="B57" s="27" t="str">
        <f>+'Balance Sheet'!B71</f>
        <v> the Audited Financial Statements for the year ended 31st March 2016)</v>
      </c>
      <c r="C57" s="27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8"/>
      <c r="B58" s="2"/>
      <c r="C58" s="2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printOptions horizontalCentered="1"/>
  <pageMargins left="0.14" right="0.2" top="0.58" bottom="0.17" header="0" footer="0.16"/>
  <pageSetup horizontalDpi="300" verticalDpi="3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2"/>
  <sheetViews>
    <sheetView tabSelected="1" showOutlineSymbols="0" view="pageBreakPreview" zoomScaleSheetLayoutView="100" zoomScalePageLayoutView="0" workbookViewId="0" topLeftCell="A61">
      <selection activeCell="D37" sqref="D37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34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35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112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31 MARCH 2017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2017</v>
      </c>
      <c r="F9" s="44"/>
      <c r="G9" s="12">
        <v>2016</v>
      </c>
      <c r="H9" s="43"/>
      <c r="I9" s="8"/>
    </row>
    <row r="10" spans="1:9" ht="17.25">
      <c r="A10" s="8"/>
      <c r="B10" s="27"/>
      <c r="C10" s="27"/>
      <c r="D10" s="27"/>
      <c r="E10" s="12" t="s">
        <v>148</v>
      </c>
      <c r="F10" s="78"/>
      <c r="G10" s="12" t="s">
        <v>148</v>
      </c>
      <c r="H10" s="43"/>
      <c r="I10" s="8"/>
    </row>
    <row r="11" spans="1:9" ht="17.25">
      <c r="A11" s="8"/>
      <c r="B11" s="27"/>
      <c r="C11" s="11"/>
      <c r="D11" s="27"/>
      <c r="E11" s="12" t="s">
        <v>50</v>
      </c>
      <c r="F11" s="44"/>
      <c r="G11" s="12" t="s">
        <v>50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42825</v>
      </c>
      <c r="F12" s="79"/>
      <c r="G12" s="14">
        <f>'Income Statemen'!G13</f>
        <v>42825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53</v>
      </c>
      <c r="C14" s="29"/>
      <c r="D14" s="8"/>
      <c r="E14" s="80"/>
      <c r="F14" s="81"/>
      <c r="G14" s="80"/>
      <c r="H14" s="45"/>
      <c r="I14" s="8"/>
    </row>
    <row r="15" spans="1:9" ht="17.25">
      <c r="A15" s="8"/>
      <c r="B15" s="8" t="s">
        <v>139</v>
      </c>
      <c r="C15" s="29"/>
      <c r="D15" s="8"/>
      <c r="E15" s="18">
        <f>'Income Statemen'!I30</f>
        <v>-20628</v>
      </c>
      <c r="F15" s="31"/>
      <c r="G15" s="18">
        <f>'Income Statemen'!K30</f>
        <v>-22959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27</v>
      </c>
      <c r="D18" s="8"/>
      <c r="E18" s="18">
        <v>5343</v>
      </c>
      <c r="F18" s="31"/>
      <c r="G18" s="18">
        <v>15577</v>
      </c>
      <c r="H18" s="20"/>
      <c r="I18" s="8"/>
    </row>
    <row r="19" spans="1:9" ht="17.25">
      <c r="A19" s="8"/>
      <c r="B19" s="8"/>
      <c r="C19" s="8" t="s">
        <v>28</v>
      </c>
      <c r="D19" s="8"/>
      <c r="E19" s="18">
        <v>8821</v>
      </c>
      <c r="F19" s="82"/>
      <c r="G19" s="18">
        <v>9159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174</v>
      </c>
      <c r="C21" s="8"/>
      <c r="D21" s="8"/>
      <c r="E21" s="67">
        <f>SUM(E15:E20)</f>
        <v>-6464</v>
      </c>
      <c r="F21" s="31"/>
      <c r="G21" s="67">
        <f>SUM(G15:G20)</f>
        <v>1777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26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29</v>
      </c>
      <c r="D24" s="8"/>
      <c r="E24" s="18">
        <f>26471</f>
        <v>26471</v>
      </c>
      <c r="F24" s="31"/>
      <c r="G24" s="18">
        <v>12099</v>
      </c>
      <c r="H24" s="20"/>
      <c r="I24" s="8"/>
    </row>
    <row r="25" spans="1:9" ht="17.25">
      <c r="A25" s="8"/>
      <c r="B25" s="8"/>
      <c r="C25" s="8" t="s">
        <v>30</v>
      </c>
      <c r="D25" s="8"/>
      <c r="E25" s="83">
        <v>-7193</v>
      </c>
      <c r="F25" s="31"/>
      <c r="G25" s="83">
        <v>804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126</v>
      </c>
      <c r="C27" s="8"/>
      <c r="D27" s="8"/>
      <c r="E27" s="67">
        <f>SUM(E21:E26)</f>
        <v>12814</v>
      </c>
      <c r="F27" s="31"/>
      <c r="G27" s="67">
        <f>SUM(G21:G26)</f>
        <v>14680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129</v>
      </c>
      <c r="D29" s="8"/>
      <c r="E29" s="18">
        <f>+'Income Statemen'!I25</f>
        <v>-8831</v>
      </c>
      <c r="F29" s="31"/>
      <c r="G29" s="18">
        <f>+'Income Statemen'!K25</f>
        <v>-9615</v>
      </c>
      <c r="H29" s="20"/>
      <c r="I29" s="8"/>
    </row>
    <row r="30" spans="1:9" ht="17.25">
      <c r="A30" s="8"/>
      <c r="B30" s="8"/>
      <c r="C30" s="8" t="s">
        <v>37</v>
      </c>
      <c r="D30" s="8"/>
      <c r="E30" s="18">
        <v>-1531</v>
      </c>
      <c r="F30" s="31"/>
      <c r="G30" s="18">
        <v>-1872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127</v>
      </c>
      <c r="C32" s="8"/>
      <c r="D32" s="8"/>
      <c r="E32" s="67">
        <f>SUM(E27:E31)</f>
        <v>2452</v>
      </c>
      <c r="F32" s="31"/>
      <c r="G32" s="67">
        <f>SUM(G27:G31)</f>
        <v>3193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54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39</v>
      </c>
      <c r="D35" s="8"/>
      <c r="E35" s="18">
        <v>70</v>
      </c>
      <c r="F35" s="31"/>
      <c r="G35" s="18">
        <v>482</v>
      </c>
      <c r="H35" s="20"/>
      <c r="I35" s="8"/>
    </row>
    <row r="36" spans="1:9" ht="17.25">
      <c r="A36" s="8"/>
      <c r="B36" s="8"/>
      <c r="C36" s="8" t="s">
        <v>135</v>
      </c>
      <c r="D36" s="8"/>
      <c r="E36" s="18">
        <f>2037+59-275</f>
        <v>1821</v>
      </c>
      <c r="F36" s="31"/>
      <c r="G36" s="18">
        <f>68+158</f>
        <v>226</v>
      </c>
      <c r="H36" s="20"/>
      <c r="I36" s="8"/>
    </row>
    <row r="37" spans="1:9" ht="17.25">
      <c r="A37" s="8"/>
      <c r="B37" s="8"/>
      <c r="C37" s="8" t="s">
        <v>132</v>
      </c>
      <c r="D37" s="8"/>
      <c r="E37" s="18"/>
      <c r="F37" s="31"/>
      <c r="G37" s="18"/>
      <c r="H37" s="20"/>
      <c r="I37" s="8"/>
    </row>
    <row r="38" spans="1:9" ht="17.25">
      <c r="A38" s="8"/>
      <c r="B38" s="8"/>
      <c r="C38" s="8" t="s">
        <v>177</v>
      </c>
      <c r="D38" s="8"/>
      <c r="E38" s="18">
        <v>10254</v>
      </c>
      <c r="F38" s="31"/>
      <c r="G38" s="18">
        <v>0</v>
      </c>
      <c r="H38" s="20"/>
      <c r="I38" s="8"/>
    </row>
    <row r="39" spans="1:9" ht="17.25">
      <c r="A39" s="8"/>
      <c r="B39" s="8"/>
      <c r="C39" s="8" t="s">
        <v>31</v>
      </c>
      <c r="D39" s="8"/>
      <c r="E39" s="18">
        <v>-703</v>
      </c>
      <c r="F39" s="31"/>
      <c r="G39" s="18">
        <v>-983</v>
      </c>
      <c r="H39" s="20"/>
      <c r="I39" s="8"/>
    </row>
    <row r="40" spans="1:9" ht="17.25">
      <c r="A40" s="8"/>
      <c r="B40" s="8"/>
      <c r="C40" s="8" t="s">
        <v>152</v>
      </c>
      <c r="D40" s="8"/>
      <c r="E40" s="18">
        <f>-1333-10</f>
        <v>-1343</v>
      </c>
      <c r="F40" s="31"/>
      <c r="G40" s="18">
        <f>-2497-3</f>
        <v>-2500</v>
      </c>
      <c r="H40" s="20"/>
      <c r="I40" s="8"/>
    </row>
    <row r="41" spans="1:9" ht="17.25">
      <c r="A41" s="8"/>
      <c r="B41" s="8"/>
      <c r="C41" s="8"/>
      <c r="D41" s="8"/>
      <c r="E41" s="18"/>
      <c r="F41" s="31"/>
      <c r="G41" s="18"/>
      <c r="H41" s="20"/>
      <c r="I41" s="8"/>
    </row>
    <row r="42" spans="1:9" ht="17.25">
      <c r="A42" s="8"/>
      <c r="B42" s="8"/>
      <c r="C42" s="8"/>
      <c r="D42" s="8"/>
      <c r="E42" s="18"/>
      <c r="F42" s="31"/>
      <c r="G42" s="18"/>
      <c r="H42" s="20"/>
      <c r="I42" s="8"/>
    </row>
    <row r="43" spans="1:9" ht="17.25">
      <c r="A43" s="8"/>
      <c r="B43" s="8" t="s">
        <v>175</v>
      </c>
      <c r="C43" s="8"/>
      <c r="D43" s="8"/>
      <c r="E43" s="67">
        <f>SUM(E34:E41)</f>
        <v>10099</v>
      </c>
      <c r="F43" s="31"/>
      <c r="G43" s="67">
        <f>SUM(G34:G41)</f>
        <v>-2775</v>
      </c>
      <c r="H43" s="20"/>
      <c r="I43" s="8"/>
    </row>
    <row r="44" spans="1:9" ht="17.25">
      <c r="A44" s="8"/>
      <c r="B44" s="8"/>
      <c r="C44" s="8"/>
      <c r="D44" s="8"/>
      <c r="E44" s="67"/>
      <c r="F44" s="31"/>
      <c r="G44" s="67"/>
      <c r="H44" s="20"/>
      <c r="I44" s="8"/>
    </row>
    <row r="45" spans="1:9" ht="17.25">
      <c r="A45" s="8"/>
      <c r="B45" s="28" t="s">
        <v>55</v>
      </c>
      <c r="C45" s="8"/>
      <c r="D45" s="8"/>
      <c r="E45" s="18"/>
      <c r="F45" s="31"/>
      <c r="G45" s="18"/>
      <c r="H45" s="20"/>
      <c r="I45" s="8"/>
    </row>
    <row r="46" spans="1:9" ht="17.25">
      <c r="A46" s="8"/>
      <c r="B46" s="8"/>
      <c r="C46" s="8" t="s">
        <v>32</v>
      </c>
      <c r="D46" s="8"/>
      <c r="E46" s="18">
        <v>-12093</v>
      </c>
      <c r="F46" s="31"/>
      <c r="G46" s="18">
        <v>12232</v>
      </c>
      <c r="H46" s="20"/>
      <c r="I46" s="8"/>
    </row>
    <row r="47" spans="1:9" ht="17.25">
      <c r="A47" s="8"/>
      <c r="B47" s="8"/>
      <c r="C47" s="8" t="s">
        <v>176</v>
      </c>
      <c r="D47" s="8"/>
      <c r="E47" s="18">
        <v>3129</v>
      </c>
      <c r="F47" s="31"/>
      <c r="G47" s="18">
        <v>0</v>
      </c>
      <c r="H47" s="20"/>
      <c r="I47" s="8"/>
    </row>
    <row r="48" spans="1:9" ht="17.25">
      <c r="A48" s="8"/>
      <c r="B48" s="8"/>
      <c r="C48" s="8"/>
      <c r="D48" s="8"/>
      <c r="E48" s="18"/>
      <c r="F48" s="31"/>
      <c r="G48" s="18"/>
      <c r="H48" s="20"/>
      <c r="I48" s="8"/>
    </row>
    <row r="49" spans="1:9" ht="17.25">
      <c r="A49" s="8"/>
      <c r="B49" s="8" t="s">
        <v>128</v>
      </c>
      <c r="C49" s="8"/>
      <c r="D49" s="8"/>
      <c r="E49" s="67">
        <f>SUM(E45:E48)</f>
        <v>-8964</v>
      </c>
      <c r="F49" s="31"/>
      <c r="G49" s="67">
        <f>SUM(G45:G48)</f>
        <v>12232</v>
      </c>
      <c r="H49" s="20"/>
      <c r="I49" s="8"/>
    </row>
    <row r="50" spans="1:9" ht="17.25">
      <c r="A50" s="8"/>
      <c r="B50" s="8"/>
      <c r="C50" s="8"/>
      <c r="D50" s="8"/>
      <c r="E50" s="67"/>
      <c r="F50" s="31"/>
      <c r="G50" s="67"/>
      <c r="H50" s="20"/>
      <c r="I50" s="8"/>
    </row>
    <row r="51" spans="1:9" ht="17.25">
      <c r="A51" s="8"/>
      <c r="B51" s="28" t="s">
        <v>56</v>
      </c>
      <c r="C51" s="28"/>
      <c r="D51" s="28"/>
      <c r="E51" s="68">
        <f>E49+E43+E32</f>
        <v>3587</v>
      </c>
      <c r="F51" s="30"/>
      <c r="G51" s="68">
        <f>G49+G43+G32</f>
        <v>12650</v>
      </c>
      <c r="H51" s="19"/>
      <c r="I51" s="8"/>
    </row>
    <row r="52" spans="1:9" ht="17.25">
      <c r="A52" s="8"/>
      <c r="B52" s="8"/>
      <c r="C52" s="8"/>
      <c r="D52" s="8"/>
      <c r="E52" s="18"/>
      <c r="F52" s="31"/>
      <c r="G52" s="18"/>
      <c r="H52" s="20"/>
      <c r="I52" s="8"/>
    </row>
    <row r="53" spans="1:9" ht="17.25">
      <c r="A53" s="8"/>
      <c r="B53" s="8" t="s">
        <v>163</v>
      </c>
      <c r="C53" s="8"/>
      <c r="D53" s="8"/>
      <c r="E53" s="83">
        <v>-19201</v>
      </c>
      <c r="F53" s="84"/>
      <c r="G53" s="83">
        <v>-31600</v>
      </c>
      <c r="H53" s="20"/>
      <c r="I53" s="8"/>
    </row>
    <row r="54" spans="1:9" ht="17.25">
      <c r="A54" s="8"/>
      <c r="B54" s="8"/>
      <c r="C54" s="8"/>
      <c r="D54" s="8"/>
      <c r="E54" s="18"/>
      <c r="F54" s="31"/>
      <c r="G54" s="18"/>
      <c r="H54" s="20"/>
      <c r="I54" s="8"/>
    </row>
    <row r="55" spans="1:9" ht="17.25">
      <c r="A55" s="8"/>
      <c r="B55" s="8" t="s">
        <v>57</v>
      </c>
      <c r="C55" s="8"/>
      <c r="D55" s="8"/>
      <c r="E55" s="18">
        <v>-346</v>
      </c>
      <c r="F55" s="31"/>
      <c r="G55" s="18">
        <v>-251</v>
      </c>
      <c r="H55" s="20"/>
      <c r="I55" s="8"/>
    </row>
    <row r="56" spans="1:9" ht="17.25">
      <c r="A56" s="8"/>
      <c r="B56" s="8"/>
      <c r="C56" s="8" t="s">
        <v>164</v>
      </c>
      <c r="D56" s="8"/>
      <c r="E56" s="18"/>
      <c r="F56" s="31"/>
      <c r="G56" s="18"/>
      <c r="H56" s="20"/>
      <c r="I56" s="8"/>
    </row>
    <row r="57" spans="1:9" ht="18" thickBot="1">
      <c r="A57" s="8"/>
      <c r="B57" s="8"/>
      <c r="C57" s="8"/>
      <c r="D57" s="8"/>
      <c r="E57" s="18"/>
      <c r="F57" s="31"/>
      <c r="G57" s="18"/>
      <c r="H57" s="20"/>
      <c r="I57" s="8"/>
    </row>
    <row r="58" spans="1:9" ht="18" thickBot="1">
      <c r="A58" s="8"/>
      <c r="B58" s="28" t="s">
        <v>162</v>
      </c>
      <c r="C58" s="28"/>
      <c r="D58" s="28"/>
      <c r="E58" s="72">
        <f>SUM(E50:E57)</f>
        <v>-15960</v>
      </c>
      <c r="F58" s="30"/>
      <c r="G58" s="72">
        <f>SUM(G50:G57)</f>
        <v>-19201</v>
      </c>
      <c r="H58" s="19"/>
      <c r="I58" s="8"/>
    </row>
    <row r="59" spans="1:9" ht="17.25">
      <c r="A59" s="8"/>
      <c r="B59" s="8"/>
      <c r="C59" s="8"/>
      <c r="D59" s="8"/>
      <c r="E59" s="29"/>
      <c r="F59" s="31"/>
      <c r="G59" s="29"/>
      <c r="H59" s="20"/>
      <c r="I59" s="8"/>
    </row>
    <row r="60" spans="1:9" ht="17.25">
      <c r="A60" s="8"/>
      <c r="B60" s="8"/>
      <c r="C60" s="8"/>
      <c r="D60" s="8"/>
      <c r="E60" s="31"/>
      <c r="F60" s="8"/>
      <c r="G60" s="31"/>
      <c r="H60" s="46"/>
      <c r="I60" s="8"/>
    </row>
    <row r="61" spans="1:9" ht="17.25">
      <c r="A61" s="8"/>
      <c r="B61" s="28" t="s">
        <v>119</v>
      </c>
      <c r="C61" s="8"/>
      <c r="D61" s="8"/>
      <c r="E61" s="31"/>
      <c r="F61" s="8"/>
      <c r="G61" s="31"/>
      <c r="H61" s="46"/>
      <c r="I61" s="8"/>
    </row>
    <row r="62" spans="1:9" ht="17.25">
      <c r="A62" s="8"/>
      <c r="B62" s="85" t="s">
        <v>41</v>
      </c>
      <c r="C62" s="8"/>
      <c r="D62" s="8"/>
      <c r="E62" s="31">
        <f>'Balance Sheet'!E27</f>
        <v>12808</v>
      </c>
      <c r="F62" s="8"/>
      <c r="G62" s="31">
        <v>16547</v>
      </c>
      <c r="H62" s="46"/>
      <c r="I62" s="8"/>
    </row>
    <row r="63" spans="1:9" ht="17.25">
      <c r="A63" s="8"/>
      <c r="B63" s="85" t="s">
        <v>43</v>
      </c>
      <c r="C63" s="8"/>
      <c r="D63" s="8"/>
      <c r="E63" s="31">
        <f>'Balance Sheet'!E28</f>
        <v>5074</v>
      </c>
      <c r="F63" s="8"/>
      <c r="G63" s="31">
        <v>4508</v>
      </c>
      <c r="H63" s="46"/>
      <c r="I63" s="8"/>
    </row>
    <row r="64" spans="1:9" ht="18" thickBot="1">
      <c r="A64" s="8"/>
      <c r="B64" s="8" t="s">
        <v>120</v>
      </c>
      <c r="C64" s="8"/>
      <c r="D64" s="8"/>
      <c r="E64" s="31">
        <v>-33842</v>
      </c>
      <c r="F64" s="8"/>
      <c r="G64" s="31">
        <v>-40256</v>
      </c>
      <c r="H64" s="46"/>
      <c r="I64" s="8"/>
    </row>
    <row r="65" spans="1:9" ht="18" thickBot="1">
      <c r="A65" s="8"/>
      <c r="B65" s="8"/>
      <c r="C65" s="8"/>
      <c r="D65" s="8"/>
      <c r="E65" s="72">
        <f>SUM(E62:E64)</f>
        <v>-15960</v>
      </c>
      <c r="F65" s="30"/>
      <c r="G65" s="72">
        <f>SUM(G62:G64)</f>
        <v>-19201</v>
      </c>
      <c r="H65" s="46"/>
      <c r="I65" s="8"/>
    </row>
    <row r="66" spans="1:9" ht="17.25">
      <c r="A66" s="8"/>
      <c r="B66" s="8"/>
      <c r="C66" s="8"/>
      <c r="D66" s="8"/>
      <c r="E66" s="31"/>
      <c r="F66" s="8"/>
      <c r="G66" s="31"/>
      <c r="H66" s="46"/>
      <c r="I66" s="8"/>
    </row>
    <row r="67" spans="1:9" ht="17.25">
      <c r="A67" s="8"/>
      <c r="B67" s="28" t="s">
        <v>116</v>
      </c>
      <c r="C67" s="28"/>
      <c r="D67" s="27"/>
      <c r="E67" s="11"/>
      <c r="F67" s="11"/>
      <c r="G67" s="11"/>
      <c r="H67" s="46"/>
      <c r="I67" s="8"/>
    </row>
    <row r="68" spans="1:9" ht="17.25">
      <c r="A68" s="8"/>
      <c r="B68" s="28" t="str">
        <f>+'Equity Change'!B57</f>
        <v> the Audited Financial Statements for the year ended 31st March 2016)</v>
      </c>
      <c r="C68" s="28"/>
      <c r="D68" s="27"/>
      <c r="E68" s="11"/>
      <c r="F68" s="11"/>
      <c r="G68" s="11"/>
      <c r="H68" s="46"/>
      <c r="I68" s="8"/>
    </row>
    <row r="69" spans="1:9" ht="17.25">
      <c r="A69" s="8"/>
      <c r="B69" s="47"/>
      <c r="C69" s="27"/>
      <c r="D69" s="27"/>
      <c r="E69" s="11"/>
      <c r="F69" s="11"/>
      <c r="G69" s="11"/>
      <c r="H69" s="46"/>
      <c r="I69" s="8"/>
    </row>
    <row r="70" spans="1:8" ht="18">
      <c r="A70" s="2"/>
      <c r="B70" s="62"/>
      <c r="C70" s="63"/>
      <c r="D70" s="3"/>
      <c r="E70" s="3"/>
      <c r="F70" s="3"/>
      <c r="G70" s="3"/>
      <c r="H70" s="6"/>
    </row>
    <row r="71" spans="1:8" ht="18">
      <c r="A71" s="2"/>
      <c r="B71" s="62"/>
      <c r="C71" s="63"/>
      <c r="D71" s="3"/>
      <c r="E71" s="3"/>
      <c r="F71" s="3"/>
      <c r="G71" s="3"/>
      <c r="H71" s="6"/>
    </row>
    <row r="72" spans="1:8" ht="18">
      <c r="A72" s="2"/>
      <c r="B72" s="3"/>
      <c r="C72" s="3"/>
      <c r="D72" s="3"/>
      <c r="E72" s="3"/>
      <c r="F72" s="3"/>
      <c r="G72" s="3"/>
      <c r="H72" s="6"/>
    </row>
    <row r="73" spans="1:8" ht="18">
      <c r="A73" s="2"/>
      <c r="B73" s="3"/>
      <c r="C73" s="3"/>
      <c r="D73" s="3"/>
      <c r="E73" s="3"/>
      <c r="F73" s="3"/>
      <c r="G73" s="3"/>
      <c r="H73" s="6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  <row r="111" ht="15">
      <c r="H111" s="7"/>
    </row>
    <row r="112" ht="15">
      <c r="H112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2017-05-25T08:35:31Z</cp:lastPrinted>
  <dcterms:created xsi:type="dcterms:W3CDTF">2002-11-29T07:40:55Z</dcterms:created>
  <dcterms:modified xsi:type="dcterms:W3CDTF">2017-05-25T08:35:37Z</dcterms:modified>
  <cp:category/>
  <cp:version/>
  <cp:contentType/>
  <cp:contentStatus/>
</cp:coreProperties>
</file>