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" windowWidth="11724" windowHeight="9324" firstSheet="1" activeTab="4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'Comprehensive'!$C$1:$L$39</definedName>
    <definedName name="_xlnm.Print_Area" localSheetId="3">'Equity Change'!$B$2:$R$55</definedName>
    <definedName name="_xlnm.Print_Area" localSheetId="0">'Income Statemen'!$C$1:$L$59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<sst xmlns="http://schemas.openxmlformats.org/spreadsheetml/2006/main" count="227" uniqueCount="166">
  <si>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</si>
  <si>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</si>
  <si>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</si>
  <si>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</si>
  <si>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</si>
  <si>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</si>
  <si>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</si>
  <si>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</si>
  <si>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</si>
  <si>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</si>
  <si>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</si>
  <si>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</si>
  <si>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</si>
  <si>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</si>
  <si>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</si>
  <si>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</si>
  <si>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</si>
  <si>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</si>
  <si>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</si>
  <si>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</si>
  <si>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</si>
  <si>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</si>
  <si>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</si>
  <si>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</si>
  <si>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</si>
  <si>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</si>
  <si>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</si>
  <si>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</si>
  <si>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</si>
  <si>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</si>
  <si>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</si>
  <si>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</si>
  <si>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</si>
  <si>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</si>
  <si>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</si>
  <si>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</si>
  <si>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</si>
  <si>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</si>
  <si>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</si>
  <si>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</si>
  <si>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</si>
  <si>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</si>
  <si>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</si>
  <si>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</si>
  <si>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</si>
  <si>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</si>
  <si>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</si>
  <si>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</si>
  <si>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</si>
  <si>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</si>
  <si>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</si>
  <si>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</si>
  <si>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</si>
  <si>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</si>
  <si>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</si>
  <si>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</si>
  <si>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</si>
  <si>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</si>
  <si>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</si>
  <si>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</si>
  <si>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</si>
  <si>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</si>
  <si>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</si>
  <si>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</si>
  <si>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</si>
  <si>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</si>
  <si>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</si>
  <si>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</si>
  <si>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</si>
  <si>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</si>
  <si>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</si>
  <si>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</si>
  <si>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</si>
  <si>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</si>
  <si>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</si>
  <si>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</si>
  <si>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</si>
  <si>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</si>
  <si>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</si>
  <si>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</si>
  <si>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</si>
  <si>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</si>
  <si>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</si>
  <si>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</si>
  <si>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</si>
  <si>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</si>
  <si>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</si>
  <si>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</si>
  <si>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</si>
  <si>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</si>
  <si>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</si>
  <si>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</si>
  <si>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</si>
  <si>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</si>
  <si>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</si>
  <si>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</si>
  <si>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</si>
  <si>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</si>
  <si>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</si>
  <si>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</si>
  <si>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</si>
  <si>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</si>
  <si>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</si>
  <si>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</si>
  <si>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</si>
  <si>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</si>
  <si>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</si>
  <si>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</si>
  <si>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</si>
  <si>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</si>
  <si>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</si>
  <si>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</si>
  <si>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</si>
  <si>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</si>
  <si>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</si>
  <si>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</si>
  <si>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</si>
  <si>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</si>
  <si>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</si>
  <si>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</si>
  <si>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</si>
  <si>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</si>
  <si>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</si>
  <si>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</si>
  <si>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</si>
  <si>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</si>
  <si>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</si>
  <si>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</si>
  <si>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</si>
  <si>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</si>
  <si>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</si>
  <si>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</si>
  <si>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</si>
  <si>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</si>
  <si>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</si>
  <si>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</si>
  <si>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</si>
  <si>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</si>
  <si>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</si>
  <si>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</si>
  <si>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 xml:space="preserve">  year as at 1 Apr. 2012</t>
  </si>
  <si>
    <t>Proceeds from disposal of land held for development</t>
  </si>
  <si>
    <t xml:space="preserve"> the Audited Financial Statements for the year ended 31st March 2013)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</si>
  <si>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</si>
  <si>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</si>
  <si>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</si>
  <si>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</si>
  <si>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 xml:space="preserve">  year as at 1 Apr. 2013</t>
  </si>
  <si>
    <t>Total comprehensive income</t>
  </si>
  <si>
    <t>Cash &amp; cash equivalents at beginning of period</t>
  </si>
  <si>
    <t>Net cash flows used in investing activities</t>
  </si>
  <si>
    <t xml:space="preserve">Net cash outflow from acquisition of Associates </t>
  </si>
  <si>
    <t>Total Comprehensive Income Attributable to :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</si>
  <si>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</si>
  <si>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</si>
  <si>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</si>
  <si>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</si>
  <si>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>6 months quarter</t>
  </si>
  <si>
    <t>ended 30 September 2012</t>
  </si>
  <si>
    <t>ended 30 September 2013</t>
  </si>
  <si>
    <t>6 months</t>
  </si>
  <si>
    <t>Current 6 months</t>
  </si>
  <si>
    <t>FOR THE QUARTER ENDED 30 SEPTEMBER 2013</t>
  </si>
  <si>
    <t>AS AT 30 SEPTEMBER  2013</t>
  </si>
  <si>
    <t>Interest paid</t>
  </si>
  <si>
    <t>Purchase of land held for development / investment in properties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</si>
</sst>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showOutlineSymbols="0" zoomScalePageLayoutView="0" workbookViewId="0" topLeftCell="D44">
      <selection activeCell="K61" sqref="K61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146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162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2013</v>
      </c>
      <c r="F10" s="34"/>
      <c r="G10" s="34"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143</v>
      </c>
      <c r="H11" s="64"/>
      <c r="I11" s="64" t="s">
        <v>161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68</v>
      </c>
      <c r="L12" s="12"/>
      <c r="M12" s="8"/>
    </row>
    <row r="13" spans="1:13" ht="15">
      <c r="A13" s="2"/>
      <c r="B13" s="8"/>
      <c r="C13" s="8"/>
      <c r="D13" s="8"/>
      <c r="E13" s="65">
        <v>39355</v>
      </c>
      <c r="F13" s="50"/>
      <c r="G13" s="65">
        <f>+E13</f>
        <v>39355</v>
      </c>
      <c r="H13" s="50"/>
      <c r="I13" s="65">
        <f>+G13</f>
        <v>39355</v>
      </c>
      <c r="J13" s="50"/>
      <c r="K13" s="65">
        <f>+I13</f>
        <v>39355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+I17-47392</f>
        <v>65537</v>
      </c>
      <c r="F17" s="18"/>
      <c r="G17" s="18">
        <f>+K17-55197</f>
        <v>56340</v>
      </c>
      <c r="H17" s="66"/>
      <c r="I17" s="18">
        <v>112929</v>
      </c>
      <c r="J17" s="18"/>
      <c r="K17" s="18">
        <v>111537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-61434</v>
      </c>
      <c r="F19" s="18"/>
      <c r="G19" s="18">
        <f>-+G17-G21-G23-G25-G27+G30</f>
        <v>-51791</v>
      </c>
      <c r="H19" s="18"/>
      <c r="I19" s="18">
        <f>-+I17-I21-I23-I25-I27+I30</f>
        <v>-104759</v>
      </c>
      <c r="J19" s="18"/>
      <c r="K19" s="18">
        <f>-+K17-K21-K23-K25-K27+K30</f>
        <v>-104298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+I21-93</f>
        <v>25</v>
      </c>
      <c r="F21" s="18"/>
      <c r="G21" s="18">
        <f>+K21-434</f>
        <v>183</v>
      </c>
      <c r="H21" s="66"/>
      <c r="I21" s="18">
        <v>118</v>
      </c>
      <c r="J21" s="18"/>
      <c r="K21" s="18">
        <v>617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+I23+880</f>
        <v>-911</v>
      </c>
      <c r="F23" s="18"/>
      <c r="G23" s="18">
        <f>+K23+894</f>
        <v>-928</v>
      </c>
      <c r="H23" s="66"/>
      <c r="I23" s="18">
        <v>-1791</v>
      </c>
      <c r="J23" s="18"/>
      <c r="K23" s="18">
        <v>-1822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+I25+2627</f>
        <v>-2462</v>
      </c>
      <c r="F25" s="18"/>
      <c r="G25" s="18">
        <f>+K25+1938</f>
        <v>-3213</v>
      </c>
      <c r="H25" s="66"/>
      <c r="I25" s="18">
        <v>-5089</v>
      </c>
      <c r="J25" s="18"/>
      <c r="K25" s="18">
        <v>-5151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86</v>
      </c>
      <c r="D27" s="8"/>
      <c r="E27" s="18">
        <f>+I27-8</f>
        <v>8</v>
      </c>
      <c r="F27" s="18"/>
      <c r="G27" s="18">
        <f>+K27+19</f>
        <v>-19</v>
      </c>
      <c r="H27" s="66"/>
      <c r="I27" s="18">
        <v>16</v>
      </c>
      <c r="J27" s="18"/>
      <c r="K27" s="18">
        <v>-38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66</v>
      </c>
      <c r="D30" s="8"/>
      <c r="E30" s="68">
        <f>+I30-661</f>
        <v>763</v>
      </c>
      <c r="F30" s="18"/>
      <c r="G30" s="68">
        <f>+K30-273</f>
        <v>572</v>
      </c>
      <c r="H30" s="66"/>
      <c r="I30" s="68">
        <v>1424</v>
      </c>
      <c r="J30" s="18"/>
      <c r="K30" s="68">
        <v>845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+I32+129</f>
        <v>-94</v>
      </c>
      <c r="F32" s="18"/>
      <c r="G32" s="18">
        <f>+K32+135</f>
        <v>-348</v>
      </c>
      <c r="H32" s="66"/>
      <c r="I32" s="18">
        <v>-223</v>
      </c>
      <c r="J32" s="18"/>
      <c r="K32" s="18">
        <v>-483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75</v>
      </c>
      <c r="D35" s="8"/>
      <c r="E35" s="68">
        <f>+E32+E30</f>
        <v>669</v>
      </c>
      <c r="F35" s="18"/>
      <c r="G35" s="68">
        <f>+G32+G30</f>
        <v>224</v>
      </c>
      <c r="H35" s="66"/>
      <c r="I35" s="68">
        <f>+I32+I30</f>
        <v>1201</v>
      </c>
      <c r="J35" s="18"/>
      <c r="K35" s="68">
        <f>+K32+K30</f>
        <v>362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76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77</v>
      </c>
      <c r="D38" s="8"/>
      <c r="E38" s="69" t="s">
        <v>79</v>
      </c>
      <c r="F38" s="18"/>
      <c r="G38" s="69" t="s">
        <v>79</v>
      </c>
      <c r="H38" s="66"/>
      <c r="I38" s="69" t="s">
        <v>79</v>
      </c>
      <c r="J38" s="18"/>
      <c r="K38" s="69" t="s">
        <v>79</v>
      </c>
      <c r="L38" s="31"/>
      <c r="M38" s="17"/>
    </row>
    <row r="39" spans="1:13" ht="15" hidden="1">
      <c r="A39" s="2"/>
      <c r="B39" s="8"/>
      <c r="C39" s="8" t="s">
        <v>78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114</v>
      </c>
      <c r="D41" s="8"/>
      <c r="E41" s="70">
        <f>SUM(E35:E40)</f>
        <v>669</v>
      </c>
      <c r="F41" s="18"/>
      <c r="G41" s="70">
        <f>SUM(G35:G40)</f>
        <v>224</v>
      </c>
      <c r="H41" s="66"/>
      <c r="I41" s="70">
        <f>SUM(I35:I40)</f>
        <v>1201</v>
      </c>
      <c r="J41" s="18"/>
      <c r="K41" s="70">
        <f>SUM(K35:K40)</f>
        <v>362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89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115</v>
      </c>
      <c r="D45" s="8"/>
      <c r="E45" s="18">
        <f>+I45-438</f>
        <v>446</v>
      </c>
      <c r="F45" s="18"/>
      <c r="G45" s="18">
        <f>+K45-213</f>
        <v>317</v>
      </c>
      <c r="H45" s="18"/>
      <c r="I45" s="18">
        <f>+I47-I46</f>
        <v>884</v>
      </c>
      <c r="J45" s="18"/>
      <c r="K45" s="18">
        <f>+K47-K46</f>
        <v>530</v>
      </c>
      <c r="L45" s="24"/>
      <c r="M45" s="17"/>
    </row>
    <row r="46" spans="1:13" ht="15.75" thickBot="1">
      <c r="A46" s="2"/>
      <c r="B46" s="8"/>
      <c r="C46" s="8" t="s">
        <v>90</v>
      </c>
      <c r="D46" s="8"/>
      <c r="E46" s="18">
        <f>+I46-94</f>
        <v>223</v>
      </c>
      <c r="F46" s="66"/>
      <c r="G46" s="18">
        <f>+K46+75</f>
        <v>-93</v>
      </c>
      <c r="H46" s="66"/>
      <c r="I46" s="18">
        <v>317</v>
      </c>
      <c r="J46" s="66"/>
      <c r="K46" s="18">
        <v>-168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669</v>
      </c>
      <c r="F47" s="18"/>
      <c r="G47" s="72">
        <f>+G41</f>
        <v>224</v>
      </c>
      <c r="H47" s="66"/>
      <c r="I47" s="72">
        <f>+I41</f>
        <v>1201</v>
      </c>
      <c r="J47" s="18"/>
      <c r="K47" s="72">
        <f>+K41</f>
        <v>362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83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80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81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83</v>
      </c>
      <c r="D53" s="25"/>
      <c r="E53" s="74">
        <v>0.05</v>
      </c>
      <c r="F53" s="59"/>
      <c r="G53" s="74">
        <v>0.04</v>
      </c>
      <c r="H53" s="59"/>
      <c r="I53" s="74">
        <v>0.1</v>
      </c>
      <c r="J53" s="59"/>
      <c r="K53" s="74">
        <v>0.06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82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135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142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D1">
      <selection activeCell="I19" sqref="I19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130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30 SEPTEMBER 2013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2013</v>
      </c>
      <c r="F10" s="8"/>
      <c r="G10" s="34">
        <f>+'Income Statemen'!G10</f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143</v>
      </c>
      <c r="H11" s="64"/>
      <c r="I11" s="64" t="str">
        <f>'Income Statemen'!I11</f>
        <v>Current 6 months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68</v>
      </c>
      <c r="L12" s="12"/>
      <c r="M12" s="8"/>
    </row>
    <row r="13" spans="1:13" ht="15">
      <c r="A13" s="2"/>
      <c r="B13" s="8"/>
      <c r="C13" s="8"/>
      <c r="D13" s="8"/>
      <c r="E13" s="65">
        <f>'Income Statemen'!E13</f>
        <v>39355</v>
      </c>
      <c r="F13" s="50"/>
      <c r="G13" s="65">
        <f>+E13</f>
        <v>39355</v>
      </c>
      <c r="H13" s="50"/>
      <c r="I13" s="65">
        <f>+G13</f>
        <v>39355</v>
      </c>
      <c r="J13" s="50"/>
      <c r="K13" s="65">
        <f>+I13</f>
        <v>39355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Profit  for the period</v>
      </c>
      <c r="D17" s="8"/>
      <c r="E17" s="18">
        <f>+'Income Statemen'!E41</f>
        <v>669</v>
      </c>
      <c r="F17" s="18"/>
      <c r="G17" s="8">
        <f>+'Income Statemen'!G41</f>
        <v>224</v>
      </c>
      <c r="H17" s="66"/>
      <c r="I17" s="18">
        <f>+'Income Statemen'!I41</f>
        <v>1201</v>
      </c>
      <c r="J17" s="18"/>
      <c r="K17" s="8">
        <f>+'Income Statemen'!K41</f>
        <v>362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144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145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91</v>
      </c>
      <c r="D22" s="8"/>
      <c r="E22" s="18">
        <f>+I22-197</f>
        <v>740</v>
      </c>
      <c r="F22" s="18"/>
      <c r="G22" s="18">
        <f>+K22-789</f>
        <v>-411</v>
      </c>
      <c r="H22" s="66"/>
      <c r="I22" s="18">
        <f>'Equity Change'!G30</f>
        <v>937</v>
      </c>
      <c r="J22" s="18"/>
      <c r="K22" s="18">
        <f>'Equity Change'!G47</f>
        <v>378</v>
      </c>
      <c r="L22" s="18"/>
      <c r="M22" s="17"/>
    </row>
    <row r="23" spans="1:13" ht="15">
      <c r="A23" s="2"/>
      <c r="B23" s="8"/>
      <c r="C23" s="8" t="s">
        <v>92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122</v>
      </c>
      <c r="D25" s="8"/>
      <c r="E25" s="18">
        <f>+I25+9</f>
        <v>11</v>
      </c>
      <c r="F25" s="18"/>
      <c r="G25" s="18">
        <f>+K25-6</f>
        <v>-399</v>
      </c>
      <c r="H25" s="66"/>
      <c r="I25" s="18">
        <f>'Equity Change'!H30</f>
        <v>2</v>
      </c>
      <c r="J25" s="18"/>
      <c r="K25" s="18">
        <v>-393</v>
      </c>
      <c r="L25" s="18"/>
      <c r="M25" s="17"/>
    </row>
    <row r="26" spans="1:13" ht="15" customHeight="1">
      <c r="A26" s="2"/>
      <c r="B26" s="8"/>
      <c r="C26" s="8" t="s">
        <v>121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148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93</v>
      </c>
      <c r="D29" s="8"/>
      <c r="E29" s="70">
        <f>SUM(E17:E28)</f>
        <v>1420</v>
      </c>
      <c r="F29" s="18"/>
      <c r="G29" s="70">
        <f>SUM(G17:G28)</f>
        <v>-586</v>
      </c>
      <c r="H29" s="66"/>
      <c r="I29" s="70">
        <f>SUM(I17:I28)</f>
        <v>2140</v>
      </c>
      <c r="J29" s="18"/>
      <c r="K29" s="70">
        <f>SUM(K17:K28)</f>
        <v>347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152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Owner of  the Parent</v>
      </c>
      <c r="D33" s="8"/>
      <c r="E33" s="18">
        <f>+I33-0</f>
        <v>1823</v>
      </c>
      <c r="F33" s="18"/>
      <c r="G33" s="18">
        <f>+K33-0</f>
        <v>515</v>
      </c>
      <c r="H33" s="18"/>
      <c r="I33" s="18">
        <f>+I35-I34</f>
        <v>1823</v>
      </c>
      <c r="J33" s="18"/>
      <c r="K33" s="18">
        <f>+K35-K34</f>
        <v>515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</v>
      </c>
      <c r="D34" s="8"/>
      <c r="E34" s="18">
        <f>+I34-94</f>
        <v>223</v>
      </c>
      <c r="F34" s="66"/>
      <c r="G34" s="18">
        <f>+K34+75</f>
        <v>-93</v>
      </c>
      <c r="H34" s="66"/>
      <c r="I34" s="18">
        <f>+'Income Statemen'!I46</f>
        <v>317</v>
      </c>
      <c r="J34" s="66"/>
      <c r="K34" s="18">
        <f>+'Income Statemen'!K46</f>
        <v>-168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1420</v>
      </c>
      <c r="F35" s="18"/>
      <c r="G35" s="72">
        <f>+G29</f>
        <v>-586</v>
      </c>
      <c r="H35" s="66"/>
      <c r="I35" s="72">
        <f>+I29</f>
        <v>2140</v>
      </c>
      <c r="J35" s="18"/>
      <c r="K35" s="72">
        <f>+K29</f>
        <v>347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94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Statemen'!C58</f>
        <v> the Audited Financial Statements for the year ended 31st March 2013)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B19">
      <selection activeCell="D32" sqref="D32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110</v>
      </c>
      <c r="C5" s="91"/>
      <c r="D5" s="91"/>
    </row>
    <row r="6" spans="2:4" ht="17.25">
      <c r="B6" s="90" t="s">
        <v>163</v>
      </c>
      <c r="C6" s="91"/>
      <c r="D6" s="91"/>
    </row>
    <row r="7" spans="2:7" ht="15">
      <c r="B7" s="88"/>
      <c r="C7" s="88"/>
      <c r="D7" s="88"/>
      <c r="E7" s="92" t="s">
        <v>62</v>
      </c>
      <c r="G7" s="92" t="s">
        <v>62</v>
      </c>
    </row>
    <row r="8" spans="2:7" ht="15">
      <c r="B8" s="88"/>
      <c r="C8" s="88"/>
      <c r="D8" s="88"/>
      <c r="E8" s="93">
        <v>41547</v>
      </c>
      <c r="G8" s="93">
        <v>41364</v>
      </c>
    </row>
    <row r="9" spans="5:7" ht="15">
      <c r="E9" s="92" t="s">
        <v>5</v>
      </c>
      <c r="G9" s="92" t="s">
        <v>5</v>
      </c>
    </row>
    <row r="10" spans="2:7" ht="17.25">
      <c r="B10" s="90" t="s">
        <v>95</v>
      </c>
      <c r="E10" s="94" t="s">
        <v>120</v>
      </c>
      <c r="G10" s="94" t="s">
        <v>119</v>
      </c>
    </row>
    <row r="11" spans="2:7" ht="15">
      <c r="B11" s="91"/>
      <c r="G11" s="94"/>
    </row>
    <row r="12" spans="2:7" ht="17.25">
      <c r="B12" s="95" t="s">
        <v>69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v>230465</v>
      </c>
      <c r="F13" s="96"/>
      <c r="G13" s="119">
        <v>231540</v>
      </c>
    </row>
    <row r="14" spans="2:7" ht="18" customHeight="1">
      <c r="B14" s="96" t="s">
        <v>70</v>
      </c>
      <c r="D14" s="96"/>
      <c r="E14" s="97">
        <v>4879</v>
      </c>
      <c r="F14" s="96"/>
      <c r="G14" s="119">
        <v>3898</v>
      </c>
    </row>
    <row r="15" spans="2:7" ht="17.25">
      <c r="B15" s="96" t="s">
        <v>47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85</v>
      </c>
      <c r="D16" s="96"/>
      <c r="E16" s="97">
        <v>36863</v>
      </c>
      <c r="F16" s="96"/>
      <c r="G16" s="120">
        <v>36846</v>
      </c>
    </row>
    <row r="17" spans="2:7" ht="18" customHeight="1">
      <c r="B17" s="96" t="s">
        <v>123</v>
      </c>
      <c r="D17" s="96"/>
      <c r="E17" s="97">
        <v>235</v>
      </c>
      <c r="F17" s="96"/>
      <c r="G17" s="119">
        <v>237</v>
      </c>
    </row>
    <row r="18" spans="2:7" ht="18" customHeight="1">
      <c r="B18" s="96" t="s">
        <v>8</v>
      </c>
      <c r="D18" s="96"/>
      <c r="E18" s="97">
        <v>201</v>
      </c>
      <c r="F18" s="96"/>
      <c r="G18" s="119">
        <v>215</v>
      </c>
    </row>
    <row r="19" spans="2:7" ht="18" customHeight="1">
      <c r="B19" s="96" t="s">
        <v>61</v>
      </c>
      <c r="D19" s="96"/>
      <c r="E19" s="97">
        <v>79976</v>
      </c>
      <c r="F19" s="96"/>
      <c r="G19" s="119">
        <v>79058</v>
      </c>
    </row>
    <row r="20" spans="2:7" ht="18" customHeight="1">
      <c r="B20" s="96" t="s">
        <v>60</v>
      </c>
      <c r="D20" s="96"/>
      <c r="E20" s="97">
        <v>221</v>
      </c>
      <c r="F20" s="96"/>
      <c r="G20" s="97">
        <v>221</v>
      </c>
    </row>
    <row r="21" spans="2:7" ht="18" customHeight="1">
      <c r="B21" s="95" t="s">
        <v>96</v>
      </c>
      <c r="D21" s="96"/>
      <c r="E21" s="98">
        <f>SUM(E12:E20)</f>
        <v>384875</v>
      </c>
      <c r="F21" s="95"/>
      <c r="G21" s="98">
        <f>SUM(G12:G20)</f>
        <v>384050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12147</v>
      </c>
      <c r="F24" s="96"/>
      <c r="G24" s="97">
        <v>22233</v>
      </c>
    </row>
    <row r="25" spans="2:7" ht="18" customHeight="1">
      <c r="B25" s="96" t="s">
        <v>44</v>
      </c>
      <c r="D25" s="96"/>
      <c r="E25" s="97">
        <v>90171</v>
      </c>
      <c r="F25" s="96"/>
      <c r="G25" s="97">
        <f>89550</f>
        <v>89550</v>
      </c>
    </row>
    <row r="26" spans="2:7" ht="18" customHeight="1">
      <c r="B26" s="96" t="s">
        <v>139</v>
      </c>
      <c r="D26" s="96"/>
      <c r="E26" s="97">
        <v>20878</v>
      </c>
      <c r="F26" s="96"/>
      <c r="G26" s="97">
        <v>18448</v>
      </c>
    </row>
    <row r="27" spans="2:7" ht="18" customHeight="1">
      <c r="B27" s="96" t="s">
        <v>43</v>
      </c>
      <c r="D27" s="96"/>
      <c r="E27" s="97">
        <v>18848</v>
      </c>
      <c r="F27" s="96"/>
      <c r="G27" s="97">
        <v>18503</v>
      </c>
    </row>
    <row r="28" spans="2:7" ht="18" customHeight="1">
      <c r="B28" s="96" t="s">
        <v>45</v>
      </c>
      <c r="D28" s="96"/>
      <c r="E28" s="97">
        <v>3610</v>
      </c>
      <c r="F28" s="96"/>
      <c r="G28" s="97">
        <v>2734</v>
      </c>
    </row>
    <row r="29" spans="2:7" ht="17.25">
      <c r="B29" s="95" t="s">
        <v>97</v>
      </c>
      <c r="C29" s="96"/>
      <c r="D29" s="96"/>
      <c r="E29" s="99">
        <f>SUM(E23:E28)</f>
        <v>145654</v>
      </c>
      <c r="F29" s="95"/>
      <c r="G29" s="99">
        <f>SUM(G23:G28)</f>
        <v>151468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98</v>
      </c>
      <c r="C32" s="95"/>
      <c r="D32" s="95"/>
      <c r="E32" s="101">
        <f>+E29+E21</f>
        <v>530529</v>
      </c>
      <c r="F32" s="95"/>
      <c r="G32" s="101">
        <f>+G29+G21</f>
        <v>535518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99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100</v>
      </c>
      <c r="C37" s="96"/>
      <c r="D37" s="96"/>
      <c r="E37" s="97"/>
      <c r="F37" s="96"/>
      <c r="G37" s="97"/>
    </row>
    <row r="38" spans="2:7" ht="18" customHeight="1">
      <c r="B38" s="96" t="s">
        <v>53</v>
      </c>
      <c r="D38" s="96"/>
      <c r="E38" s="97">
        <v>171710</v>
      </c>
      <c r="F38" s="96"/>
      <c r="G38" s="97">
        <v>171710</v>
      </c>
    </row>
    <row r="39" spans="2:7" ht="17.25">
      <c r="B39" s="96" t="s">
        <v>101</v>
      </c>
      <c r="D39" s="96"/>
      <c r="E39" s="97">
        <v>99119</v>
      </c>
      <c r="F39" s="96"/>
      <c r="G39" s="97">
        <f>19911+8930-4905+1133+73111</f>
        <v>98180</v>
      </c>
    </row>
    <row r="40" spans="2:7" ht="17.25">
      <c r="B40" s="96" t="s">
        <v>102</v>
      </c>
      <c r="D40" s="96"/>
      <c r="E40" s="97">
        <f>'Equity Change'!K33</f>
        <v>76938</v>
      </c>
      <c r="F40" s="96"/>
      <c r="G40" s="97">
        <v>76054</v>
      </c>
    </row>
    <row r="41" spans="2:7" ht="18" customHeight="1">
      <c r="B41" s="96" t="s">
        <v>84</v>
      </c>
      <c r="D41" s="96"/>
      <c r="E41" s="100">
        <f>SUM(E38:E40)</f>
        <v>347767</v>
      </c>
      <c r="F41" s="96"/>
      <c r="G41" s="100">
        <f>SUM(G38:G40)</f>
        <v>345944</v>
      </c>
    </row>
    <row r="42" spans="2:7" ht="17.25">
      <c r="B42" s="96"/>
      <c r="D42" s="96"/>
      <c r="E42" s="97"/>
      <c r="F42" s="96"/>
      <c r="G42" s="97"/>
    </row>
    <row r="43" spans="2:7" ht="18" customHeight="1">
      <c r="B43" s="95" t="s">
        <v>90</v>
      </c>
      <c r="C43" s="88"/>
      <c r="D43" s="95"/>
      <c r="E43" s="103">
        <v>5929</v>
      </c>
      <c r="F43" s="95"/>
      <c r="G43" s="103">
        <v>5612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103</v>
      </c>
      <c r="C45" s="88"/>
      <c r="D45" s="95"/>
      <c r="E45" s="105">
        <f>+E43+E41</f>
        <v>353696</v>
      </c>
      <c r="F45" s="95"/>
      <c r="G45" s="105">
        <f>+G43+G41</f>
        <v>351556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106</v>
      </c>
      <c r="C48" s="96"/>
      <c r="D48" s="96"/>
      <c r="E48" s="97"/>
      <c r="F48" s="96"/>
      <c r="G48" s="97"/>
    </row>
    <row r="49" spans="2:7" ht="18" customHeight="1">
      <c r="B49" s="96" t="s">
        <v>34</v>
      </c>
      <c r="D49" s="96"/>
      <c r="E49" s="97">
        <v>75987</v>
      </c>
      <c r="F49" s="96"/>
      <c r="G49" s="97">
        <v>86533</v>
      </c>
    </row>
    <row r="50" spans="2:7" ht="17.25">
      <c r="B50" s="96" t="s">
        <v>37</v>
      </c>
      <c r="D50" s="96"/>
      <c r="E50" s="97">
        <v>246</v>
      </c>
      <c r="F50" s="96"/>
      <c r="G50" s="97">
        <v>205</v>
      </c>
    </row>
    <row r="51" spans="2:7" ht="18" customHeight="1">
      <c r="B51" s="96" t="s">
        <v>104</v>
      </c>
      <c r="D51" s="96"/>
      <c r="E51" s="97">
        <v>536</v>
      </c>
      <c r="F51" s="96"/>
      <c r="G51" s="97">
        <v>536</v>
      </c>
    </row>
    <row r="52" spans="2:7" ht="18.75" customHeight="1">
      <c r="B52" s="95" t="s">
        <v>107</v>
      </c>
      <c r="C52" s="96"/>
      <c r="D52" s="96"/>
      <c r="E52" s="98">
        <f>SUM(E48:E51)</f>
        <v>76769</v>
      </c>
      <c r="F52" s="95"/>
      <c r="G52" s="98">
        <f>SUM(G48:G51)</f>
        <v>87274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48</v>
      </c>
      <c r="D55" s="96"/>
      <c r="E55" s="97">
        <v>22439</v>
      </c>
      <c r="F55" s="96"/>
      <c r="G55" s="97">
        <v>21232</v>
      </c>
    </row>
    <row r="56" spans="2:7" ht="18.75" customHeight="1">
      <c r="B56" s="96" t="s">
        <v>49</v>
      </c>
      <c r="D56" s="96"/>
      <c r="E56" s="97">
        <v>76878</v>
      </c>
      <c r="F56" s="96"/>
      <c r="G56" s="97">
        <v>74597</v>
      </c>
    </row>
    <row r="57" spans="2:7" ht="18.75" customHeight="1" hidden="1">
      <c r="B57" s="96" t="s">
        <v>38</v>
      </c>
      <c r="D57" s="96"/>
      <c r="E57" s="97">
        <v>0</v>
      </c>
      <c r="F57" s="96"/>
      <c r="G57" s="97">
        <v>0</v>
      </c>
    </row>
    <row r="58" spans="2:7" ht="17.25">
      <c r="B58" s="96" t="s">
        <v>37</v>
      </c>
      <c r="D58" s="96"/>
      <c r="E58" s="97">
        <v>144</v>
      </c>
      <c r="F58" s="96"/>
      <c r="G58" s="97">
        <v>118</v>
      </c>
    </row>
    <row r="59" spans="2:7" ht="18.75" customHeight="1">
      <c r="B59" s="96" t="s">
        <v>4</v>
      </c>
      <c r="D59" s="96"/>
      <c r="E59" s="97">
        <v>603</v>
      </c>
      <c r="F59" s="96"/>
      <c r="G59" s="97">
        <v>741</v>
      </c>
    </row>
    <row r="60" spans="2:7" ht="18.75" customHeight="1" hidden="1">
      <c r="B60" s="96" t="s">
        <v>124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108</v>
      </c>
      <c r="C61" s="96"/>
      <c r="D61" s="96"/>
      <c r="E61" s="98">
        <f>SUM(E55:E60)</f>
        <v>100064</v>
      </c>
      <c r="F61" s="96"/>
      <c r="G61" s="98">
        <f>SUM(G55:G60)</f>
        <v>96688</v>
      </c>
    </row>
    <row r="62" spans="2:7" ht="17.25">
      <c r="B62" s="96"/>
      <c r="C62" s="96"/>
      <c r="D62" s="96"/>
      <c r="E62" s="106"/>
      <c r="F62" s="107"/>
      <c r="G62" s="106"/>
    </row>
    <row r="63" spans="2:7" ht="18" thickBot="1">
      <c r="B63" s="95" t="s">
        <v>109</v>
      </c>
      <c r="C63" s="95"/>
      <c r="D63" s="95"/>
      <c r="E63" s="105">
        <f>+E61+E52</f>
        <v>176833</v>
      </c>
      <c r="F63" s="108"/>
      <c r="G63" s="105">
        <f>+G61+G52</f>
        <v>183962</v>
      </c>
    </row>
    <row r="64" spans="2:7" ht="17.25">
      <c r="B64" s="96"/>
      <c r="C64" s="96"/>
      <c r="D64" s="96"/>
      <c r="E64" s="106"/>
      <c r="F64" s="107"/>
      <c r="G64" s="106"/>
    </row>
    <row r="65" spans="2:7" ht="18" thickBot="1">
      <c r="B65" s="96"/>
      <c r="C65" s="96"/>
      <c r="D65" s="96"/>
      <c r="E65" s="109"/>
      <c r="F65" s="107"/>
      <c r="G65" s="109"/>
    </row>
    <row r="66" spans="2:7" ht="18" thickBot="1">
      <c r="B66" s="95" t="s">
        <v>105</v>
      </c>
      <c r="C66" s="96"/>
      <c r="D66" s="96"/>
      <c r="E66" s="110">
        <f>+E63+E45</f>
        <v>530529</v>
      </c>
      <c r="F66" s="107"/>
      <c r="G66" s="110">
        <f>+G63+G45</f>
        <v>535518</v>
      </c>
    </row>
    <row r="67" spans="2:7" ht="17.25">
      <c r="B67" s="96"/>
      <c r="C67" s="96"/>
      <c r="D67" s="96"/>
      <c r="E67" s="106"/>
      <c r="F67" s="107"/>
      <c r="G67" s="106"/>
    </row>
    <row r="68" spans="2:7" ht="17.25">
      <c r="B68" s="96"/>
      <c r="C68" s="96"/>
      <c r="D68" s="96"/>
      <c r="E68" s="106"/>
      <c r="F68" s="107"/>
      <c r="G68" s="106"/>
    </row>
    <row r="69" spans="2:7" ht="15">
      <c r="B69" s="88" t="s">
        <v>134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2013)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7.25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7.25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7.25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7.25">
      <c r="B76" s="96"/>
      <c r="C76" s="96"/>
      <c r="D76" s="96"/>
      <c r="E76" s="106">
        <f>+E32-E66</f>
        <v>0</v>
      </c>
      <c r="F76" s="107"/>
      <c r="G76" s="106">
        <f>+G32-G66</f>
        <v>0</v>
      </c>
      <c r="H76" s="96"/>
      <c r="I76" s="96"/>
      <c r="J76" s="96"/>
    </row>
    <row r="77" spans="2:10" ht="17.25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7.25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7.25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7.25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7.25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7.25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7.25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C1">
      <selection activeCell="K4" sqref="K4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131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30 SEPTEMBER 2013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88</v>
      </c>
      <c r="F9" s="8"/>
      <c r="G9" s="8"/>
      <c r="H9" s="8"/>
      <c r="I9" s="8"/>
      <c r="J9" s="8"/>
      <c r="K9" s="8"/>
      <c r="L9" s="8"/>
      <c r="O9" s="57" t="s">
        <v>112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113</v>
      </c>
      <c r="P10" s="57"/>
      <c r="Q10" s="57" t="s">
        <v>72</v>
      </c>
    </row>
    <row r="11" spans="1:17" ht="17.25">
      <c r="A11" s="8"/>
      <c r="B11" s="10"/>
      <c r="C11" s="8"/>
      <c r="D11" s="27"/>
      <c r="E11" s="28" t="s">
        <v>111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71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125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126</v>
      </c>
      <c r="I15" s="13" t="s">
        <v>87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157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159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1133</v>
      </c>
      <c r="H20" s="16">
        <v>-4905</v>
      </c>
      <c r="I20" s="16">
        <v>73111</v>
      </c>
      <c r="J20" s="16"/>
      <c r="K20" s="16">
        <f>+'Balance Sheet'!G40</f>
        <v>76054</v>
      </c>
      <c r="L20" s="16"/>
      <c r="M20" s="16">
        <f>SUM(C20:K20)</f>
        <v>345944</v>
      </c>
      <c r="O20" s="16">
        <f>+'Balance Sheet'!G43</f>
        <v>5612</v>
      </c>
      <c r="P20" s="16"/>
      <c r="Q20" s="16">
        <f>+O20+M20</f>
        <v>351556</v>
      </c>
    </row>
    <row r="21" spans="1:17" ht="17.25">
      <c r="A21" s="8"/>
      <c r="B21" s="11" t="s">
        <v>147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116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118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1133</v>
      </c>
      <c r="H27" s="117">
        <f>SUM(H20:H25)</f>
        <v>-4905</v>
      </c>
      <c r="I27" s="117">
        <f>SUM(I20:I25)</f>
        <v>73111</v>
      </c>
      <c r="J27" s="16"/>
      <c r="K27" s="117">
        <f>SUM(K20:K25)</f>
        <v>76054</v>
      </c>
      <c r="L27" s="16"/>
      <c r="M27" s="117">
        <f>SUM(M20:M25)</f>
        <v>345944</v>
      </c>
      <c r="O27" s="117">
        <f>SUM(O20:O25)</f>
        <v>5612</v>
      </c>
      <c r="P27" s="16"/>
      <c r="Q27" s="117">
        <f>SUM(Q20:Q25)</f>
        <v>351556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127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937</v>
      </c>
      <c r="H30" s="26">
        <v>2</v>
      </c>
      <c r="I30" s="26">
        <v>0</v>
      </c>
      <c r="J30" s="16"/>
      <c r="K30" s="26">
        <f>'Income Statemen'!I45</f>
        <v>884</v>
      </c>
      <c r="L30" s="16"/>
      <c r="M30" s="16">
        <f>SUM(C30:K30)</f>
        <v>1823</v>
      </c>
      <c r="O30" s="26">
        <f>'Income Statemen'!I46</f>
        <v>317</v>
      </c>
      <c r="P30" s="16"/>
      <c r="Q30" s="16">
        <f>+O30+M30</f>
        <v>2140</v>
      </c>
    </row>
    <row r="31" spans="1:17" ht="17.25">
      <c r="A31" s="8"/>
      <c r="B31" s="11" t="s">
        <v>128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63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2070</v>
      </c>
      <c r="H33" s="22">
        <f>SUM(H26:H31)</f>
        <v>-4903</v>
      </c>
      <c r="I33" s="22">
        <f>SUM(I26:I31)</f>
        <v>73111</v>
      </c>
      <c r="J33" s="21"/>
      <c r="K33" s="22">
        <f>SUM(K26:K31)</f>
        <v>76938</v>
      </c>
      <c r="L33" s="21"/>
      <c r="M33" s="22">
        <f>SUM(M26:M31)</f>
        <v>347767</v>
      </c>
      <c r="O33" s="22">
        <f>SUM(O26:O31)</f>
        <v>5929</v>
      </c>
      <c r="P33" s="21"/>
      <c r="Q33" s="22">
        <f>SUM(Q26:Q31)</f>
        <v>353696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6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158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140</v>
      </c>
      <c r="C39" s="16">
        <v>171710</v>
      </c>
      <c r="D39" s="20"/>
      <c r="E39" s="16">
        <v>19911</v>
      </c>
      <c r="F39" s="16">
        <v>8930</v>
      </c>
      <c r="G39" s="16">
        <v>652</v>
      </c>
      <c r="H39" s="16">
        <v>-4512</v>
      </c>
      <c r="I39" s="16">
        <v>73111</v>
      </c>
      <c r="J39" s="16"/>
      <c r="K39" s="16">
        <v>74279</v>
      </c>
      <c r="L39" s="16"/>
      <c r="M39" s="16">
        <f>SUM(C39:K39)</f>
        <v>344081</v>
      </c>
      <c r="O39" s="16">
        <v>5407</v>
      </c>
      <c r="P39" s="16"/>
      <c r="Q39" s="16">
        <f>+O39+M39</f>
        <v>349488</v>
      </c>
    </row>
    <row r="40" spans="1:17" ht="17.25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7.25" hidden="1">
      <c r="A42" s="8"/>
      <c r="B42" s="11" t="s">
        <v>116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7.25" hidden="1">
      <c r="A44" s="8"/>
      <c r="B44" s="51" t="s">
        <v>117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7.25" hidden="1">
      <c r="A45" s="8"/>
      <c r="B45" s="116" t="s">
        <v>118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652</v>
      </c>
      <c r="H45" s="117">
        <f>SUM(H38:H43)</f>
        <v>-4512</v>
      </c>
      <c r="I45" s="117">
        <f>SUM(I38:I43)</f>
        <v>73111</v>
      </c>
      <c r="J45" s="16"/>
      <c r="K45" s="117">
        <f>SUM(K38:K43)</f>
        <v>74279</v>
      </c>
      <c r="L45" s="16"/>
      <c r="M45" s="117">
        <f>SUM(M38:M43)</f>
        <v>344081</v>
      </c>
      <c r="O45" s="117">
        <f>SUM(O38:O43)</f>
        <v>5407</v>
      </c>
      <c r="P45" s="16"/>
      <c r="Q45" s="117">
        <f>SUM(Q38:Q43)</f>
        <v>349488</v>
      </c>
    </row>
    <row r="46" spans="1:17" ht="17.25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7.25">
      <c r="A47" s="8"/>
      <c r="B47" s="11" t="s">
        <v>127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378</v>
      </c>
      <c r="H47" s="26">
        <f>+H51-H39-H49</f>
        <v>-393</v>
      </c>
      <c r="I47" s="26">
        <f>+I51-I39-I49</f>
        <v>0</v>
      </c>
      <c r="J47" s="16"/>
      <c r="K47" s="26">
        <f>'Income Statemen'!K45</f>
        <v>530</v>
      </c>
      <c r="L47" s="16"/>
      <c r="M47" s="16">
        <f>SUM(C47:K47)</f>
        <v>515</v>
      </c>
      <c r="O47" s="26">
        <f>+O51-O39-O49</f>
        <v>-168</v>
      </c>
      <c r="P47" s="16"/>
      <c r="Q47" s="16">
        <f>+O47+M47</f>
        <v>347</v>
      </c>
    </row>
    <row r="48" spans="1:17" ht="17.25">
      <c r="A48" s="8"/>
      <c r="B48" s="11" t="s">
        <v>128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7.25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" thickBot="1">
      <c r="A50" s="8"/>
      <c r="B50" s="27" t="s">
        <v>64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1030</v>
      </c>
      <c r="H51" s="22">
        <v>-4905</v>
      </c>
      <c r="I51" s="22">
        <v>73111</v>
      </c>
      <c r="J51" s="21"/>
      <c r="K51" s="22">
        <v>74809</v>
      </c>
      <c r="L51" s="21"/>
      <c r="M51" s="22">
        <f>SUM(C51:K51)</f>
        <v>344596</v>
      </c>
      <c r="O51" s="22">
        <v>5239</v>
      </c>
      <c r="P51" s="21"/>
      <c r="Q51" s="22">
        <f>SUM(Q44:Q50)</f>
        <v>349835</v>
      </c>
    </row>
    <row r="52" spans="1:17" ht="17.25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7.25">
      <c r="A54" s="8"/>
      <c r="B54" s="27" t="s">
        <v>132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7.25">
      <c r="A55" s="8"/>
      <c r="B55" s="27" t="str">
        <f>+'Balance Sheet'!B70</f>
        <v> the Audited Financial Statements for the year ended 31st March 2013)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tabSelected="1" showOutlineSymbols="0" zoomScaleSheetLayoutView="100" zoomScalePageLayoutView="0" workbookViewId="0" topLeftCell="L34">
      <selection activeCell="Q47" sqref="Q47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129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30 SEPTEMBER 2013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2013</v>
      </c>
      <c r="F9" s="44"/>
      <c r="G9" s="12">
        <v>2012</v>
      </c>
      <c r="H9" s="43"/>
      <c r="I9" s="8"/>
    </row>
    <row r="10" spans="1:9" ht="17.25">
      <c r="A10" s="8"/>
      <c r="B10" s="27"/>
      <c r="C10" s="27"/>
      <c r="D10" s="27"/>
      <c r="E10" s="78" t="s">
        <v>160</v>
      </c>
      <c r="F10" s="79"/>
      <c r="G10" s="78" t="str">
        <f>E10</f>
        <v>6 months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39355</v>
      </c>
      <c r="F12" s="80"/>
      <c r="G12" s="14">
        <f>'Income Statemen'!G13</f>
        <v>39355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73</v>
      </c>
      <c r="C15" s="29"/>
      <c r="D15" s="8"/>
      <c r="E15" s="18">
        <f>'Income Statemen'!I30</f>
        <v>1424</v>
      </c>
      <c r="F15" s="31"/>
      <c r="G15" s="18">
        <f>'Income Statemen'!K30</f>
        <v>845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1775</v>
      </c>
      <c r="F18" s="31"/>
      <c r="G18" s="18">
        <v>1556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f>-9+5089</f>
        <v>5080</v>
      </c>
      <c r="F19" s="83"/>
      <c r="G19" s="18">
        <f>-12.5+5151</f>
        <v>5138.5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8279</v>
      </c>
      <c r="F21" s="31"/>
      <c r="G21" s="67">
        <f>SUM(G15:G20)</f>
        <v>7539.5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8192</v>
      </c>
      <c r="F24" s="31"/>
      <c r="G24" s="18">
        <v>20347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v>1208</v>
      </c>
      <c r="F25" s="31"/>
      <c r="G25" s="84">
        <v>-7162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153</v>
      </c>
      <c r="C27" s="8"/>
      <c r="D27" s="8"/>
      <c r="E27" s="67">
        <f>SUM(E21:E26)</f>
        <v>17679</v>
      </c>
      <c r="F27" s="31"/>
      <c r="G27" s="67">
        <f>SUM(G21:G26)</f>
        <v>20724.5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164</v>
      </c>
      <c r="D29" s="8"/>
      <c r="E29" s="18">
        <v>-5089</v>
      </c>
      <c r="F29" s="31"/>
      <c r="G29" s="18">
        <v>-5151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-328</v>
      </c>
      <c r="F30" s="31"/>
      <c r="G30" s="18">
        <v>-234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154</v>
      </c>
      <c r="C32" s="8"/>
      <c r="D32" s="8"/>
      <c r="E32" s="67">
        <f>SUM(E27:E31)</f>
        <v>12262</v>
      </c>
      <c r="F32" s="31"/>
      <c r="G32" s="67">
        <f>SUM(G27:G31)</f>
        <v>15339.5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9</v>
      </c>
      <c r="F35" s="31"/>
      <c r="G35" s="18">
        <v>13</v>
      </c>
      <c r="H35" s="20"/>
      <c r="I35" s="8"/>
    </row>
    <row r="36" spans="1:9" ht="17.25">
      <c r="A36" s="8"/>
      <c r="B36" s="8"/>
      <c r="C36" s="8" t="s">
        <v>141</v>
      </c>
      <c r="D36" s="8"/>
      <c r="E36" s="18">
        <v>0</v>
      </c>
      <c r="F36" s="31"/>
      <c r="G36" s="18">
        <v>9180</v>
      </c>
      <c r="H36" s="20"/>
      <c r="I36" s="8"/>
    </row>
    <row r="37" spans="1:9" ht="17.25">
      <c r="A37" s="8"/>
      <c r="B37" s="8"/>
      <c r="C37" s="8" t="s">
        <v>32</v>
      </c>
      <c r="D37" s="8"/>
      <c r="E37" s="18">
        <v>-628</v>
      </c>
      <c r="F37" s="31"/>
      <c r="G37" s="18">
        <v>-639</v>
      </c>
      <c r="H37" s="20"/>
      <c r="I37" s="8"/>
    </row>
    <row r="38" spans="1:9" ht="17.25">
      <c r="A38" s="8"/>
      <c r="B38" s="8"/>
      <c r="C38" s="8" t="s">
        <v>165</v>
      </c>
      <c r="D38" s="8"/>
      <c r="E38" s="18">
        <f>-1001-918</f>
        <v>-1919</v>
      </c>
      <c r="F38" s="31"/>
      <c r="G38" s="18">
        <v>0</v>
      </c>
      <c r="H38" s="20"/>
      <c r="I38" s="8"/>
    </row>
    <row r="39" spans="1:9" ht="17.25">
      <c r="A39" s="8"/>
      <c r="B39" s="8"/>
      <c r="C39" s="8" t="s">
        <v>151</v>
      </c>
      <c r="D39" s="8"/>
      <c r="E39" s="18">
        <v>0</v>
      </c>
      <c r="F39" s="31"/>
      <c r="G39" s="18">
        <v>-36399.4</v>
      </c>
      <c r="H39" s="20"/>
      <c r="I39" s="8"/>
    </row>
    <row r="40" spans="1:9" ht="17.25">
      <c r="A40" s="8"/>
      <c r="B40" s="8"/>
      <c r="C40" s="8"/>
      <c r="D40" s="8"/>
      <c r="E40" s="18"/>
      <c r="F40" s="31"/>
      <c r="G40" s="18"/>
      <c r="H40" s="20"/>
      <c r="I40" s="8"/>
    </row>
    <row r="41" spans="1:9" ht="17.25">
      <c r="A41" s="8"/>
      <c r="B41" s="8" t="s">
        <v>150</v>
      </c>
      <c r="C41" s="8"/>
      <c r="D41" s="8"/>
      <c r="E41" s="67">
        <f>SUM(E34:E39)</f>
        <v>-2538</v>
      </c>
      <c r="F41" s="31"/>
      <c r="G41" s="67">
        <f>SUM(G34:G39)</f>
        <v>-27845.4</v>
      </c>
      <c r="H41" s="20"/>
      <c r="I41" s="8"/>
    </row>
    <row r="42" spans="1:9" ht="17.25">
      <c r="A42" s="8"/>
      <c r="B42" s="8"/>
      <c r="C42" s="8"/>
      <c r="D42" s="8"/>
      <c r="E42" s="67"/>
      <c r="F42" s="31"/>
      <c r="G42" s="67"/>
      <c r="H42" s="20"/>
      <c r="I42" s="8"/>
    </row>
    <row r="43" spans="1:9" ht="17.25">
      <c r="A43" s="8"/>
      <c r="B43" s="28" t="s">
        <v>57</v>
      </c>
      <c r="C43" s="8"/>
      <c r="D43" s="8"/>
      <c r="E43" s="18"/>
      <c r="F43" s="31"/>
      <c r="G43" s="18"/>
      <c r="H43" s="20"/>
      <c r="I43" s="8"/>
    </row>
    <row r="44" spans="1:9" ht="17.25">
      <c r="A44" s="8"/>
      <c r="B44" s="8"/>
      <c r="C44" s="8" t="s">
        <v>33</v>
      </c>
      <c r="D44" s="8"/>
      <c r="E44" s="18">
        <v>-12966</v>
      </c>
      <c r="F44" s="31"/>
      <c r="G44" s="18">
        <v>5278</v>
      </c>
      <c r="H44" s="20"/>
      <c r="I44" s="8"/>
    </row>
    <row r="45" spans="1:9" ht="17.25">
      <c r="A45" s="8"/>
      <c r="B45" s="8"/>
      <c r="C45" s="8"/>
      <c r="D45" s="8"/>
      <c r="E45" s="18"/>
      <c r="F45" s="31"/>
      <c r="G45" s="18"/>
      <c r="H45" s="20"/>
      <c r="I45" s="8"/>
    </row>
    <row r="46" spans="1:9" ht="17.25">
      <c r="A46" s="8"/>
      <c r="B46" s="8" t="s">
        <v>156</v>
      </c>
      <c r="C46" s="8"/>
      <c r="D46" s="8"/>
      <c r="E46" s="67">
        <f>SUM(E43:E45)</f>
        <v>-12966</v>
      </c>
      <c r="F46" s="31"/>
      <c r="G46" s="67">
        <f>SUM(G43:G45)</f>
        <v>5278</v>
      </c>
      <c r="H46" s="20"/>
      <c r="I46" s="8"/>
    </row>
    <row r="47" spans="1:9" ht="17.25">
      <c r="A47" s="8"/>
      <c r="B47" s="8"/>
      <c r="C47" s="8"/>
      <c r="D47" s="8"/>
      <c r="E47" s="67"/>
      <c r="F47" s="31"/>
      <c r="G47" s="67"/>
      <c r="H47" s="20"/>
      <c r="I47" s="8"/>
    </row>
    <row r="48" spans="1:9" ht="17.25">
      <c r="A48" s="8"/>
      <c r="B48" s="28" t="s">
        <v>58</v>
      </c>
      <c r="C48" s="28"/>
      <c r="D48" s="28"/>
      <c r="E48" s="68">
        <f>E46+E41+E32</f>
        <v>-3242</v>
      </c>
      <c r="F48" s="30"/>
      <c r="G48" s="68">
        <f>G46+G41+G32</f>
        <v>-7227.9000000000015</v>
      </c>
      <c r="H48" s="19"/>
      <c r="I48" s="8"/>
    </row>
    <row r="49" spans="1:9" ht="17.25">
      <c r="A49" s="8"/>
      <c r="B49" s="8"/>
      <c r="C49" s="8"/>
      <c r="D49" s="8"/>
      <c r="E49" s="18"/>
      <c r="F49" s="31"/>
      <c r="G49" s="18"/>
      <c r="H49" s="20"/>
      <c r="I49" s="8"/>
    </row>
    <row r="50" spans="1:9" ht="17.25">
      <c r="A50" s="8"/>
      <c r="B50" s="8" t="s">
        <v>149</v>
      </c>
      <c r="C50" s="8"/>
      <c r="D50" s="8"/>
      <c r="E50" s="84">
        <v>-16823</v>
      </c>
      <c r="F50" s="85"/>
      <c r="G50" s="84">
        <v>-22424</v>
      </c>
      <c r="H50" s="20"/>
      <c r="I50" s="8"/>
    </row>
    <row r="51" spans="1:9" ht="17.25">
      <c r="A51" s="8"/>
      <c r="B51" s="8"/>
      <c r="C51" s="8"/>
      <c r="D51" s="8"/>
      <c r="E51" s="18"/>
      <c r="F51" s="31"/>
      <c r="G51" s="18"/>
      <c r="H51" s="20"/>
      <c r="I51" s="8"/>
    </row>
    <row r="52" spans="1:9" ht="17.25">
      <c r="A52" s="8"/>
      <c r="B52" s="8" t="s">
        <v>59</v>
      </c>
      <c r="C52" s="8"/>
      <c r="D52" s="8"/>
      <c r="E52" s="18">
        <v>-174</v>
      </c>
      <c r="F52" s="31"/>
      <c r="G52" s="18">
        <v>-69.8</v>
      </c>
      <c r="H52" s="20"/>
      <c r="I52" s="8"/>
    </row>
    <row r="53" spans="1:9" ht="17.25">
      <c r="A53" s="8"/>
      <c r="B53" s="8"/>
      <c r="C53" s="8" t="s">
        <v>155</v>
      </c>
      <c r="D53" s="8"/>
      <c r="E53" s="18"/>
      <c r="F53" s="31"/>
      <c r="G53" s="18"/>
      <c r="H53" s="20"/>
      <c r="I53" s="8"/>
    </row>
    <row r="54" spans="1:9" ht="18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" thickBot="1">
      <c r="A55" s="8"/>
      <c r="B55" s="28" t="s">
        <v>65</v>
      </c>
      <c r="C55" s="28"/>
      <c r="D55" s="28"/>
      <c r="E55" s="72">
        <f>SUM(E47:E54)</f>
        <v>-20239</v>
      </c>
      <c r="F55" s="30"/>
      <c r="G55" s="72">
        <f>SUM(G47:G54)</f>
        <v>-29721.7</v>
      </c>
      <c r="H55" s="19"/>
      <c r="I55" s="8"/>
    </row>
    <row r="56" spans="1:9" ht="17.25">
      <c r="A56" s="8"/>
      <c r="B56" s="8"/>
      <c r="C56" s="8"/>
      <c r="D56" s="8"/>
      <c r="E56" s="29"/>
      <c r="F56" s="31"/>
      <c r="G56" s="29"/>
      <c r="H56" s="20"/>
      <c r="I56" s="8"/>
    </row>
    <row r="57" spans="1:9" ht="17.25">
      <c r="A57" s="8"/>
      <c r="B57" s="8"/>
      <c r="C57" s="8"/>
      <c r="D57" s="8"/>
      <c r="E57" s="31"/>
      <c r="F57" s="8"/>
      <c r="G57" s="31"/>
      <c r="H57" s="46"/>
      <c r="I57" s="8"/>
    </row>
    <row r="58" spans="1:9" ht="17.25">
      <c r="A58" s="8"/>
      <c r="B58" s="28" t="s">
        <v>136</v>
      </c>
      <c r="C58" s="8"/>
      <c r="D58" s="8"/>
      <c r="E58" s="31"/>
      <c r="F58" s="8"/>
      <c r="G58" s="31"/>
      <c r="H58" s="46"/>
      <c r="I58" s="8"/>
    </row>
    <row r="59" spans="1:9" ht="17.25">
      <c r="A59" s="8"/>
      <c r="B59" s="86" t="s">
        <v>43</v>
      </c>
      <c r="C59" s="8"/>
      <c r="D59" s="8"/>
      <c r="E59" s="31">
        <f>'Balance Sheet'!E27</f>
        <v>18848</v>
      </c>
      <c r="F59" s="8"/>
      <c r="G59" s="31">
        <v>15905</v>
      </c>
      <c r="H59" s="46"/>
      <c r="I59" s="8"/>
    </row>
    <row r="60" spans="1:9" ht="17.25">
      <c r="A60" s="8"/>
      <c r="B60" s="86" t="s">
        <v>45</v>
      </c>
      <c r="C60" s="8"/>
      <c r="D60" s="8"/>
      <c r="E60" s="31">
        <f>'Balance Sheet'!E28</f>
        <v>3610</v>
      </c>
      <c r="F60" s="8"/>
      <c r="G60" s="31">
        <v>2727</v>
      </c>
      <c r="H60" s="46"/>
      <c r="I60" s="8"/>
    </row>
    <row r="61" spans="1:9" ht="18" thickBot="1">
      <c r="A61" s="8"/>
      <c r="B61" s="8" t="s">
        <v>137</v>
      </c>
      <c r="C61" s="8"/>
      <c r="D61" s="8"/>
      <c r="E61" s="31">
        <v>-42697</v>
      </c>
      <c r="F61" s="8"/>
      <c r="G61" s="31">
        <v>-48354</v>
      </c>
      <c r="H61" s="46"/>
      <c r="I61" s="8"/>
    </row>
    <row r="62" spans="1:9" ht="18" thickBot="1">
      <c r="A62" s="8"/>
      <c r="B62" s="8"/>
      <c r="C62" s="8"/>
      <c r="D62" s="8"/>
      <c r="E62" s="72">
        <f>SUM(E59:E61)</f>
        <v>-20239</v>
      </c>
      <c r="F62" s="30"/>
      <c r="G62" s="72">
        <f>SUM(G59:G61)</f>
        <v>-29722</v>
      </c>
      <c r="H62" s="46"/>
      <c r="I62" s="8"/>
    </row>
    <row r="63" spans="1:9" ht="17.25">
      <c r="A63" s="8"/>
      <c r="B63" s="8"/>
      <c r="C63" s="8"/>
      <c r="D63" s="8"/>
      <c r="E63" s="31"/>
      <c r="F63" s="8"/>
      <c r="G63" s="31"/>
      <c r="H63" s="46"/>
      <c r="I63" s="8"/>
    </row>
    <row r="64" spans="1:9" ht="17.25">
      <c r="A64" s="8"/>
      <c r="B64" s="28" t="s">
        <v>133</v>
      </c>
      <c r="C64" s="28"/>
      <c r="D64" s="27"/>
      <c r="E64" s="11"/>
      <c r="F64" s="11"/>
      <c r="G64" s="11"/>
      <c r="H64" s="46"/>
      <c r="I64" s="8"/>
    </row>
    <row r="65" spans="1:9" ht="17.25">
      <c r="A65" s="8"/>
      <c r="B65" s="28" t="str">
        <f>+'Equity Change'!B55</f>
        <v> the Audited Financial Statements for the year ended 31st March 2013)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">
      <c r="A67" s="2"/>
      <c r="B67" s="62"/>
      <c r="C67" s="63"/>
      <c r="D67" s="3"/>
      <c r="E67" s="3"/>
      <c r="F67" s="3"/>
      <c r="G67" s="3"/>
      <c r="H67" s="6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3"/>
      <c r="C69" s="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2013-11-29T02:39:56Z</cp:lastPrinted>
  <dcterms:created xsi:type="dcterms:W3CDTF">2002-11-29T07:40:55Z</dcterms:created>
  <dcterms:modified xsi:type="dcterms:W3CDTF">2013-11-29T03:06:31Z</dcterms:modified>
  <cp:category/>
  <cp:version/>
  <cp:contentType/>
  <cp:contentStatus/>
</cp:coreProperties>
</file>