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Income Statemen" sheetId="1" r:id="rId1"/>
    <sheet name="Balance Sheet" sheetId="2" r:id="rId2"/>
    <sheet name="Equity Change" sheetId="3" r:id="rId3"/>
    <sheet name="Cashflow" sheetId="4" r:id="rId4"/>
  </sheets>
  <definedNames>
    <definedName name="_xlnm.Print_Area" localSheetId="1">'Balance Sheet'!$B$1:$H$65</definedName>
    <definedName name="_xlnm.Print_Area" localSheetId="3">'Cashflow'!$B$1:$H$65</definedName>
    <definedName name="_xlnm.Print_Area" localSheetId="2">'Equity Change'!$B$1:$Q$44</definedName>
    <definedName name="_xlnm.Print_Area" localSheetId="0">'Income Statemen'!$C$2:$K$67</definedName>
    <definedName name="_xlnm.Print_Area">'Cashflow'!$A$2:$E$65</definedName>
    <definedName name="_xlnm.Print_Titles" localSheetId="0">'Income Statemen'!$2:$13</definedName>
  </definedNames>
  <calcPr fullCalcOnLoad="1"/>
</workbook>
</file>

<file path=xl/sharedStrings.xml><?xml version="1.0" encoding="utf-8"?>
<sst xmlns="http://schemas.openxmlformats.org/spreadsheetml/2006/main" count="201" uniqueCount="149">
  <si>
    <t>Revenue</t>
  </si>
  <si>
    <t>Operating Expenses</t>
  </si>
  <si>
    <t>Other Operating Income</t>
  </si>
  <si>
    <t>Finance Costs</t>
  </si>
  <si>
    <t>Taxation</t>
  </si>
  <si>
    <t xml:space="preserve">(The Condensed Consolidated Income Statements should be read in conjunction with the </t>
  </si>
  <si>
    <t>(RM'000)</t>
  </si>
  <si>
    <t>N /A</t>
  </si>
  <si>
    <t>Preceding Year</t>
  </si>
  <si>
    <t>Investments</t>
  </si>
  <si>
    <t>Deferred and development expenditure</t>
  </si>
  <si>
    <t>Current Assets</t>
  </si>
  <si>
    <t>Current Liabilities</t>
  </si>
  <si>
    <t>Net Current Assets</t>
  </si>
  <si>
    <t>Reserves</t>
  </si>
  <si>
    <t>Inventories</t>
  </si>
  <si>
    <t>Balance at beginning of</t>
  </si>
  <si>
    <t>Movements during the</t>
  </si>
  <si>
    <t>period (cumulative)</t>
  </si>
  <si>
    <t xml:space="preserve">(The Condensed Consolidated Statements of Changes in Equity should be read in conjunction with </t>
  </si>
  <si>
    <t>Share</t>
  </si>
  <si>
    <t>Capital</t>
  </si>
  <si>
    <t>Premium</t>
  </si>
  <si>
    <t xml:space="preserve">Reserve </t>
  </si>
  <si>
    <t>Buy-back</t>
  </si>
  <si>
    <t xml:space="preserve">Foreign </t>
  </si>
  <si>
    <t xml:space="preserve">Currency </t>
  </si>
  <si>
    <t>Distributable</t>
  </si>
  <si>
    <t xml:space="preserve">Retained </t>
  </si>
  <si>
    <t>Profits</t>
  </si>
  <si>
    <t>Total</t>
  </si>
  <si>
    <t>Adjustment  :-</t>
  </si>
  <si>
    <t>Operating profit before changes in working capital</t>
  </si>
  <si>
    <t>Changes in working capital</t>
  </si>
  <si>
    <t>Cash used in operations</t>
  </si>
  <si>
    <t>Net cash flows from operating activities</t>
  </si>
  <si>
    <t>Net cash flows from investing activities</t>
  </si>
  <si>
    <t>Net cash flows from financing activities</t>
  </si>
  <si>
    <t xml:space="preserve">(The Condensed Consolidated Cash Flow Statements should be read in conjunction with </t>
  </si>
  <si>
    <t>Non-cash items</t>
  </si>
  <si>
    <t>Non-operating items ( which are investing / financing )</t>
  </si>
  <si>
    <t>Net Change in current assets</t>
  </si>
  <si>
    <t>Net Change in current liabilities</t>
  </si>
  <si>
    <t>Interest expenses</t>
  </si>
  <si>
    <t>Purchase of property, pland and equipment</t>
  </si>
  <si>
    <t>Net Bank Borrowings</t>
  </si>
  <si>
    <t>Term Loan</t>
  </si>
  <si>
    <t>RELIANCE PACIFIC BERHAD (244521 A)</t>
  </si>
  <si>
    <t xml:space="preserve"> ( Incorporated in Malaysia )</t>
  </si>
  <si>
    <t>Hire purchase</t>
  </si>
  <si>
    <t>Deferred taxation</t>
  </si>
  <si>
    <t>CONDENSED CONSOLIDATED STATEMENTS OF CHANGES IN EQUITY</t>
  </si>
  <si>
    <t>CONDENSED CONSOLIDATED CASH FLOW STATEMENTS</t>
  </si>
  <si>
    <t>Collaterised Loan Obligaton (CLO)</t>
  </si>
  <si>
    <t>Tax Paid</t>
  </si>
  <si>
    <t xml:space="preserve"> Quarter Ended</t>
  </si>
  <si>
    <t>Other investment</t>
  </si>
  <si>
    <t>Fixed and call deposits</t>
  </si>
  <si>
    <t>Trade and other receivables</t>
  </si>
  <si>
    <t>Cash and bank balances</t>
  </si>
  <si>
    <t>Property, plant &amp; equipment</t>
  </si>
  <si>
    <t>Goodwill arising on consolidation</t>
  </si>
  <si>
    <t>Trade and other payables</t>
  </si>
  <si>
    <t>Short term borrowings</t>
  </si>
  <si>
    <t>(Incorporated in Malaysia)</t>
  </si>
  <si>
    <t>CONDENSED CONSOLIDATED INCOME STATEMENTS</t>
  </si>
  <si>
    <t>Translation</t>
  </si>
  <si>
    <t>Year ended</t>
  </si>
  <si>
    <t>ended</t>
  </si>
  <si>
    <t>CONDENSED CONSOLIDATED BALANCE SHEET</t>
  </si>
  <si>
    <t>Minority interest</t>
  </si>
  <si>
    <t>Share capital</t>
  </si>
  <si>
    <t>Long term and deferred liabilities</t>
  </si>
  <si>
    <t>(The Condensed Consolidated Balance Sheet should be read in conjunction with the</t>
  </si>
  <si>
    <t>Advanced from Joint Venture shareholder</t>
  </si>
  <si>
    <t>Depreciation and amortisation</t>
  </si>
  <si>
    <t>CASH FLOW FROM OPERATING ACTIVITIES</t>
  </si>
  <si>
    <t>CASH FLOW FROM INVESTING ACTIVITIES</t>
  </si>
  <si>
    <t>CASH FLOW FROM FINANCING ACTIVITIES</t>
  </si>
  <si>
    <t>Net change in cash &amp; cash equivalents</t>
  </si>
  <si>
    <t>Cash &amp; cash equivalents at beginning of year</t>
  </si>
  <si>
    <t xml:space="preserve">Effects of exchange rate changes on cash &amp; </t>
  </si>
  <si>
    <t>cash equivalents at end of year</t>
  </si>
  <si>
    <t>Deferred tax assets</t>
  </si>
  <si>
    <t>Development properties</t>
  </si>
  <si>
    <t>Land held for development</t>
  </si>
  <si>
    <t>Purchase of land held for development</t>
  </si>
  <si>
    <t xml:space="preserve">Balance at end of period </t>
  </si>
  <si>
    <t>Balance at end of period</t>
  </si>
  <si>
    <t>Cash &amp; cash equivalents at end of period</t>
  </si>
  <si>
    <t>Profit  before tax</t>
  </si>
  <si>
    <t>Non Current Assets</t>
  </si>
  <si>
    <t>Investment property</t>
  </si>
  <si>
    <t xml:space="preserve">Minority </t>
  </si>
  <si>
    <t>Interest</t>
  </si>
  <si>
    <t>Equity</t>
  </si>
  <si>
    <t>Attributable to :</t>
  </si>
  <si>
    <t>Equity holders to the parent</t>
  </si>
  <si>
    <t>Minority interests</t>
  </si>
  <si>
    <t>Profit before taxation</t>
  </si>
  <si>
    <t>CONTINUING OPERATIONS</t>
  </si>
  <si>
    <t>DISCONTINUED OPERATION</t>
  </si>
  <si>
    <t>Loss from discontinued operation,</t>
  </si>
  <si>
    <t xml:space="preserve">  net of tax</t>
  </si>
  <si>
    <t>-</t>
  </si>
  <si>
    <t xml:space="preserve">  year as at 1 Apr. 2007</t>
  </si>
  <si>
    <t>Proceeds from disposal of investment</t>
  </si>
  <si>
    <t>From continuing operations</t>
  </si>
  <si>
    <t>From discontinued operation</t>
  </si>
  <si>
    <t>Diluted earning per share</t>
  </si>
  <si>
    <t>Basic earnings per share (sen)</t>
  </si>
  <si>
    <t>Attributable to equity holders of the parent</t>
  </si>
  <si>
    <t>Total Equity</t>
  </si>
  <si>
    <t>Prepaid land lease payment</t>
  </si>
  <si>
    <t xml:space="preserve"> Annual Financial Report for the year ended 31st March 2008)</t>
  </si>
  <si>
    <t>Investment in Associates</t>
  </si>
  <si>
    <t>Deposit for acquisition</t>
  </si>
  <si>
    <t xml:space="preserve">  year as at 1 Apr. 2008</t>
  </si>
  <si>
    <t>Share of results of associates</t>
  </si>
  <si>
    <t xml:space="preserve"> the Annual Financial Report for the year ended 31st March 2008)</t>
  </si>
  <si>
    <t xml:space="preserve"> the Annual Financial Report for the year ended 31st  March 2008)</t>
  </si>
  <si>
    <t>Net cash outflow from acquisition of subsidiary &amp; associates</t>
  </si>
  <si>
    <t xml:space="preserve">   companies less deposit paid in previous financial year</t>
  </si>
  <si>
    <t>Revaluation</t>
  </si>
  <si>
    <t xml:space="preserve">        </t>
  </si>
  <si>
    <t>Non Distributable Reserves</t>
  </si>
  <si>
    <t xml:space="preserve">              Attributable to Equity Holders of the Parent</t>
  </si>
  <si>
    <t>Net Change in advance from joint venture shareholder</t>
  </si>
  <si>
    <t>Net Proceeds from disposal of investment property</t>
  </si>
  <si>
    <t>Dividend paid</t>
  </si>
  <si>
    <t>FOR THE YEAR ENDED 31 MARCH 2009</t>
  </si>
  <si>
    <t>Current Year</t>
  </si>
  <si>
    <t>Ended</t>
  </si>
  <si>
    <t>AS AT 31 MARCH  2009</t>
  </si>
  <si>
    <t>Year</t>
  </si>
  <si>
    <t>ended 31 March 2009</t>
  </si>
  <si>
    <t>ended 31 March 2008</t>
  </si>
  <si>
    <t>Provision for diminution</t>
  </si>
  <si>
    <t>Proceeds from property, pland and equipment</t>
  </si>
  <si>
    <t>Net Profit/(Loss) for the year</t>
  </si>
  <si>
    <t xml:space="preserve">Profit/(Loss)  from </t>
  </si>
  <si>
    <t xml:space="preserve">  continuing operations</t>
  </si>
  <si>
    <t>Profit after provision for</t>
  </si>
  <si>
    <t xml:space="preserve">   diminution </t>
  </si>
  <si>
    <t>Unaudited</t>
  </si>
  <si>
    <t>Audited</t>
  </si>
  <si>
    <t>Profit before provision for</t>
  </si>
  <si>
    <t>Continuing operations</t>
  </si>
  <si>
    <t>Discontinued operation</t>
  </si>
</sst>
</file>

<file path=xl/styles.xml><?xml version="1.0" encoding="utf-8"?>
<styleSheet xmlns="http://schemas.openxmlformats.org/spreadsheetml/2006/main">
  <numFmts count="33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"/>
    <numFmt numFmtId="174" formatCode="&quot;$&quot;#,##0.00"/>
    <numFmt numFmtId="175" formatCode="0.00_);[Red]\(0.00\)"/>
    <numFmt numFmtId="176" formatCode="0_);[Red]\(0\)"/>
    <numFmt numFmtId="177" formatCode="0_);\(0\)"/>
    <numFmt numFmtId="178" formatCode="0.00_);\(0.00\)"/>
    <numFmt numFmtId="179" formatCode="#,##0.0"/>
    <numFmt numFmtId="180" formatCode="0.0_);\(0.0\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%"/>
    <numFmt numFmtId="188" formatCode="0.0%"/>
  </numFmts>
  <fonts count="2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sz val="12"/>
      <name val="Tahoma"/>
      <family val="2"/>
    </font>
    <font>
      <b/>
      <sz val="16"/>
      <name val="Tahoma"/>
      <family val="2"/>
    </font>
    <font>
      <b/>
      <sz val="18"/>
      <name val="Tahoma"/>
      <family val="2"/>
    </font>
    <font>
      <b/>
      <u val="single"/>
      <sz val="12"/>
      <name val="Tahoma"/>
      <family val="2"/>
    </font>
    <font>
      <b/>
      <u val="single"/>
      <sz val="14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2"/>
      <color indexed="12"/>
      <name val="Tahoma"/>
      <family val="2"/>
    </font>
    <font>
      <b/>
      <sz val="10"/>
      <name val="Tahoma"/>
      <family val="2"/>
    </font>
    <font>
      <sz val="14"/>
      <color indexed="12"/>
      <name val="Tahoma"/>
      <family val="2"/>
    </font>
    <font>
      <u val="single"/>
      <sz val="12"/>
      <name val="Tahoma"/>
      <family val="2"/>
    </font>
    <font>
      <u val="single"/>
      <sz val="14"/>
      <name val="Tahoma"/>
      <family val="2"/>
    </font>
    <font>
      <u val="single"/>
      <sz val="7.2"/>
      <color indexed="12"/>
      <name val="Tahoma"/>
      <family val="2"/>
    </font>
    <font>
      <b/>
      <sz val="14"/>
      <color indexed="10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13"/>
      <name val="Tahoma"/>
      <family val="2"/>
    </font>
    <font>
      <u val="single"/>
      <sz val="13"/>
      <name val="Tahoma"/>
      <family val="2"/>
    </font>
    <font>
      <b/>
      <sz val="13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 quotePrefix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 quotePrefix="1">
      <alignment horizontal="center"/>
    </xf>
    <xf numFmtId="0" fontId="13" fillId="0" borderId="0" xfId="0" applyNumberFormat="1" applyFont="1" applyAlignment="1" quotePrefix="1">
      <alignment horizontal="center"/>
    </xf>
    <xf numFmtId="0" fontId="13" fillId="0" borderId="0" xfId="0" applyNumberFormat="1" applyFont="1" applyBorder="1" applyAlignment="1" quotePrefix="1">
      <alignment horizontal="center"/>
    </xf>
    <xf numFmtId="16" fontId="13" fillId="0" borderId="0" xfId="0" applyNumberFormat="1" applyFont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0" fontId="13" fillId="0" borderId="0" xfId="0" applyNumberFormat="1" applyFont="1" applyAlignment="1">
      <alignment/>
    </xf>
    <xf numFmtId="37" fontId="13" fillId="0" borderId="0" xfId="0" applyNumberFormat="1" applyFont="1" applyAlignment="1">
      <alignment horizontal="center"/>
    </xf>
    <xf numFmtId="37" fontId="13" fillId="0" borderId="0" xfId="0" applyNumberFormat="1" applyFont="1" applyBorder="1" applyAlignment="1">
      <alignment horizontal="center"/>
    </xf>
    <xf numFmtId="37" fontId="12" fillId="0" borderId="0" xfId="0" applyNumberFormat="1" applyFont="1" applyBorder="1" applyAlignment="1">
      <alignment horizontal="center"/>
    </xf>
    <xf numFmtId="37" fontId="6" fillId="0" borderId="0" xfId="0" applyNumberFormat="1" applyFont="1" applyAlignment="1">
      <alignment/>
    </xf>
    <xf numFmtId="37" fontId="6" fillId="0" borderId="0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37" fontId="14" fillId="0" borderId="0" xfId="0" applyNumberFormat="1" applyFont="1" applyBorder="1" applyAlignment="1" quotePrefix="1">
      <alignment/>
    </xf>
    <xf numFmtId="37" fontId="6" fillId="0" borderId="1" xfId="0" applyNumberFormat="1" applyFont="1" applyAlignment="1">
      <alignment/>
    </xf>
    <xf numFmtId="37" fontId="6" fillId="0" borderId="0" xfId="0" applyNumberFormat="1" applyFont="1" applyAlignment="1">
      <alignment horizontal="right"/>
    </xf>
    <xf numFmtId="37" fontId="13" fillId="0" borderId="0" xfId="0" applyNumberFormat="1" applyFont="1" applyAlignment="1">
      <alignment/>
    </xf>
    <xf numFmtId="37" fontId="13" fillId="0" borderId="0" xfId="0" applyNumberFormat="1" applyFont="1" applyBorder="1" applyAlignment="1">
      <alignment/>
    </xf>
    <xf numFmtId="37" fontId="12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 horizontal="right"/>
    </xf>
    <xf numFmtId="37" fontId="13" fillId="0" borderId="2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37" fontId="16" fillId="0" borderId="0" xfId="0" applyNumberFormat="1" applyFont="1" applyBorder="1" applyAlignment="1" quotePrefix="1">
      <alignment/>
    </xf>
    <xf numFmtId="0" fontId="16" fillId="0" borderId="0" xfId="0" applyNumberFormat="1" applyFont="1" applyAlignment="1">
      <alignment/>
    </xf>
    <xf numFmtId="37" fontId="11" fillId="0" borderId="0" xfId="0" applyNumberFormat="1" applyFont="1" applyAlignment="1">
      <alignment/>
    </xf>
    <xf numFmtId="0" fontId="13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center"/>
    </xf>
    <xf numFmtId="37" fontId="11" fillId="0" borderId="0" xfId="0" applyNumberFormat="1" applyFont="1" applyAlignment="1">
      <alignment horizontal="right"/>
    </xf>
    <xf numFmtId="37" fontId="18" fillId="0" borderId="0" xfId="0" applyNumberFormat="1" applyFont="1" applyAlignment="1">
      <alignment/>
    </xf>
    <xf numFmtId="37" fontId="11" fillId="0" borderId="3" xfId="0" applyNumberFormat="1" applyFont="1" applyAlignment="1">
      <alignment/>
    </xf>
    <xf numFmtId="37" fontId="11" fillId="0" borderId="0" xfId="0" applyNumberFormat="1" applyFont="1" applyBorder="1" applyAlignment="1">
      <alignment horizontal="right"/>
    </xf>
    <xf numFmtId="37" fontId="18" fillId="0" borderId="0" xfId="0" applyNumberFormat="1" applyFont="1" applyBorder="1" applyAlignment="1">
      <alignment/>
    </xf>
    <xf numFmtId="15" fontId="13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3" fontId="11" fillId="0" borderId="1" xfId="0" applyNumberFormat="1" applyFont="1" applyAlignment="1">
      <alignment/>
    </xf>
    <xf numFmtId="3" fontId="11" fillId="0" borderId="3" xfId="0" applyNumberFormat="1" applyFont="1" applyAlignment="1">
      <alignment/>
    </xf>
    <xf numFmtId="3" fontId="11" fillId="0" borderId="4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19" fillId="0" borderId="0" xfId="16" applyNumberFormat="1" applyFont="1" applyAlignment="1">
      <alignment/>
    </xf>
    <xf numFmtId="186" fontId="20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177" fontId="6" fillId="0" borderId="0" xfId="0" applyNumberFormat="1" applyFont="1" applyBorder="1" applyAlignment="1">
      <alignment/>
    </xf>
    <xf numFmtId="178" fontId="6" fillId="0" borderId="0" xfId="0" applyNumberFormat="1" applyFont="1" applyAlignment="1">
      <alignment/>
    </xf>
    <xf numFmtId="178" fontId="13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 horizontal="right"/>
    </xf>
    <xf numFmtId="37" fontId="23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37" fontId="24" fillId="0" borderId="0" xfId="0" applyNumberFormat="1" applyFont="1" applyAlignment="1">
      <alignment/>
    </xf>
    <xf numFmtId="37" fontId="23" fillId="0" borderId="0" xfId="0" applyNumberFormat="1" applyFont="1" applyBorder="1" applyAlignment="1">
      <alignment/>
    </xf>
    <xf numFmtId="37" fontId="25" fillId="0" borderId="3" xfId="0" applyNumberFormat="1" applyFont="1" applyAlignment="1">
      <alignment/>
    </xf>
    <xf numFmtId="37" fontId="25" fillId="0" borderId="0" xfId="0" applyNumberFormat="1" applyFont="1" applyBorder="1" applyAlignment="1">
      <alignment/>
    </xf>
    <xf numFmtId="37" fontId="25" fillId="0" borderId="0" xfId="0" applyNumberFormat="1" applyFont="1" applyAlignment="1">
      <alignment/>
    </xf>
    <xf numFmtId="37" fontId="23" fillId="0" borderId="3" xfId="0" applyNumberFormat="1" applyFont="1" applyAlignment="1">
      <alignment/>
    </xf>
    <xf numFmtId="37" fontId="6" fillId="0" borderId="5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16" fontId="21" fillId="0" borderId="0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37" fontId="13" fillId="0" borderId="0" xfId="0" applyNumberFormat="1" applyFont="1" applyBorder="1" applyAlignment="1">
      <alignment horizontal="right"/>
    </xf>
    <xf numFmtId="37" fontId="13" fillId="0" borderId="6" xfId="0" applyNumberFormat="1" applyFont="1" applyBorder="1" applyAlignment="1">
      <alignment/>
    </xf>
    <xf numFmtId="178" fontId="13" fillId="0" borderId="6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9</xdr:row>
      <xdr:rowOff>123825</xdr:rowOff>
    </xdr:from>
    <xdr:to>
      <xdr:col>4</xdr:col>
      <xdr:colOff>533400</xdr:colOff>
      <xdr:row>9</xdr:row>
      <xdr:rowOff>123825</xdr:rowOff>
    </xdr:to>
    <xdr:sp>
      <xdr:nvSpPr>
        <xdr:cNvPr id="1" name="Line 6"/>
        <xdr:cNvSpPr>
          <a:spLocks/>
        </xdr:cNvSpPr>
      </xdr:nvSpPr>
      <xdr:spPr>
        <a:xfrm flipH="1">
          <a:off x="3857625" y="2152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9</xdr:row>
      <xdr:rowOff>142875</xdr:rowOff>
    </xdr:from>
    <xdr:to>
      <xdr:col>7</xdr:col>
      <xdr:colOff>857250</xdr:colOff>
      <xdr:row>9</xdr:row>
      <xdr:rowOff>142875</xdr:rowOff>
    </xdr:to>
    <xdr:sp>
      <xdr:nvSpPr>
        <xdr:cNvPr id="2" name="Line 7"/>
        <xdr:cNvSpPr>
          <a:spLocks/>
        </xdr:cNvSpPr>
      </xdr:nvSpPr>
      <xdr:spPr>
        <a:xfrm flipV="1">
          <a:off x="6962775" y="2171700"/>
          <a:ext cx="361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7</xdr:row>
      <xdr:rowOff>123825</xdr:rowOff>
    </xdr:from>
    <xdr:to>
      <xdr:col>4</xdr:col>
      <xdr:colOff>409575</xdr:colOff>
      <xdr:row>7</xdr:row>
      <xdr:rowOff>123825</xdr:rowOff>
    </xdr:to>
    <xdr:sp>
      <xdr:nvSpPr>
        <xdr:cNvPr id="3" name="Line 10"/>
        <xdr:cNvSpPr>
          <a:spLocks/>
        </xdr:cNvSpPr>
      </xdr:nvSpPr>
      <xdr:spPr>
        <a:xfrm flipH="1">
          <a:off x="2667000" y="16954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7</xdr:row>
      <xdr:rowOff>114300</xdr:rowOff>
    </xdr:from>
    <xdr:to>
      <xdr:col>11</xdr:col>
      <xdr:colOff>895350</xdr:colOff>
      <xdr:row>7</xdr:row>
      <xdr:rowOff>114300</xdr:rowOff>
    </xdr:to>
    <xdr:sp>
      <xdr:nvSpPr>
        <xdr:cNvPr id="4" name="Line 11"/>
        <xdr:cNvSpPr>
          <a:spLocks/>
        </xdr:cNvSpPr>
      </xdr:nvSpPr>
      <xdr:spPr>
        <a:xfrm flipV="1">
          <a:off x="8105775" y="16859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M67"/>
  <sheetViews>
    <sheetView tabSelected="1" showOutlineSymbols="0" workbookViewId="0" topLeftCell="B1">
      <selection activeCell="P42" sqref="P42"/>
    </sheetView>
  </sheetViews>
  <sheetFormatPr defaultColWidth="8.88671875" defaultRowHeight="15"/>
  <cols>
    <col min="1" max="1" width="0.23046875" style="1" hidden="1" customWidth="1"/>
    <col min="2" max="2" width="4.6640625" style="1" customWidth="1"/>
    <col min="3" max="3" width="28.77734375" style="1" customWidth="1"/>
    <col min="4" max="4" width="2.4453125" style="1" customWidth="1"/>
    <col min="5" max="5" width="12.10546875" style="1" customWidth="1"/>
    <col min="6" max="6" width="2.3359375" style="1" customWidth="1"/>
    <col min="7" max="7" width="12.10546875" style="1" customWidth="1"/>
    <col min="8" max="8" width="2.5546875" style="1" customWidth="1"/>
    <col min="9" max="9" width="12.10546875" style="1" customWidth="1"/>
    <col min="10" max="10" width="2.21484375" style="1" customWidth="1"/>
    <col min="11" max="11" width="12.10546875" style="1" customWidth="1"/>
    <col min="12" max="16384" width="9.6640625" style="1" customWidth="1"/>
  </cols>
  <sheetData>
    <row r="2" spans="3:4" ht="19.5">
      <c r="C2" s="3" t="s">
        <v>47</v>
      </c>
      <c r="D2" s="18"/>
    </row>
    <row r="3" spans="3:4" ht="15">
      <c r="C3" s="1" t="s">
        <v>64</v>
      </c>
      <c r="D3" s="18"/>
    </row>
    <row r="4" spans="3:4" ht="15">
      <c r="C4" s="18"/>
      <c r="D4" s="18"/>
    </row>
    <row r="5" spans="3:6" ht="18">
      <c r="C5" s="7" t="s">
        <v>65</v>
      </c>
      <c r="D5" s="6"/>
      <c r="E5" s="55"/>
      <c r="F5" s="55"/>
    </row>
    <row r="6" spans="3:6" ht="18">
      <c r="C6" s="7" t="s">
        <v>130</v>
      </c>
      <c r="D6" s="6"/>
      <c r="E6" s="55"/>
      <c r="F6" s="55"/>
    </row>
    <row r="7" spans="3:6" ht="15">
      <c r="C7" s="6"/>
      <c r="D7" s="6"/>
      <c r="E7" s="55"/>
      <c r="F7" s="55"/>
    </row>
    <row r="8" spans="3:6" ht="15">
      <c r="C8" s="6"/>
      <c r="D8" s="6"/>
      <c r="E8" s="55"/>
      <c r="F8" s="55"/>
    </row>
    <row r="9" spans="2:13" ht="15">
      <c r="B9" s="2"/>
      <c r="C9" s="72"/>
      <c r="D9" s="2"/>
      <c r="E9" s="73">
        <v>2009</v>
      </c>
      <c r="F9" s="73"/>
      <c r="G9" s="73">
        <v>2008</v>
      </c>
      <c r="H9" s="73"/>
      <c r="I9" s="73">
        <f>+E9</f>
        <v>2009</v>
      </c>
      <c r="J9" s="73"/>
      <c r="K9" s="73">
        <f>+G9</f>
        <v>2008</v>
      </c>
      <c r="L9" s="2"/>
      <c r="M9" s="2"/>
    </row>
    <row r="10" spans="2:13" ht="15">
      <c r="B10" s="2"/>
      <c r="C10" s="2"/>
      <c r="D10" s="2"/>
      <c r="E10" s="74" t="s">
        <v>131</v>
      </c>
      <c r="F10" s="74"/>
      <c r="G10" s="74" t="s">
        <v>8</v>
      </c>
      <c r="H10" s="74"/>
      <c r="I10" s="74" t="s">
        <v>131</v>
      </c>
      <c r="J10" s="74"/>
      <c r="K10" s="74" t="s">
        <v>8</v>
      </c>
      <c r="L10" s="2"/>
      <c r="M10" s="2"/>
    </row>
    <row r="11" spans="2:13" ht="15">
      <c r="B11" s="2"/>
      <c r="C11" s="2"/>
      <c r="D11" s="2"/>
      <c r="E11" s="74" t="s">
        <v>55</v>
      </c>
      <c r="F11" s="74"/>
      <c r="G11" s="74" t="str">
        <f>+E11</f>
        <v> Quarter Ended</v>
      </c>
      <c r="H11" s="74"/>
      <c r="I11" s="74" t="s">
        <v>132</v>
      </c>
      <c r="J11" s="74"/>
      <c r="K11" s="74" t="s">
        <v>132</v>
      </c>
      <c r="L11" s="2"/>
      <c r="M11" s="2"/>
    </row>
    <row r="12" spans="2:13" ht="15">
      <c r="B12" s="2"/>
      <c r="C12" s="2"/>
      <c r="D12" s="2"/>
      <c r="E12" s="75">
        <v>39903</v>
      </c>
      <c r="F12" s="75"/>
      <c r="G12" s="75">
        <f>+E12</f>
        <v>39903</v>
      </c>
      <c r="H12" s="75"/>
      <c r="I12" s="75">
        <f>+G12</f>
        <v>39903</v>
      </c>
      <c r="J12" s="75"/>
      <c r="K12" s="75">
        <f>+I12</f>
        <v>39903</v>
      </c>
      <c r="L12" s="2"/>
      <c r="M12" s="2"/>
    </row>
    <row r="13" spans="2:13" ht="15">
      <c r="B13" s="2"/>
      <c r="C13" s="2"/>
      <c r="D13" s="2"/>
      <c r="E13" s="76" t="s">
        <v>6</v>
      </c>
      <c r="F13" s="76"/>
      <c r="G13" s="76" t="s">
        <v>6</v>
      </c>
      <c r="H13" s="76"/>
      <c r="I13" s="76" t="s">
        <v>6</v>
      </c>
      <c r="J13" s="76"/>
      <c r="K13" s="76" t="s">
        <v>6</v>
      </c>
      <c r="L13" s="2"/>
      <c r="M13" s="2"/>
    </row>
    <row r="14" spans="2:13" ht="18" hidden="1">
      <c r="B14" s="2"/>
      <c r="C14" s="77" t="s">
        <v>100</v>
      </c>
      <c r="D14" s="2"/>
      <c r="E14" s="70"/>
      <c r="F14" s="70"/>
      <c r="G14" s="70"/>
      <c r="H14" s="70"/>
      <c r="I14" s="70"/>
      <c r="J14" s="70"/>
      <c r="K14" s="70"/>
      <c r="L14" s="2"/>
      <c r="M14" s="2"/>
    </row>
    <row r="15" spans="2:13" ht="15">
      <c r="B15" s="2"/>
      <c r="C15" s="71" t="s">
        <v>100</v>
      </c>
      <c r="D15" s="2"/>
      <c r="E15" s="70"/>
      <c r="F15" s="70"/>
      <c r="G15" s="70"/>
      <c r="H15" s="70"/>
      <c r="I15" s="70"/>
      <c r="J15" s="70"/>
      <c r="K15" s="70"/>
      <c r="L15" s="2"/>
      <c r="M15" s="2"/>
    </row>
    <row r="16" spans="2:13" ht="15">
      <c r="B16" s="2"/>
      <c r="C16" s="2" t="s">
        <v>0</v>
      </c>
      <c r="D16" s="2"/>
      <c r="E16" s="23">
        <f>+I16-449599</f>
        <v>99383</v>
      </c>
      <c r="F16" s="23"/>
      <c r="G16" s="23">
        <f>+K16-304952</f>
        <v>108604</v>
      </c>
      <c r="H16" s="78"/>
      <c r="I16" s="23">
        <v>548982</v>
      </c>
      <c r="J16" s="23"/>
      <c r="K16" s="23">
        <v>413556</v>
      </c>
      <c r="L16" s="2"/>
      <c r="M16" s="2"/>
    </row>
    <row r="17" spans="2:13" ht="15">
      <c r="B17" s="2"/>
      <c r="C17" s="2"/>
      <c r="D17" s="2"/>
      <c r="E17" s="23"/>
      <c r="F17" s="23"/>
      <c r="G17" s="23"/>
      <c r="H17" s="23"/>
      <c r="I17" s="23"/>
      <c r="J17" s="23"/>
      <c r="K17" s="23"/>
      <c r="L17" s="2"/>
      <c r="M17" s="2"/>
    </row>
    <row r="18" spans="2:13" ht="15">
      <c r="B18" s="2"/>
      <c r="C18" s="2" t="s">
        <v>1</v>
      </c>
      <c r="D18" s="2"/>
      <c r="E18" s="23">
        <f>-+E16-E20-E22-E24-E34+E36-E29</f>
        <v>-89767</v>
      </c>
      <c r="F18" s="23"/>
      <c r="G18" s="23">
        <f>-+G16-G20-G22-G24+G36</f>
        <v>-102351</v>
      </c>
      <c r="H18" s="78"/>
      <c r="I18" s="23">
        <f>-+I16-I20-I22-I24-I34+I36-I29</f>
        <v>-514919</v>
      </c>
      <c r="J18" s="23"/>
      <c r="K18" s="23">
        <f>-+K16-K20-K22-K24+K36</f>
        <v>-383393</v>
      </c>
      <c r="L18" s="2"/>
      <c r="M18" s="2"/>
    </row>
    <row r="19" spans="2:13" ht="15">
      <c r="B19" s="2"/>
      <c r="C19" s="2"/>
      <c r="D19" s="2"/>
      <c r="E19" s="23"/>
      <c r="F19" s="23"/>
      <c r="G19" s="23"/>
      <c r="H19" s="23"/>
      <c r="I19" s="23"/>
      <c r="J19" s="23"/>
      <c r="K19" s="23"/>
      <c r="L19" s="2"/>
      <c r="M19" s="2"/>
    </row>
    <row r="20" spans="2:13" ht="15">
      <c r="B20" s="2"/>
      <c r="C20" s="2" t="s">
        <v>2</v>
      </c>
      <c r="D20" s="2"/>
      <c r="E20" s="23">
        <f>+I20-671</f>
        <v>996</v>
      </c>
      <c r="F20" s="23"/>
      <c r="G20" s="23">
        <f>+K20-5361</f>
        <v>442</v>
      </c>
      <c r="H20" s="78"/>
      <c r="I20" s="23">
        <v>1667</v>
      </c>
      <c r="J20" s="23"/>
      <c r="K20" s="23">
        <v>5803</v>
      </c>
      <c r="L20" s="2"/>
      <c r="M20" s="2"/>
    </row>
    <row r="21" spans="2:13" ht="15">
      <c r="B21" s="2"/>
      <c r="C21" s="2"/>
      <c r="D21" s="2"/>
      <c r="E21" s="23"/>
      <c r="F21" s="23"/>
      <c r="G21" s="23"/>
      <c r="H21" s="23"/>
      <c r="I21" s="23"/>
      <c r="J21" s="23"/>
      <c r="K21" s="23"/>
      <c r="L21" s="2"/>
      <c r="M21" s="2"/>
    </row>
    <row r="22" spans="2:13" ht="15">
      <c r="B22" s="2"/>
      <c r="C22" s="2" t="s">
        <v>75</v>
      </c>
      <c r="D22" s="2"/>
      <c r="E22" s="23">
        <f>+I22+3406</f>
        <v>-1292</v>
      </c>
      <c r="F22" s="23"/>
      <c r="G22" s="23">
        <f>+K22+2559</f>
        <v>-1108</v>
      </c>
      <c r="H22" s="78"/>
      <c r="I22" s="23">
        <v>-4698</v>
      </c>
      <c r="J22" s="23"/>
      <c r="K22" s="23">
        <v>-3667</v>
      </c>
      <c r="L22" s="2"/>
      <c r="M22" s="2"/>
    </row>
    <row r="23" spans="2:13" ht="15">
      <c r="B23" s="2"/>
      <c r="C23" s="2"/>
      <c r="D23" s="2"/>
      <c r="E23" s="23"/>
      <c r="F23" s="23"/>
      <c r="G23" s="23"/>
      <c r="H23" s="23"/>
      <c r="I23" s="23"/>
      <c r="J23" s="23"/>
      <c r="K23" s="23"/>
      <c r="L23" s="2"/>
      <c r="M23" s="2"/>
    </row>
    <row r="24" spans="2:13" ht="15">
      <c r="B24" s="2"/>
      <c r="C24" s="2" t="s">
        <v>3</v>
      </c>
      <c r="D24" s="2"/>
      <c r="E24" s="23">
        <f>+I24+10144</f>
        <v>-3886</v>
      </c>
      <c r="F24" s="23"/>
      <c r="G24" s="23">
        <f>+K24+8468</f>
        <v>-2345</v>
      </c>
      <c r="H24" s="78"/>
      <c r="I24" s="23">
        <v>-14030</v>
      </c>
      <c r="J24" s="23"/>
      <c r="K24" s="23">
        <v>-10813</v>
      </c>
      <c r="L24" s="2"/>
      <c r="M24" s="2"/>
    </row>
    <row r="25" spans="2:13" ht="15">
      <c r="B25" s="2"/>
      <c r="C25" s="2"/>
      <c r="D25" s="2"/>
      <c r="E25" s="69"/>
      <c r="F25" s="23"/>
      <c r="G25" s="69"/>
      <c r="H25" s="23"/>
      <c r="I25" s="69"/>
      <c r="J25" s="23"/>
      <c r="K25" s="69"/>
      <c r="L25" s="2"/>
      <c r="M25" s="2"/>
    </row>
    <row r="26" spans="2:13" ht="15">
      <c r="B26" s="2"/>
      <c r="C26" s="71" t="s">
        <v>146</v>
      </c>
      <c r="D26" s="2"/>
      <c r="E26" s="23">
        <f>SUM(E16:E24)</f>
        <v>5434</v>
      </c>
      <c r="F26" s="23"/>
      <c r="G26" s="23">
        <f>SUM(G16:G24)</f>
        <v>3242</v>
      </c>
      <c r="H26" s="78"/>
      <c r="I26" s="23">
        <f>SUM(I16:I24)</f>
        <v>17002</v>
      </c>
      <c r="J26" s="23"/>
      <c r="K26" s="23">
        <f>SUM(K16:K24)</f>
        <v>21486</v>
      </c>
      <c r="L26" s="2"/>
      <c r="M26" s="2"/>
    </row>
    <row r="27" spans="2:13" ht="15">
      <c r="B27" s="2"/>
      <c r="C27" s="71" t="s">
        <v>143</v>
      </c>
      <c r="D27" s="2"/>
      <c r="E27" s="23"/>
      <c r="F27" s="23"/>
      <c r="G27" s="23"/>
      <c r="H27" s="23"/>
      <c r="I27" s="23"/>
      <c r="J27" s="23"/>
      <c r="K27" s="23"/>
      <c r="L27" s="2"/>
      <c r="M27" s="2"/>
    </row>
    <row r="28" spans="2:13" ht="15">
      <c r="B28" s="2"/>
      <c r="C28" s="71"/>
      <c r="D28" s="2"/>
      <c r="E28" s="23"/>
      <c r="F28" s="23"/>
      <c r="G28" s="23"/>
      <c r="H28" s="23"/>
      <c r="I28" s="23"/>
      <c r="J28" s="23"/>
      <c r="K28" s="23"/>
      <c r="L28" s="2"/>
      <c r="M28" s="2"/>
    </row>
    <row r="29" spans="2:13" ht="15">
      <c r="B29" s="2"/>
      <c r="C29" s="2" t="s">
        <v>137</v>
      </c>
      <c r="D29" s="2"/>
      <c r="E29" s="23">
        <v>-4146</v>
      </c>
      <c r="F29" s="23"/>
      <c r="G29" s="23">
        <v>0</v>
      </c>
      <c r="H29" s="78"/>
      <c r="I29" s="23">
        <v>-4146</v>
      </c>
      <c r="J29" s="23"/>
      <c r="K29" s="23">
        <v>0</v>
      </c>
      <c r="L29" s="2"/>
      <c r="M29" s="2"/>
    </row>
    <row r="30" spans="2:13" ht="15">
      <c r="B30" s="2"/>
      <c r="C30" s="2"/>
      <c r="D30" s="2"/>
      <c r="E30" s="69"/>
      <c r="F30" s="23"/>
      <c r="G30" s="69"/>
      <c r="H30" s="23"/>
      <c r="I30" s="69"/>
      <c r="J30" s="23"/>
      <c r="K30" s="69"/>
      <c r="L30" s="2"/>
      <c r="M30" s="2"/>
    </row>
    <row r="31" spans="2:13" ht="15">
      <c r="B31" s="2"/>
      <c r="C31" s="71" t="s">
        <v>142</v>
      </c>
      <c r="D31" s="2"/>
      <c r="E31" s="23">
        <f>SUM(E26:E29)</f>
        <v>1288</v>
      </c>
      <c r="F31" s="23"/>
      <c r="G31" s="23">
        <f>SUM(G26:G29)</f>
        <v>3242</v>
      </c>
      <c r="H31" s="78"/>
      <c r="I31" s="23">
        <f>SUM(I26:I29)</f>
        <v>12856</v>
      </c>
      <c r="J31" s="23"/>
      <c r="K31" s="23">
        <f>SUM(K26:K29)</f>
        <v>21486</v>
      </c>
      <c r="L31" s="2"/>
      <c r="M31" s="2"/>
    </row>
    <row r="32" spans="2:13" ht="15">
      <c r="B32" s="2"/>
      <c r="C32" s="71" t="s">
        <v>143</v>
      </c>
      <c r="D32" s="2"/>
      <c r="E32" s="23"/>
      <c r="F32" s="23"/>
      <c r="G32" s="23"/>
      <c r="H32" s="23"/>
      <c r="I32" s="23"/>
      <c r="J32" s="23"/>
      <c r="K32" s="23"/>
      <c r="L32" s="2"/>
      <c r="M32" s="2"/>
    </row>
    <row r="33" spans="2:13" ht="15">
      <c r="B33" s="2"/>
      <c r="C33" s="71"/>
      <c r="D33" s="2"/>
      <c r="E33" s="23"/>
      <c r="F33" s="23"/>
      <c r="G33" s="23"/>
      <c r="H33" s="23"/>
      <c r="I33" s="23"/>
      <c r="J33" s="23"/>
      <c r="K33" s="23"/>
      <c r="L33" s="2"/>
      <c r="M33" s="2"/>
    </row>
    <row r="34" spans="2:13" ht="14.25" customHeight="1">
      <c r="B34" s="2"/>
      <c r="C34" s="2" t="s">
        <v>118</v>
      </c>
      <c r="D34" s="2"/>
      <c r="E34" s="23">
        <f>+I34-75</f>
        <v>-178</v>
      </c>
      <c r="F34" s="23"/>
      <c r="G34" s="23">
        <f>+K34-0</f>
        <v>0</v>
      </c>
      <c r="H34" s="23"/>
      <c r="I34" s="23">
        <v>-103</v>
      </c>
      <c r="J34" s="23"/>
      <c r="K34" s="23">
        <v>0</v>
      </c>
      <c r="L34" s="2"/>
      <c r="M34" s="2"/>
    </row>
    <row r="35" spans="2:13" ht="14.25" customHeight="1">
      <c r="B35" s="2"/>
      <c r="C35" s="2"/>
      <c r="D35" s="2"/>
      <c r="E35" s="69"/>
      <c r="F35" s="23"/>
      <c r="G35" s="69"/>
      <c r="H35" s="23"/>
      <c r="I35" s="69"/>
      <c r="J35" s="23"/>
      <c r="K35" s="69"/>
      <c r="L35" s="2"/>
      <c r="M35" s="2"/>
    </row>
    <row r="36" spans="2:13" ht="15">
      <c r="B36" s="2"/>
      <c r="C36" s="71" t="s">
        <v>90</v>
      </c>
      <c r="D36" s="2"/>
      <c r="E36" s="29">
        <f>+I36-11643</f>
        <v>1110</v>
      </c>
      <c r="F36" s="29"/>
      <c r="G36" s="29">
        <f>+K36-18244</f>
        <v>3242</v>
      </c>
      <c r="H36" s="78"/>
      <c r="I36" s="29">
        <v>12753</v>
      </c>
      <c r="J36" s="29"/>
      <c r="K36" s="29">
        <f>21486</f>
        <v>21486</v>
      </c>
      <c r="L36" s="2"/>
      <c r="M36" s="2"/>
    </row>
    <row r="37" spans="2:13" ht="15">
      <c r="B37" s="2"/>
      <c r="C37" s="2"/>
      <c r="D37" s="2"/>
      <c r="E37" s="23"/>
      <c r="F37" s="23"/>
      <c r="G37" s="23"/>
      <c r="H37" s="23"/>
      <c r="I37" s="23"/>
      <c r="J37" s="23"/>
      <c r="K37" s="23"/>
      <c r="L37" s="2"/>
      <c r="M37" s="2"/>
    </row>
    <row r="38" spans="2:13" ht="15">
      <c r="B38" s="2"/>
      <c r="C38" s="2" t="s">
        <v>4</v>
      </c>
      <c r="D38" s="2"/>
      <c r="E38" s="23">
        <f>+I38+575</f>
        <v>-2074</v>
      </c>
      <c r="F38" s="23"/>
      <c r="G38" s="23">
        <f>+K38+818</f>
        <v>-2621</v>
      </c>
      <c r="H38" s="78"/>
      <c r="I38" s="23">
        <v>-2649</v>
      </c>
      <c r="J38" s="23"/>
      <c r="K38" s="23">
        <v>-3439</v>
      </c>
      <c r="L38" s="2"/>
      <c r="M38" s="2"/>
    </row>
    <row r="39" spans="2:13" ht="6.75" customHeight="1">
      <c r="B39" s="2"/>
      <c r="C39" s="2"/>
      <c r="D39" s="2"/>
      <c r="E39" s="23"/>
      <c r="F39" s="23"/>
      <c r="G39" s="23"/>
      <c r="H39" s="23"/>
      <c r="I39" s="23"/>
      <c r="J39" s="23"/>
      <c r="K39" s="23"/>
      <c r="L39" s="2"/>
      <c r="M39" s="2"/>
    </row>
    <row r="40" spans="2:13" ht="8.25" customHeight="1">
      <c r="B40" s="2"/>
      <c r="C40" s="2"/>
      <c r="D40" s="2"/>
      <c r="E40" s="69"/>
      <c r="F40" s="23"/>
      <c r="G40" s="69"/>
      <c r="H40" s="23"/>
      <c r="I40" s="69"/>
      <c r="J40" s="23"/>
      <c r="K40" s="69"/>
      <c r="L40" s="2"/>
      <c r="M40" s="2"/>
    </row>
    <row r="41" spans="2:13" ht="15">
      <c r="B41" s="2"/>
      <c r="C41" s="71" t="s">
        <v>140</v>
      </c>
      <c r="D41" s="2"/>
      <c r="E41" s="29">
        <f>+E38+E36</f>
        <v>-964</v>
      </c>
      <c r="F41" s="29"/>
      <c r="G41" s="29">
        <f>+G38+G36</f>
        <v>621</v>
      </c>
      <c r="H41" s="29"/>
      <c r="I41" s="29">
        <f>+I38+I36</f>
        <v>10104</v>
      </c>
      <c r="J41" s="29"/>
      <c r="K41" s="29">
        <f>+K38+K36</f>
        <v>18047</v>
      </c>
      <c r="L41" s="2"/>
      <c r="M41" s="2"/>
    </row>
    <row r="42" spans="2:13" ht="15">
      <c r="B42" s="2"/>
      <c r="C42" s="71" t="s">
        <v>141</v>
      </c>
      <c r="D42" s="2"/>
      <c r="E42" s="29"/>
      <c r="F42" s="29"/>
      <c r="G42" s="29"/>
      <c r="H42" s="29"/>
      <c r="I42" s="29"/>
      <c r="J42" s="29"/>
      <c r="K42" s="29"/>
      <c r="L42" s="2"/>
      <c r="M42" s="2"/>
    </row>
    <row r="43" spans="2:13" ht="15">
      <c r="B43" s="2"/>
      <c r="C43" s="2"/>
      <c r="D43" s="2"/>
      <c r="E43" s="23"/>
      <c r="F43" s="23"/>
      <c r="G43" s="23"/>
      <c r="H43" s="23"/>
      <c r="I43" s="23"/>
      <c r="J43" s="23"/>
      <c r="K43" s="23"/>
      <c r="L43" s="2"/>
      <c r="M43" s="2"/>
    </row>
    <row r="44" spans="2:13" ht="15">
      <c r="B44" s="2"/>
      <c r="C44" s="71" t="s">
        <v>101</v>
      </c>
      <c r="D44" s="2"/>
      <c r="E44" s="23"/>
      <c r="F44" s="23"/>
      <c r="G44" s="23"/>
      <c r="H44" s="23"/>
      <c r="I44" s="23"/>
      <c r="J44" s="23"/>
      <c r="K44" s="23"/>
      <c r="L44" s="2"/>
      <c r="M44" s="2"/>
    </row>
    <row r="45" spans="2:13" ht="15">
      <c r="B45" s="2"/>
      <c r="C45" s="2" t="s">
        <v>102</v>
      </c>
      <c r="D45" s="2"/>
      <c r="E45" s="31">
        <f>+I45+0</f>
        <v>0</v>
      </c>
      <c r="F45" s="31"/>
      <c r="G45" s="31">
        <f>+K45+863</f>
        <v>969</v>
      </c>
      <c r="H45" s="31"/>
      <c r="I45" s="31">
        <v>0</v>
      </c>
      <c r="J45" s="31"/>
      <c r="K45" s="31">
        <f>106</f>
        <v>106</v>
      </c>
      <c r="L45" s="2"/>
      <c r="M45" s="2"/>
    </row>
    <row r="46" spans="2:13" ht="15">
      <c r="B46" s="2"/>
      <c r="C46" s="2" t="s">
        <v>103</v>
      </c>
      <c r="D46" s="2"/>
      <c r="E46" s="23"/>
      <c r="F46" s="23"/>
      <c r="G46" s="23"/>
      <c r="H46" s="23"/>
      <c r="I46" s="23"/>
      <c r="J46" s="23"/>
      <c r="K46" s="23"/>
      <c r="L46" s="2"/>
      <c r="M46" s="2"/>
    </row>
    <row r="47" spans="2:13" ht="16.5" customHeight="1">
      <c r="B47" s="2"/>
      <c r="C47" s="2"/>
      <c r="D47" s="2"/>
      <c r="E47" s="23"/>
      <c r="F47" s="23"/>
      <c r="G47" s="23"/>
      <c r="H47" s="23"/>
      <c r="I47" s="23"/>
      <c r="J47" s="23"/>
      <c r="K47" s="23"/>
      <c r="L47" s="2"/>
      <c r="M47" s="2"/>
    </row>
    <row r="48" spans="2:13" ht="15.75" thickBot="1">
      <c r="B48" s="2"/>
      <c r="C48" s="71" t="s">
        <v>139</v>
      </c>
      <c r="D48" s="2"/>
      <c r="E48" s="80">
        <f>SUM(E41:E47)</f>
        <v>-964</v>
      </c>
      <c r="F48" s="29"/>
      <c r="G48" s="80">
        <f>SUM(G41:G47)</f>
        <v>1590</v>
      </c>
      <c r="H48" s="78"/>
      <c r="I48" s="80">
        <f>SUM(I41:I47)</f>
        <v>10104</v>
      </c>
      <c r="J48" s="29"/>
      <c r="K48" s="80">
        <f>SUM(K41:K47)</f>
        <v>18153</v>
      </c>
      <c r="L48" s="2"/>
      <c r="M48" s="2"/>
    </row>
    <row r="49" spans="2:13" ht="15">
      <c r="B49" s="2"/>
      <c r="C49" s="2"/>
      <c r="D49" s="2"/>
      <c r="E49" s="23"/>
      <c r="F49" s="23"/>
      <c r="G49" s="23"/>
      <c r="H49" s="23"/>
      <c r="I49" s="23"/>
      <c r="J49" s="23"/>
      <c r="K49" s="23"/>
      <c r="L49" s="2"/>
      <c r="M49" s="2"/>
    </row>
    <row r="50" spans="2:13" ht="15">
      <c r="B50" s="2"/>
      <c r="C50" s="2"/>
      <c r="D50" s="2"/>
      <c r="E50" s="56"/>
      <c r="F50" s="56"/>
      <c r="G50" s="56"/>
      <c r="H50" s="56"/>
      <c r="I50" s="56"/>
      <c r="J50" s="56"/>
      <c r="K50" s="56"/>
      <c r="L50" s="2"/>
      <c r="M50" s="2"/>
    </row>
    <row r="51" spans="2:13" ht="15">
      <c r="B51" s="2"/>
      <c r="C51" s="71" t="s">
        <v>96</v>
      </c>
      <c r="D51" s="2"/>
      <c r="E51" s="56"/>
      <c r="F51" s="56"/>
      <c r="G51" s="56"/>
      <c r="H51" s="56"/>
      <c r="I51" s="56"/>
      <c r="J51" s="56"/>
      <c r="K51" s="56"/>
      <c r="L51" s="2"/>
      <c r="M51" s="2"/>
    </row>
    <row r="52" spans="2:13" ht="15">
      <c r="B52" s="2"/>
      <c r="C52" s="2" t="s">
        <v>97</v>
      </c>
      <c r="D52" s="2"/>
      <c r="E52" s="23">
        <f>+I52-9988</f>
        <v>-715</v>
      </c>
      <c r="F52" s="23"/>
      <c r="G52" s="23">
        <f>+K52-15731</f>
        <v>1571</v>
      </c>
      <c r="H52" s="78"/>
      <c r="I52" s="23">
        <f>+I54-I53</f>
        <v>9273</v>
      </c>
      <c r="J52" s="23"/>
      <c r="K52" s="23">
        <f>+K54-K53</f>
        <v>17302</v>
      </c>
      <c r="L52" s="2"/>
      <c r="M52" s="2"/>
    </row>
    <row r="53" spans="2:13" ht="15">
      <c r="B53" s="2"/>
      <c r="C53" s="2" t="s">
        <v>98</v>
      </c>
      <c r="D53" s="2"/>
      <c r="E53" s="23">
        <f>+I53-1080</f>
        <v>-249</v>
      </c>
      <c r="F53" s="23"/>
      <c r="G53" s="23">
        <f>+K53-832</f>
        <v>19</v>
      </c>
      <c r="H53" s="78"/>
      <c r="I53" s="23">
        <v>831</v>
      </c>
      <c r="J53" s="23"/>
      <c r="K53" s="23">
        <v>851</v>
      </c>
      <c r="L53" s="2"/>
      <c r="M53" s="2"/>
    </row>
    <row r="54" spans="2:13" ht="15.75" thickBot="1">
      <c r="B54" s="2"/>
      <c r="C54" s="71"/>
      <c r="D54" s="2"/>
      <c r="E54" s="80">
        <f>+E48</f>
        <v>-964</v>
      </c>
      <c r="F54" s="29"/>
      <c r="G54" s="80">
        <f>+G48</f>
        <v>1590</v>
      </c>
      <c r="H54" s="78"/>
      <c r="I54" s="80">
        <f>+I48</f>
        <v>10104</v>
      </c>
      <c r="J54" s="29"/>
      <c r="K54" s="80">
        <f>+K48</f>
        <v>18153</v>
      </c>
      <c r="L54" s="2"/>
      <c r="M54" s="2"/>
    </row>
    <row r="55" spans="2:13" ht="15">
      <c r="B55" s="2"/>
      <c r="C55" s="2"/>
      <c r="D55" s="2"/>
      <c r="E55" s="56"/>
      <c r="F55" s="56"/>
      <c r="G55" s="56"/>
      <c r="H55" s="56"/>
      <c r="I55" s="56"/>
      <c r="J55" s="56"/>
      <c r="K55" s="56"/>
      <c r="L55" s="2"/>
      <c r="M55" s="2"/>
    </row>
    <row r="56" spans="2:13" ht="15">
      <c r="B56" s="2"/>
      <c r="C56" s="58" t="s">
        <v>110</v>
      </c>
      <c r="D56" s="2"/>
      <c r="E56" s="56"/>
      <c r="F56" s="56"/>
      <c r="G56" s="56"/>
      <c r="H56" s="56"/>
      <c r="I56" s="56"/>
      <c r="J56" s="56"/>
      <c r="K56" s="56"/>
      <c r="L56" s="2"/>
      <c r="M56" s="2"/>
    </row>
    <row r="57" spans="2:13" ht="15">
      <c r="B57" s="2"/>
      <c r="C57" s="59" t="s">
        <v>107</v>
      </c>
      <c r="D57" s="2"/>
      <c r="E57" s="59">
        <v>-0.08</v>
      </c>
      <c r="F57" s="59"/>
      <c r="G57" s="59">
        <v>0.13</v>
      </c>
      <c r="H57" s="59"/>
      <c r="I57" s="59">
        <v>1.08</v>
      </c>
      <c r="J57" s="59"/>
      <c r="K57" s="59">
        <v>2.01</v>
      </c>
      <c r="L57" s="2"/>
      <c r="M57" s="2"/>
    </row>
    <row r="58" spans="2:13" ht="15">
      <c r="B58" s="2"/>
      <c r="C58" s="59" t="s">
        <v>108</v>
      </c>
      <c r="D58" s="2"/>
      <c r="E58" s="59">
        <v>0</v>
      </c>
      <c r="F58" s="59"/>
      <c r="G58" s="59">
        <v>0.05</v>
      </c>
      <c r="H58" s="59"/>
      <c r="I58" s="59">
        <v>0</v>
      </c>
      <c r="J58" s="59"/>
      <c r="K58" s="59">
        <f>0.01</f>
        <v>0.01</v>
      </c>
      <c r="L58" s="2"/>
      <c r="M58" s="2"/>
    </row>
    <row r="59" spans="2:13" ht="15">
      <c r="B59" s="2"/>
      <c r="C59" s="59"/>
      <c r="D59" s="2"/>
      <c r="E59" s="59"/>
      <c r="F59" s="59"/>
      <c r="G59" s="59"/>
      <c r="H59" s="59"/>
      <c r="I59" s="59"/>
      <c r="J59" s="59"/>
      <c r="K59" s="59"/>
      <c r="L59" s="2"/>
      <c r="M59" s="2"/>
    </row>
    <row r="60" spans="1:13" ht="15.75" thickBot="1">
      <c r="A60" s="57"/>
      <c r="B60" s="59"/>
      <c r="C60" s="58" t="s">
        <v>110</v>
      </c>
      <c r="D60" s="59"/>
      <c r="E60" s="81">
        <f>+E58+E57</f>
        <v>-0.08</v>
      </c>
      <c r="F60" s="58"/>
      <c r="G60" s="81">
        <f>+G58+G57</f>
        <v>0.18</v>
      </c>
      <c r="H60" s="58"/>
      <c r="I60" s="81">
        <f>+I58+I57</f>
        <v>1.08</v>
      </c>
      <c r="J60" s="58"/>
      <c r="K60" s="81">
        <f>+K58+K57</f>
        <v>2.0199999999999996</v>
      </c>
      <c r="L60" s="71"/>
      <c r="M60" s="71"/>
    </row>
    <row r="61" spans="1:13" ht="15">
      <c r="A61" s="57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2"/>
      <c r="M61" s="2"/>
    </row>
    <row r="62" spans="2:13" ht="15">
      <c r="B62" s="2"/>
      <c r="C62" s="71" t="s">
        <v>109</v>
      </c>
      <c r="D62" s="2"/>
      <c r="E62" s="79" t="s">
        <v>7</v>
      </c>
      <c r="F62" s="79"/>
      <c r="G62" s="79" t="s">
        <v>7</v>
      </c>
      <c r="H62" s="79"/>
      <c r="I62" s="60" t="s">
        <v>7</v>
      </c>
      <c r="J62" s="60"/>
      <c r="K62" s="60" t="s">
        <v>7</v>
      </c>
      <c r="L62" s="2"/>
      <c r="M62" s="2"/>
    </row>
    <row r="63" spans="2:13" ht="15">
      <c r="B63" s="2"/>
      <c r="C63" s="2"/>
      <c r="D63" s="71"/>
      <c r="E63" s="2"/>
      <c r="F63" s="2"/>
      <c r="G63" s="2"/>
      <c r="H63" s="2"/>
      <c r="I63" s="2"/>
      <c r="J63" s="2"/>
      <c r="K63" s="2"/>
      <c r="L63" s="2"/>
      <c r="M63" s="2"/>
    </row>
    <row r="64" spans="2:13" ht="15">
      <c r="B64" s="2"/>
      <c r="C64" s="2"/>
      <c r="D64" s="71"/>
      <c r="E64" s="2"/>
      <c r="F64" s="2"/>
      <c r="G64" s="2"/>
      <c r="H64" s="2"/>
      <c r="I64" s="2"/>
      <c r="J64" s="2"/>
      <c r="K64" s="2"/>
      <c r="L64" s="2"/>
      <c r="M64" s="2"/>
    </row>
    <row r="65" spans="2:13" ht="15">
      <c r="B65" s="2"/>
      <c r="C65" s="71" t="s">
        <v>5</v>
      </c>
      <c r="D65" s="71"/>
      <c r="E65" s="2"/>
      <c r="F65" s="2"/>
      <c r="G65" s="2"/>
      <c r="H65" s="2"/>
      <c r="I65" s="2"/>
      <c r="J65" s="2"/>
      <c r="K65" s="2"/>
      <c r="L65" s="2"/>
      <c r="M65" s="2"/>
    </row>
    <row r="66" spans="2:13" ht="15">
      <c r="B66" s="2"/>
      <c r="C66" s="71" t="s">
        <v>114</v>
      </c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ht="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</sheetData>
  <printOptions horizontalCentered="1"/>
  <pageMargins left="0.25" right="0.15748031496062992" top="0.54" bottom="0.16" header="0.2362204724409449" footer="0.16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2:J120"/>
  <sheetViews>
    <sheetView showOutlineSymbols="0" zoomScale="60" zoomScaleNormal="60" workbookViewId="0" topLeftCell="A1">
      <selection activeCell="E7" sqref="E7:G7"/>
    </sheetView>
  </sheetViews>
  <sheetFormatPr defaultColWidth="8.88671875" defaultRowHeight="15"/>
  <cols>
    <col min="1" max="1" width="3.88671875" style="1" customWidth="1"/>
    <col min="2" max="2" width="3.3359375" style="1" customWidth="1"/>
    <col min="3" max="3" width="19.6640625" style="1" customWidth="1"/>
    <col min="4" max="4" width="24.10546875" style="1" customWidth="1"/>
    <col min="5" max="5" width="13.77734375" style="1" customWidth="1"/>
    <col min="6" max="6" width="4.6640625" style="1" customWidth="1"/>
    <col min="7" max="7" width="13.3359375" style="1" customWidth="1"/>
    <col min="8" max="8" width="3.99609375" style="1" customWidth="1"/>
    <col min="9" max="9" width="1.77734375" style="1" customWidth="1"/>
    <col min="10" max="14" width="9.6640625" style="1" hidden="1" customWidth="1"/>
    <col min="15" max="16384" width="9.6640625" style="1" customWidth="1"/>
  </cols>
  <sheetData>
    <row r="2" spans="2:4" ht="19.5">
      <c r="B2" s="3" t="s">
        <v>47</v>
      </c>
      <c r="C2" s="18"/>
      <c r="D2" s="18"/>
    </row>
    <row r="3" ht="15">
      <c r="B3" s="5" t="s">
        <v>48</v>
      </c>
    </row>
    <row r="4" ht="15">
      <c r="B4" s="5"/>
    </row>
    <row r="5" spans="2:4" ht="18">
      <c r="B5" s="7" t="s">
        <v>69</v>
      </c>
      <c r="C5" s="6"/>
      <c r="D5" s="6"/>
    </row>
    <row r="6" spans="2:4" ht="18">
      <c r="B6" s="7" t="s">
        <v>133</v>
      </c>
      <c r="C6" s="6"/>
      <c r="D6" s="6"/>
    </row>
    <row r="7" spans="2:7" ht="18">
      <c r="B7" s="7"/>
      <c r="C7" s="6"/>
      <c r="D7" s="6"/>
      <c r="E7" s="11" t="s">
        <v>144</v>
      </c>
      <c r="F7" s="11"/>
      <c r="G7" s="11" t="s">
        <v>145</v>
      </c>
    </row>
    <row r="8" spans="2:7" ht="15">
      <c r="B8" s="18"/>
      <c r="C8" s="18"/>
      <c r="D8" s="18"/>
      <c r="E8" s="11" t="s">
        <v>67</v>
      </c>
      <c r="G8" s="11" t="s">
        <v>67</v>
      </c>
    </row>
    <row r="9" spans="2:7" ht="15">
      <c r="B9" s="18"/>
      <c r="C9" s="18"/>
      <c r="D9" s="18"/>
      <c r="E9" s="46">
        <v>39903</v>
      </c>
      <c r="G9" s="46">
        <v>39538</v>
      </c>
    </row>
    <row r="10" spans="5:7" ht="15">
      <c r="E10" s="11" t="s">
        <v>6</v>
      </c>
      <c r="G10" s="11" t="s">
        <v>6</v>
      </c>
    </row>
    <row r="11" spans="2:7" ht="18">
      <c r="B11" s="8" t="s">
        <v>91</v>
      </c>
      <c r="C11" s="8"/>
      <c r="D11" s="8"/>
      <c r="E11" s="47"/>
      <c r="F11" s="8"/>
      <c r="G11" s="47"/>
    </row>
    <row r="12" spans="3:7" ht="18">
      <c r="C12" s="8" t="s">
        <v>60</v>
      </c>
      <c r="D12" s="8"/>
      <c r="E12" s="47">
        <f>137617+78365</f>
        <v>215982</v>
      </c>
      <c r="F12" s="8"/>
      <c r="G12" s="47">
        <v>132299</v>
      </c>
    </row>
    <row r="13" spans="3:7" ht="18">
      <c r="C13" s="8" t="s">
        <v>113</v>
      </c>
      <c r="D13" s="8"/>
      <c r="E13" s="47">
        <v>31168</v>
      </c>
      <c r="F13" s="8"/>
      <c r="G13" s="47">
        <v>31537</v>
      </c>
    </row>
    <row r="14" spans="3:7" ht="18">
      <c r="C14" s="8" t="s">
        <v>92</v>
      </c>
      <c r="D14" s="8"/>
      <c r="E14" s="47">
        <v>15812</v>
      </c>
      <c r="F14" s="8"/>
      <c r="G14" s="47">
        <v>13830</v>
      </c>
    </row>
    <row r="15" spans="3:7" ht="18">
      <c r="C15" s="8" t="s">
        <v>61</v>
      </c>
      <c r="D15" s="8"/>
      <c r="E15" s="47">
        <v>41839</v>
      </c>
      <c r="F15" s="8"/>
      <c r="G15" s="47">
        <v>6796</v>
      </c>
    </row>
    <row r="16" spans="3:7" ht="18">
      <c r="C16" s="8" t="s">
        <v>115</v>
      </c>
      <c r="D16" s="8"/>
      <c r="E16" s="47">
        <v>219</v>
      </c>
      <c r="F16" s="8"/>
      <c r="G16" s="48" t="s">
        <v>104</v>
      </c>
    </row>
    <row r="17" spans="3:7" ht="18">
      <c r="C17" s="8" t="s">
        <v>9</v>
      </c>
      <c r="D17" s="8"/>
      <c r="E17" s="47">
        <v>6714</v>
      </c>
      <c r="F17" s="8"/>
      <c r="G17" s="47">
        <v>10809</v>
      </c>
    </row>
    <row r="18" spans="3:7" ht="18">
      <c r="C18" s="8" t="s">
        <v>10</v>
      </c>
      <c r="D18" s="8"/>
      <c r="E18" s="47">
        <v>542</v>
      </c>
      <c r="F18" s="8"/>
      <c r="G18" s="47">
        <v>852</v>
      </c>
    </row>
    <row r="19" spans="3:7" ht="18">
      <c r="C19" s="8" t="s">
        <v>85</v>
      </c>
      <c r="D19" s="8"/>
      <c r="E19" s="47">
        <v>27113</v>
      </c>
      <c r="F19" s="8"/>
      <c r="G19" s="47">
        <v>24738</v>
      </c>
    </row>
    <row r="20" spans="3:7" ht="18">
      <c r="C20" s="8" t="s">
        <v>83</v>
      </c>
      <c r="D20" s="8"/>
      <c r="E20" s="47">
        <v>1663</v>
      </c>
      <c r="F20" s="8"/>
      <c r="G20" s="47">
        <v>3372</v>
      </c>
    </row>
    <row r="21" spans="2:7" ht="18">
      <c r="B21" s="8"/>
      <c r="C21" s="8"/>
      <c r="D21" s="8"/>
      <c r="E21" s="47"/>
      <c r="F21" s="8"/>
      <c r="G21" s="47"/>
    </row>
    <row r="22" spans="2:7" ht="18">
      <c r="B22" s="8" t="s">
        <v>11</v>
      </c>
      <c r="C22" s="8"/>
      <c r="D22" s="8"/>
      <c r="E22" s="47"/>
      <c r="F22" s="8"/>
      <c r="G22" s="47"/>
    </row>
    <row r="23" spans="2:7" ht="18">
      <c r="B23" s="8"/>
      <c r="C23" s="8" t="s">
        <v>15</v>
      </c>
      <c r="D23" s="8"/>
      <c r="E23" s="47">
        <v>6726</v>
      </c>
      <c r="F23" s="8"/>
      <c r="G23" s="47">
        <v>8416</v>
      </c>
    </row>
    <row r="24" spans="2:7" ht="18">
      <c r="B24" s="8"/>
      <c r="C24" s="8" t="s">
        <v>84</v>
      </c>
      <c r="D24" s="8"/>
      <c r="E24" s="47">
        <v>35918</v>
      </c>
      <c r="F24" s="8"/>
      <c r="G24" s="47">
        <v>16593</v>
      </c>
    </row>
    <row r="25" spans="2:7" ht="18">
      <c r="B25" s="8"/>
      <c r="C25" s="8" t="s">
        <v>58</v>
      </c>
      <c r="D25" s="8"/>
      <c r="E25" s="47">
        <v>198203</v>
      </c>
      <c r="F25" s="8"/>
      <c r="G25" s="47">
        <v>161421</v>
      </c>
    </row>
    <row r="26" spans="2:7" ht="18">
      <c r="B26" s="8"/>
      <c r="C26" s="8" t="s">
        <v>116</v>
      </c>
      <c r="D26" s="8"/>
      <c r="E26" s="48" t="s">
        <v>104</v>
      </c>
      <c r="F26" s="8"/>
      <c r="G26" s="47">
        <v>29282</v>
      </c>
    </row>
    <row r="27" spans="2:7" ht="18">
      <c r="B27" s="8"/>
      <c r="C27" s="8" t="s">
        <v>57</v>
      </c>
      <c r="D27" s="8"/>
      <c r="E27" s="47">
        <v>17105</v>
      </c>
      <c r="F27" s="8"/>
      <c r="G27" s="47">
        <v>11729</v>
      </c>
    </row>
    <row r="28" spans="2:7" ht="18">
      <c r="B28" s="8"/>
      <c r="C28" s="8" t="s">
        <v>59</v>
      </c>
      <c r="D28" s="8"/>
      <c r="E28" s="47">
        <v>20624</v>
      </c>
      <c r="F28" s="8"/>
      <c r="G28" s="47">
        <v>18328</v>
      </c>
    </row>
    <row r="29" spans="2:7" ht="18">
      <c r="B29" s="8"/>
      <c r="C29" s="8"/>
      <c r="D29" s="8"/>
      <c r="E29" s="47"/>
      <c r="F29" s="8"/>
      <c r="G29" s="47"/>
    </row>
    <row r="30" spans="2:7" ht="18">
      <c r="B30" s="8"/>
      <c r="C30" s="8"/>
      <c r="D30" s="8"/>
      <c r="E30" s="49">
        <f>SUM(E22:E28)</f>
        <v>278576</v>
      </c>
      <c r="F30" s="8"/>
      <c r="G30" s="49">
        <f>SUM(G22:G28)</f>
        <v>245769</v>
      </c>
    </row>
    <row r="31" spans="2:7" ht="18">
      <c r="B31" s="8"/>
      <c r="C31" s="8"/>
      <c r="D31" s="8"/>
      <c r="E31" s="49"/>
      <c r="F31" s="8"/>
      <c r="G31" s="49"/>
    </row>
    <row r="32" spans="2:7" ht="18">
      <c r="B32" s="8" t="s">
        <v>12</v>
      </c>
      <c r="C32" s="8"/>
      <c r="D32" s="8"/>
      <c r="E32" s="47"/>
      <c r="F32" s="8"/>
      <c r="G32" s="47"/>
    </row>
    <row r="33" spans="2:7" ht="18">
      <c r="B33" s="8"/>
      <c r="C33" s="8" t="s">
        <v>62</v>
      </c>
      <c r="D33" s="8"/>
      <c r="E33" s="47">
        <v>55310</v>
      </c>
      <c r="F33" s="8"/>
      <c r="G33" s="47">
        <v>41524</v>
      </c>
    </row>
    <row r="34" spans="2:7" ht="18">
      <c r="B34" s="8"/>
      <c r="C34" s="8" t="s">
        <v>63</v>
      </c>
      <c r="D34" s="8"/>
      <c r="E34" s="47">
        <v>75820</v>
      </c>
      <c r="F34" s="8"/>
      <c r="G34" s="47">
        <v>28585</v>
      </c>
    </row>
    <row r="35" spans="2:7" ht="18">
      <c r="B35" s="8"/>
      <c r="C35" s="8" t="s">
        <v>49</v>
      </c>
      <c r="D35" s="8"/>
      <c r="E35" s="47">
        <v>83</v>
      </c>
      <c r="F35" s="8"/>
      <c r="G35" s="47">
        <v>99</v>
      </c>
    </row>
    <row r="36" spans="2:7" ht="18">
      <c r="B36" s="8"/>
      <c r="C36" s="8" t="s">
        <v>4</v>
      </c>
      <c r="D36" s="8"/>
      <c r="E36" s="47">
        <v>1249</v>
      </c>
      <c r="F36" s="8"/>
      <c r="G36" s="47">
        <v>724</v>
      </c>
    </row>
    <row r="37" spans="2:7" ht="18">
      <c r="B37" s="8"/>
      <c r="C37" s="8"/>
      <c r="D37" s="8"/>
      <c r="E37" s="47"/>
      <c r="F37" s="8"/>
      <c r="G37" s="47"/>
    </row>
    <row r="38" spans="2:7" ht="18">
      <c r="B38" s="8"/>
      <c r="C38" s="8"/>
      <c r="D38" s="8"/>
      <c r="E38" s="49">
        <f>SUM(E31:E36)</f>
        <v>132462</v>
      </c>
      <c r="F38" s="8"/>
      <c r="G38" s="49">
        <f>SUM(G31:G36)</f>
        <v>70932</v>
      </c>
    </row>
    <row r="39" spans="2:7" ht="18">
      <c r="B39" s="8"/>
      <c r="C39" s="8"/>
      <c r="D39" s="8"/>
      <c r="E39" s="49"/>
      <c r="F39" s="8"/>
      <c r="G39" s="49"/>
    </row>
    <row r="40" spans="2:7" ht="18">
      <c r="B40" s="8" t="s">
        <v>13</v>
      </c>
      <c r="C40" s="8"/>
      <c r="D40" s="8"/>
      <c r="E40" s="47">
        <f>E30-E38</f>
        <v>146114</v>
      </c>
      <c r="F40" s="8"/>
      <c r="G40" s="47">
        <f>G30-G38</f>
        <v>174837</v>
      </c>
    </row>
    <row r="41" spans="2:7" ht="18.75" thickBot="1">
      <c r="B41" s="8"/>
      <c r="C41" s="8"/>
      <c r="D41" s="8"/>
      <c r="E41" s="47"/>
      <c r="F41" s="8"/>
      <c r="G41" s="47"/>
    </row>
    <row r="42" spans="2:7" ht="18.75" thickBot="1">
      <c r="B42" s="8"/>
      <c r="C42" s="8"/>
      <c r="D42" s="8"/>
      <c r="E42" s="50">
        <f>E40+SUM(E11:E21)</f>
        <v>487166</v>
      </c>
      <c r="F42" s="8"/>
      <c r="G42" s="50">
        <f>G40+SUM(G11:G21)</f>
        <v>399070</v>
      </c>
    </row>
    <row r="43" spans="2:7" ht="18">
      <c r="B43" s="8"/>
      <c r="C43" s="8"/>
      <c r="D43" s="8"/>
      <c r="E43" s="50"/>
      <c r="F43" s="8"/>
      <c r="G43" s="50"/>
    </row>
    <row r="44" spans="2:7" ht="18">
      <c r="B44" s="8" t="s">
        <v>95</v>
      </c>
      <c r="C44" s="8"/>
      <c r="D44" s="8"/>
      <c r="E44" s="47"/>
      <c r="F44" s="8"/>
      <c r="G44" s="47"/>
    </row>
    <row r="45" spans="3:7" ht="18">
      <c r="C45" s="8" t="s">
        <v>71</v>
      </c>
      <c r="D45" s="8"/>
      <c r="E45" s="47">
        <v>171710</v>
      </c>
      <c r="F45" s="8"/>
      <c r="G45" s="47">
        <v>171710</v>
      </c>
    </row>
    <row r="46" spans="3:7" ht="18">
      <c r="C46" s="8" t="s">
        <v>14</v>
      </c>
      <c r="D46" s="8"/>
      <c r="E46" s="47">
        <f>+E48-E45</f>
        <v>170770</v>
      </c>
      <c r="F46" s="8"/>
      <c r="G46" s="47">
        <f>+G48-G45</f>
        <v>87121</v>
      </c>
    </row>
    <row r="47" spans="2:7" ht="18">
      <c r="B47" s="8"/>
      <c r="C47" s="8"/>
      <c r="D47" s="8"/>
      <c r="E47" s="36"/>
      <c r="F47" s="36"/>
      <c r="G47" s="36"/>
    </row>
    <row r="48" spans="3:7" ht="18">
      <c r="C48" s="8" t="s">
        <v>111</v>
      </c>
      <c r="D48" s="8"/>
      <c r="E48" s="49">
        <f>'Equity Change'!L27</f>
        <v>342480</v>
      </c>
      <c r="F48" s="8"/>
      <c r="G48" s="49">
        <v>258831</v>
      </c>
    </row>
    <row r="49" spans="2:7" ht="18">
      <c r="B49" s="8"/>
      <c r="C49" s="8"/>
      <c r="D49" s="8"/>
      <c r="E49" s="47"/>
      <c r="F49" s="8"/>
      <c r="G49" s="47"/>
    </row>
    <row r="50" spans="3:7" ht="18">
      <c r="C50" s="8" t="s">
        <v>70</v>
      </c>
      <c r="D50" s="8"/>
      <c r="E50" s="36">
        <f>'Equity Change'!N27</f>
        <v>-1325</v>
      </c>
      <c r="F50" s="8"/>
      <c r="G50" s="36">
        <v>-2156</v>
      </c>
    </row>
    <row r="51" spans="2:7" ht="18">
      <c r="B51" s="8"/>
      <c r="C51" s="8"/>
      <c r="D51" s="8"/>
      <c r="E51" s="36"/>
      <c r="F51" s="8"/>
      <c r="G51" s="36"/>
    </row>
    <row r="52" spans="2:7" ht="18">
      <c r="B52" s="8"/>
      <c r="C52" s="8" t="s">
        <v>112</v>
      </c>
      <c r="D52" s="8"/>
      <c r="E52" s="51">
        <f>+E50+E48</f>
        <v>341155</v>
      </c>
      <c r="F52" s="8"/>
      <c r="G52" s="51">
        <f>+G50+G48</f>
        <v>256675</v>
      </c>
    </row>
    <row r="53" spans="2:7" ht="18">
      <c r="B53" s="8"/>
      <c r="C53" s="8"/>
      <c r="D53" s="8"/>
      <c r="E53" s="47"/>
      <c r="F53" s="8"/>
      <c r="G53" s="47"/>
    </row>
    <row r="54" spans="2:7" ht="18">
      <c r="B54" s="8"/>
      <c r="C54" s="8"/>
      <c r="D54" s="8"/>
      <c r="E54" s="47"/>
      <c r="F54" s="8"/>
      <c r="G54" s="47"/>
    </row>
    <row r="55" spans="2:7" ht="18">
      <c r="B55" s="8" t="s">
        <v>72</v>
      </c>
      <c r="C55" s="8"/>
      <c r="D55" s="8"/>
      <c r="E55" s="47"/>
      <c r="F55" s="8"/>
      <c r="G55" s="47"/>
    </row>
    <row r="56" spans="2:7" ht="18">
      <c r="B56" s="8"/>
      <c r="C56" s="8" t="s">
        <v>74</v>
      </c>
      <c r="D56" s="8"/>
      <c r="E56" s="47">
        <v>7296</v>
      </c>
      <c r="F56" s="8"/>
      <c r="G56" s="47">
        <v>8493</v>
      </c>
    </row>
    <row r="57" spans="2:7" ht="18">
      <c r="B57" s="8"/>
      <c r="C57" s="8" t="s">
        <v>46</v>
      </c>
      <c r="D57" s="8"/>
      <c r="E57" s="47">
        <v>53400</v>
      </c>
      <c r="F57" s="8"/>
      <c r="G57" s="47">
        <v>48700</v>
      </c>
    </row>
    <row r="58" spans="2:7" ht="18">
      <c r="B58" s="8"/>
      <c r="C58" s="8" t="s">
        <v>49</v>
      </c>
      <c r="D58" s="8"/>
      <c r="E58" s="47">
        <v>121</v>
      </c>
      <c r="F58" s="8"/>
      <c r="G58" s="47">
        <v>41</v>
      </c>
    </row>
    <row r="59" spans="2:7" ht="18">
      <c r="B59" s="8"/>
      <c r="C59" s="8" t="s">
        <v>53</v>
      </c>
      <c r="D59" s="8"/>
      <c r="E59" s="47">
        <v>85000</v>
      </c>
      <c r="F59" s="8"/>
      <c r="G59" s="47">
        <v>85000</v>
      </c>
    </row>
    <row r="60" spans="2:7" ht="18">
      <c r="B60" s="8"/>
      <c r="C60" s="8" t="s">
        <v>50</v>
      </c>
      <c r="D60" s="8"/>
      <c r="E60" s="47">
        <v>194</v>
      </c>
      <c r="F60" s="8"/>
      <c r="G60" s="47">
        <v>161</v>
      </c>
    </row>
    <row r="61" spans="2:7" ht="18.75" thickBot="1">
      <c r="B61" s="8"/>
      <c r="C61" s="8"/>
      <c r="D61" s="8"/>
      <c r="E61" s="47"/>
      <c r="F61" s="8"/>
      <c r="G61" s="47"/>
    </row>
    <row r="62" spans="2:7" ht="18.75" thickBot="1">
      <c r="B62" s="8"/>
      <c r="C62" s="8"/>
      <c r="D62" s="8"/>
      <c r="E62" s="50">
        <f>SUM(E52:E60)</f>
        <v>487166</v>
      </c>
      <c r="F62" s="8"/>
      <c r="G62" s="50">
        <f>SUM(G52:G60)</f>
        <v>399070</v>
      </c>
    </row>
    <row r="63" spans="2:7" ht="18">
      <c r="B63" s="8"/>
      <c r="C63" s="8"/>
      <c r="D63" s="8"/>
      <c r="E63" s="50"/>
      <c r="F63" s="8"/>
      <c r="G63" s="50"/>
    </row>
    <row r="64" spans="2:4" ht="15">
      <c r="B64" s="18" t="s">
        <v>73</v>
      </c>
      <c r="C64" s="18"/>
      <c r="D64" s="18"/>
    </row>
    <row r="65" spans="2:4" ht="15">
      <c r="B65" s="18" t="str">
        <f>'Income Statemen'!C66</f>
        <v> Annual Financial Report for the year ended 31st March 2008)</v>
      </c>
      <c r="C65" s="18"/>
      <c r="D65" s="18"/>
    </row>
    <row r="67" spans="2:10" ht="18">
      <c r="B67" s="8"/>
      <c r="C67" s="8"/>
      <c r="D67" s="8"/>
      <c r="E67" s="8"/>
      <c r="F67" s="8"/>
      <c r="G67" s="8"/>
      <c r="H67" s="8"/>
      <c r="I67" s="8"/>
      <c r="J67" s="8"/>
    </row>
    <row r="68" spans="2:10" ht="18">
      <c r="B68" s="8"/>
      <c r="C68" s="8"/>
      <c r="D68" s="8"/>
      <c r="E68" s="47"/>
      <c r="F68" s="8"/>
      <c r="G68" s="47"/>
      <c r="H68" s="8"/>
      <c r="I68" s="8"/>
      <c r="J68" s="8"/>
    </row>
    <row r="69" spans="2:10" ht="18">
      <c r="B69" s="8"/>
      <c r="C69" s="8"/>
      <c r="D69" s="8"/>
      <c r="E69" s="47"/>
      <c r="F69" s="47"/>
      <c r="G69" s="47"/>
      <c r="H69" s="8"/>
      <c r="I69" s="8"/>
      <c r="J69" s="8"/>
    </row>
    <row r="70" spans="2:10" ht="18">
      <c r="B70" s="8"/>
      <c r="C70" s="8"/>
      <c r="D70" s="8"/>
      <c r="E70" s="47"/>
      <c r="F70" s="8"/>
      <c r="G70" s="47"/>
      <c r="H70" s="8"/>
      <c r="I70" s="8"/>
      <c r="J70" s="8"/>
    </row>
    <row r="71" spans="2:10" ht="18">
      <c r="B71" s="8"/>
      <c r="C71" s="8"/>
      <c r="D71" s="8"/>
      <c r="E71" s="8"/>
      <c r="F71" s="8"/>
      <c r="G71" s="8"/>
      <c r="H71" s="8"/>
      <c r="I71" s="8"/>
      <c r="J71" s="8"/>
    </row>
    <row r="72" spans="2:10" ht="18">
      <c r="B72" s="8"/>
      <c r="C72" s="8"/>
      <c r="D72" s="8"/>
      <c r="E72" s="47"/>
      <c r="F72" s="8"/>
      <c r="G72" s="47"/>
      <c r="H72" s="8"/>
      <c r="I72" s="8"/>
      <c r="J72" s="8"/>
    </row>
    <row r="73" spans="2:10" ht="18">
      <c r="B73" s="8"/>
      <c r="C73" s="8"/>
      <c r="D73" s="8"/>
      <c r="E73" s="47"/>
      <c r="F73" s="8"/>
      <c r="G73" s="47"/>
      <c r="H73" s="8"/>
      <c r="I73" s="8"/>
      <c r="J73" s="8"/>
    </row>
    <row r="74" spans="2:10" ht="18">
      <c r="B74" s="8"/>
      <c r="C74" s="8"/>
      <c r="D74" s="8"/>
      <c r="E74" s="47"/>
      <c r="F74" s="8"/>
      <c r="G74" s="47"/>
      <c r="H74" s="8"/>
      <c r="I74" s="8"/>
      <c r="J74" s="8"/>
    </row>
    <row r="75" spans="2:10" ht="18">
      <c r="B75" s="8"/>
      <c r="C75" s="8"/>
      <c r="D75" s="8"/>
      <c r="E75" s="52"/>
      <c r="F75" s="10"/>
      <c r="G75" s="52"/>
      <c r="H75" s="8"/>
      <c r="I75" s="8"/>
      <c r="J75" s="8"/>
    </row>
    <row r="76" spans="2:10" ht="18">
      <c r="B76" s="8"/>
      <c r="C76" s="8"/>
      <c r="D76" s="8"/>
      <c r="E76" s="8"/>
      <c r="F76" s="8"/>
      <c r="G76" s="8"/>
      <c r="H76" s="8"/>
      <c r="I76" s="8"/>
      <c r="J76" s="8"/>
    </row>
    <row r="77" spans="2:10" ht="18">
      <c r="B77" s="8"/>
      <c r="C77" s="8"/>
      <c r="D77" s="8"/>
      <c r="E77" s="53"/>
      <c r="F77" s="8"/>
      <c r="G77" s="53"/>
      <c r="H77" s="8"/>
      <c r="I77" s="8"/>
      <c r="J77" s="8"/>
    </row>
    <row r="78" spans="2:10" ht="18">
      <c r="B78" s="8"/>
      <c r="C78" s="8"/>
      <c r="D78" s="8"/>
      <c r="E78" s="47"/>
      <c r="F78" s="8"/>
      <c r="G78" s="47"/>
      <c r="H78" s="8"/>
      <c r="I78" s="8"/>
      <c r="J78" s="8"/>
    </row>
    <row r="79" spans="2:10" ht="18">
      <c r="B79" s="8"/>
      <c r="C79" s="8"/>
      <c r="D79" s="8"/>
      <c r="E79" s="47"/>
      <c r="F79" s="8"/>
      <c r="G79" s="47"/>
      <c r="H79" s="8"/>
      <c r="I79" s="8"/>
      <c r="J79" s="8"/>
    </row>
    <row r="80" spans="2:10" ht="18">
      <c r="B80" s="8"/>
      <c r="C80" s="8"/>
      <c r="D80" s="8"/>
      <c r="E80" s="47"/>
      <c r="F80" s="8"/>
      <c r="G80" s="47"/>
      <c r="H80" s="8"/>
      <c r="I80" s="8"/>
      <c r="J80" s="8"/>
    </row>
    <row r="81" spans="2:10" ht="18">
      <c r="B81" s="8"/>
      <c r="C81" s="8"/>
      <c r="D81" s="8"/>
      <c r="E81" s="52"/>
      <c r="F81" s="10"/>
      <c r="G81" s="52"/>
      <c r="H81" s="8"/>
      <c r="I81" s="8"/>
      <c r="J81" s="8"/>
    </row>
    <row r="82" spans="2:10" ht="18">
      <c r="B82" s="8"/>
      <c r="C82" s="8"/>
      <c r="D82" s="8"/>
      <c r="E82" s="8"/>
      <c r="F82" s="8"/>
      <c r="G82" s="8"/>
      <c r="H82" s="8"/>
      <c r="I82" s="8"/>
      <c r="J82" s="8"/>
    </row>
    <row r="83" spans="2:10" ht="18">
      <c r="B83" s="8"/>
      <c r="C83" s="8"/>
      <c r="D83" s="8"/>
      <c r="E83" s="54"/>
      <c r="F83" s="54"/>
      <c r="G83" s="54"/>
      <c r="H83" s="8"/>
      <c r="I83" s="8"/>
      <c r="J83" s="8"/>
    </row>
    <row r="84" spans="2:10" ht="18">
      <c r="B84" s="8"/>
      <c r="C84" s="8"/>
      <c r="D84" s="8"/>
      <c r="E84" s="8"/>
      <c r="F84" s="8"/>
      <c r="G84" s="8"/>
      <c r="H84" s="8"/>
      <c r="I84" s="8"/>
      <c r="J84" s="8"/>
    </row>
    <row r="85" spans="2:10" ht="18">
      <c r="B85" s="8"/>
      <c r="C85" s="8"/>
      <c r="D85" s="8"/>
      <c r="E85" s="8"/>
      <c r="F85" s="8"/>
      <c r="G85" s="8"/>
      <c r="H85" s="8"/>
      <c r="I85" s="8"/>
      <c r="J85" s="8"/>
    </row>
    <row r="86" spans="2:10" ht="18">
      <c r="B86" s="8"/>
      <c r="C86" s="8"/>
      <c r="D86" s="8"/>
      <c r="E86" s="8"/>
      <c r="F86" s="8"/>
      <c r="G86" s="8"/>
      <c r="H86" s="8"/>
      <c r="I86" s="8"/>
      <c r="J86" s="8"/>
    </row>
    <row r="87" spans="2:10" ht="18">
      <c r="B87" s="8"/>
      <c r="C87" s="8"/>
      <c r="D87" s="8"/>
      <c r="E87" s="8"/>
      <c r="F87" s="8"/>
      <c r="G87" s="8"/>
      <c r="H87" s="8"/>
      <c r="I87" s="8"/>
      <c r="J87" s="8"/>
    </row>
    <row r="88" spans="2:10" ht="18">
      <c r="B88" s="8"/>
      <c r="C88" s="8"/>
      <c r="D88" s="8"/>
      <c r="E88" s="8"/>
      <c r="F88" s="8"/>
      <c r="G88" s="8"/>
      <c r="H88" s="8"/>
      <c r="I88" s="8"/>
      <c r="J88" s="8"/>
    </row>
    <row r="89" spans="2:10" ht="18">
      <c r="B89" s="8"/>
      <c r="C89" s="8"/>
      <c r="D89" s="8"/>
      <c r="E89" s="8"/>
      <c r="F89" s="8"/>
      <c r="G89" s="8"/>
      <c r="H89" s="8"/>
      <c r="I89" s="8"/>
      <c r="J89" s="8"/>
    </row>
    <row r="90" spans="2:10" ht="18">
      <c r="B90" s="8"/>
      <c r="C90" s="8"/>
      <c r="D90" s="8"/>
      <c r="E90" s="8"/>
      <c r="F90" s="8"/>
      <c r="G90" s="8"/>
      <c r="H90" s="8"/>
      <c r="I90" s="8"/>
      <c r="J90" s="8"/>
    </row>
    <row r="91" spans="2:10" ht="18">
      <c r="B91" s="8"/>
      <c r="C91" s="8"/>
      <c r="D91" s="8"/>
      <c r="E91" s="8"/>
      <c r="F91" s="8"/>
      <c r="G91" s="8"/>
      <c r="H91" s="8"/>
      <c r="I91" s="8"/>
      <c r="J91" s="8"/>
    </row>
    <row r="92" spans="2:10" ht="18">
      <c r="B92" s="8"/>
      <c r="C92" s="8"/>
      <c r="D92" s="8"/>
      <c r="E92" s="8"/>
      <c r="F92" s="8"/>
      <c r="G92" s="8"/>
      <c r="H92" s="8"/>
      <c r="I92" s="8"/>
      <c r="J92" s="8"/>
    </row>
    <row r="93" spans="2:10" ht="18">
      <c r="B93" s="8"/>
      <c r="C93" s="8"/>
      <c r="D93" s="8"/>
      <c r="E93" s="8"/>
      <c r="F93" s="8"/>
      <c r="G93" s="8"/>
      <c r="H93" s="8"/>
      <c r="I93" s="8"/>
      <c r="J93" s="8"/>
    </row>
    <row r="94" spans="2:10" ht="18">
      <c r="B94" s="8"/>
      <c r="C94" s="8"/>
      <c r="D94" s="8"/>
      <c r="E94" s="8"/>
      <c r="F94" s="8"/>
      <c r="G94" s="8"/>
      <c r="H94" s="8"/>
      <c r="I94" s="8"/>
      <c r="J94" s="8"/>
    </row>
    <row r="95" spans="2:10" ht="18">
      <c r="B95" s="8"/>
      <c r="C95" s="8"/>
      <c r="D95" s="8"/>
      <c r="E95" s="8"/>
      <c r="F95" s="8"/>
      <c r="G95" s="8"/>
      <c r="H95" s="8"/>
      <c r="I95" s="8"/>
      <c r="J95" s="8"/>
    </row>
    <row r="96" spans="2:10" ht="18">
      <c r="B96" s="8"/>
      <c r="C96" s="8"/>
      <c r="D96" s="8"/>
      <c r="E96" s="8"/>
      <c r="F96" s="8"/>
      <c r="G96" s="8"/>
      <c r="H96" s="8"/>
      <c r="I96" s="8"/>
      <c r="J96" s="8"/>
    </row>
    <row r="97" spans="2:10" ht="18">
      <c r="B97" s="8"/>
      <c r="C97" s="8"/>
      <c r="D97" s="8"/>
      <c r="E97" s="8"/>
      <c r="F97" s="8"/>
      <c r="G97" s="8"/>
      <c r="H97" s="8"/>
      <c r="I97" s="8"/>
      <c r="J97" s="8"/>
    </row>
    <row r="98" spans="2:10" ht="18">
      <c r="B98" s="8"/>
      <c r="C98" s="8"/>
      <c r="D98" s="8"/>
      <c r="E98" s="8"/>
      <c r="F98" s="8"/>
      <c r="G98" s="8"/>
      <c r="H98" s="8"/>
      <c r="I98" s="8"/>
      <c r="J98" s="8"/>
    </row>
    <row r="99" spans="2:10" ht="18">
      <c r="B99" s="8"/>
      <c r="C99" s="8"/>
      <c r="D99" s="8"/>
      <c r="E99" s="8"/>
      <c r="F99" s="8"/>
      <c r="G99" s="8"/>
      <c r="H99" s="8"/>
      <c r="I99" s="8"/>
      <c r="J99" s="8"/>
    </row>
    <row r="100" spans="2:10" ht="18">
      <c r="B100" s="8"/>
      <c r="C100" s="8"/>
      <c r="D100" s="8"/>
      <c r="E100" s="8"/>
      <c r="F100" s="8"/>
      <c r="G100" s="8"/>
      <c r="H100" s="8"/>
      <c r="I100" s="8"/>
      <c r="J100" s="8"/>
    </row>
    <row r="101" spans="2:10" ht="18">
      <c r="B101" s="8"/>
      <c r="C101" s="8"/>
      <c r="D101" s="8"/>
      <c r="E101" s="8"/>
      <c r="F101" s="8"/>
      <c r="G101" s="8"/>
      <c r="H101" s="8"/>
      <c r="I101" s="8"/>
      <c r="J101" s="8"/>
    </row>
    <row r="102" spans="2:10" ht="18">
      <c r="B102" s="8"/>
      <c r="C102" s="8"/>
      <c r="D102" s="8"/>
      <c r="E102" s="8"/>
      <c r="F102" s="8"/>
      <c r="G102" s="8"/>
      <c r="H102" s="8"/>
      <c r="I102" s="8"/>
      <c r="J102" s="8"/>
    </row>
    <row r="103" spans="2:10" ht="18">
      <c r="B103" s="8"/>
      <c r="C103" s="8"/>
      <c r="D103" s="8"/>
      <c r="E103" s="8"/>
      <c r="F103" s="8"/>
      <c r="G103" s="8"/>
      <c r="H103" s="8"/>
      <c r="I103" s="8"/>
      <c r="J103" s="8"/>
    </row>
    <row r="104" spans="2:10" ht="18">
      <c r="B104" s="8"/>
      <c r="C104" s="8"/>
      <c r="D104" s="8"/>
      <c r="E104" s="8"/>
      <c r="F104" s="8"/>
      <c r="G104" s="8"/>
      <c r="H104" s="8"/>
      <c r="I104" s="8"/>
      <c r="J104" s="8"/>
    </row>
    <row r="105" spans="2:10" ht="18">
      <c r="B105" s="8"/>
      <c r="C105" s="8"/>
      <c r="D105" s="8"/>
      <c r="E105" s="8"/>
      <c r="F105" s="8"/>
      <c r="G105" s="8"/>
      <c r="H105" s="8"/>
      <c r="I105" s="8"/>
      <c r="J105" s="8"/>
    </row>
    <row r="106" spans="2:10" ht="18">
      <c r="B106" s="8"/>
      <c r="C106" s="8"/>
      <c r="D106" s="8"/>
      <c r="E106" s="8"/>
      <c r="F106" s="8"/>
      <c r="G106" s="8"/>
      <c r="H106" s="8"/>
      <c r="I106" s="8"/>
      <c r="J106" s="8"/>
    </row>
    <row r="107" spans="2:10" ht="18">
      <c r="B107" s="8"/>
      <c r="C107" s="8"/>
      <c r="D107" s="8"/>
      <c r="E107" s="8"/>
      <c r="F107" s="8"/>
      <c r="G107" s="8"/>
      <c r="H107" s="8"/>
      <c r="I107" s="8"/>
      <c r="J107" s="8"/>
    </row>
    <row r="108" spans="2:10" ht="18">
      <c r="B108" s="8"/>
      <c r="C108" s="8"/>
      <c r="D108" s="8"/>
      <c r="E108" s="8"/>
      <c r="F108" s="8"/>
      <c r="G108" s="8"/>
      <c r="H108" s="8"/>
      <c r="I108" s="8"/>
      <c r="J108" s="8"/>
    </row>
    <row r="109" spans="2:10" ht="18">
      <c r="B109" s="8"/>
      <c r="C109" s="8"/>
      <c r="D109" s="8"/>
      <c r="E109" s="8"/>
      <c r="F109" s="8"/>
      <c r="G109" s="8"/>
      <c r="H109" s="8"/>
      <c r="I109" s="8"/>
      <c r="J109" s="8"/>
    </row>
    <row r="110" spans="2:10" ht="18">
      <c r="B110" s="8"/>
      <c r="C110" s="8"/>
      <c r="D110" s="8"/>
      <c r="E110" s="8"/>
      <c r="F110" s="8"/>
      <c r="G110" s="8"/>
      <c r="H110" s="8"/>
      <c r="I110" s="8"/>
      <c r="J110" s="8"/>
    </row>
    <row r="111" spans="2:10" ht="18">
      <c r="B111" s="8"/>
      <c r="C111" s="8"/>
      <c r="D111" s="8"/>
      <c r="E111" s="8"/>
      <c r="F111" s="8"/>
      <c r="G111" s="8"/>
      <c r="H111" s="8"/>
      <c r="I111" s="8"/>
      <c r="J111" s="8"/>
    </row>
    <row r="112" spans="2:10" ht="18">
      <c r="B112" s="8"/>
      <c r="C112" s="8"/>
      <c r="D112" s="8"/>
      <c r="E112" s="8"/>
      <c r="F112" s="8"/>
      <c r="G112" s="8"/>
      <c r="H112" s="8"/>
      <c r="I112" s="8"/>
      <c r="J112" s="8"/>
    </row>
    <row r="113" spans="2:10" ht="18">
      <c r="B113" s="8"/>
      <c r="C113" s="8"/>
      <c r="D113" s="8"/>
      <c r="E113" s="8"/>
      <c r="F113" s="8"/>
      <c r="G113" s="8"/>
      <c r="H113" s="8"/>
      <c r="I113" s="8"/>
      <c r="J113" s="8"/>
    </row>
    <row r="114" spans="2:10" ht="18">
      <c r="B114" s="8"/>
      <c r="C114" s="8"/>
      <c r="D114" s="8"/>
      <c r="E114" s="8"/>
      <c r="F114" s="8"/>
      <c r="G114" s="8"/>
      <c r="H114" s="8"/>
      <c r="I114" s="8"/>
      <c r="J114" s="8"/>
    </row>
    <row r="115" spans="2:10" ht="18">
      <c r="B115" s="8"/>
      <c r="C115" s="8"/>
      <c r="D115" s="8"/>
      <c r="E115" s="8"/>
      <c r="F115" s="8"/>
      <c r="G115" s="8"/>
      <c r="H115" s="8"/>
      <c r="I115" s="8"/>
      <c r="J115" s="8"/>
    </row>
    <row r="116" spans="2:10" ht="18">
      <c r="B116" s="8"/>
      <c r="C116" s="8"/>
      <c r="D116" s="8"/>
      <c r="E116" s="8"/>
      <c r="F116" s="8"/>
      <c r="G116" s="8"/>
      <c r="H116" s="8"/>
      <c r="I116" s="8"/>
      <c r="J116" s="8"/>
    </row>
    <row r="117" spans="2:10" ht="18">
      <c r="B117" s="8"/>
      <c r="C117" s="8"/>
      <c r="D117" s="8"/>
      <c r="E117" s="8"/>
      <c r="F117" s="8"/>
      <c r="G117" s="8"/>
      <c r="H117" s="8"/>
      <c r="I117" s="8"/>
      <c r="J117" s="8"/>
    </row>
    <row r="118" spans="2:10" ht="18">
      <c r="B118" s="8"/>
      <c r="C118" s="8"/>
      <c r="D118" s="8"/>
      <c r="E118" s="8"/>
      <c r="F118" s="8"/>
      <c r="G118" s="8"/>
      <c r="H118" s="8"/>
      <c r="I118" s="8"/>
      <c r="J118" s="8"/>
    </row>
    <row r="119" spans="2:10" ht="18">
      <c r="B119" s="8"/>
      <c r="C119" s="8"/>
      <c r="D119" s="8"/>
      <c r="E119" s="8"/>
      <c r="F119" s="8"/>
      <c r="G119" s="8"/>
      <c r="H119" s="8"/>
      <c r="I119" s="8"/>
      <c r="J119" s="8"/>
    </row>
    <row r="120" spans="2:10" ht="18">
      <c r="B120" s="8"/>
      <c r="C120" s="8"/>
      <c r="D120" s="8"/>
      <c r="E120" s="8"/>
      <c r="F120" s="8"/>
      <c r="G120" s="8"/>
      <c r="H120" s="8"/>
      <c r="I120" s="8"/>
      <c r="J120" s="8"/>
    </row>
  </sheetData>
  <printOptions horizontalCentered="1"/>
  <pageMargins left="0.5" right="0.15" top="0.25" bottom="0.15" header="0" footer="0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44"/>
  <sheetViews>
    <sheetView showOutlineSymbols="0" zoomScale="60" zoomScaleNormal="60" workbookViewId="0" topLeftCell="A1">
      <selection activeCell="E20" sqref="E20"/>
    </sheetView>
  </sheetViews>
  <sheetFormatPr defaultColWidth="8.88671875" defaultRowHeight="15"/>
  <cols>
    <col min="1" max="1" width="4.6640625" style="1" customWidth="1"/>
    <col min="2" max="2" width="25.5546875" style="1" customWidth="1"/>
    <col min="3" max="3" width="10.99609375" style="1" customWidth="1"/>
    <col min="4" max="4" width="2.3359375" style="1" customWidth="1"/>
    <col min="5" max="5" width="9.6640625" style="1" customWidth="1"/>
    <col min="6" max="7" width="11.10546875" style="1" customWidth="1"/>
    <col min="8" max="8" width="9.99609375" style="1" customWidth="1"/>
    <col min="9" max="9" width="2.10546875" style="1" customWidth="1"/>
    <col min="10" max="10" width="11.10546875" style="1" customWidth="1"/>
    <col min="11" max="11" width="1.88671875" style="1" customWidth="1"/>
    <col min="12" max="12" width="10.77734375" style="1" customWidth="1"/>
    <col min="13" max="13" width="2.21484375" style="1" customWidth="1"/>
    <col min="14" max="14" width="9.6640625" style="1" customWidth="1"/>
    <col min="15" max="15" width="1.88671875" style="1" customWidth="1"/>
    <col min="16" max="16" width="10.21484375" style="1" customWidth="1"/>
    <col min="17" max="17" width="1.5625" style="1" customWidth="1"/>
    <col min="18" max="16384" width="9.6640625" style="1" customWidth="1"/>
  </cols>
  <sheetData>
    <row r="2" spans="2:3" ht="22.5">
      <c r="B2" s="3" t="s">
        <v>47</v>
      </c>
      <c r="C2" s="4"/>
    </row>
    <row r="3" ht="15">
      <c r="B3" s="5" t="s">
        <v>48</v>
      </c>
    </row>
    <row r="4" ht="17.25" customHeight="1"/>
    <row r="5" ht="18">
      <c r="B5" s="7" t="s">
        <v>51</v>
      </c>
    </row>
    <row r="6" spans="2:4" ht="18">
      <c r="B6" s="7" t="str">
        <f>'Income Statemen'!C6</f>
        <v>FOR THE YEAR ENDED 31 MARCH 2009</v>
      </c>
      <c r="D6" s="10"/>
    </row>
    <row r="7" spans="2:4" ht="18">
      <c r="B7" s="7"/>
      <c r="D7" s="10"/>
    </row>
    <row r="8" spans="2:16" ht="18">
      <c r="B8" s="7"/>
      <c r="D8" s="36"/>
      <c r="E8" s="18" t="s">
        <v>126</v>
      </c>
      <c r="N8" s="11" t="s">
        <v>93</v>
      </c>
      <c r="O8" s="11"/>
      <c r="P8" s="11" t="s">
        <v>30</v>
      </c>
    </row>
    <row r="9" spans="2:16" ht="18">
      <c r="B9" s="7"/>
      <c r="D9" s="10"/>
      <c r="N9" s="11" t="s">
        <v>94</v>
      </c>
      <c r="O9" s="11"/>
      <c r="P9" s="11" t="s">
        <v>95</v>
      </c>
    </row>
    <row r="10" spans="2:16" ht="18">
      <c r="B10" s="7"/>
      <c r="D10" s="10"/>
      <c r="E10" s="18" t="s">
        <v>124</v>
      </c>
      <c r="F10" s="37" t="s">
        <v>125</v>
      </c>
      <c r="J10" s="37" t="s">
        <v>27</v>
      </c>
      <c r="N10" s="37"/>
      <c r="O10" s="18"/>
      <c r="P10" s="18"/>
    </row>
    <row r="11" spans="2:14" ht="15">
      <c r="B11" s="6"/>
      <c r="G11" s="38"/>
      <c r="H11" s="38"/>
      <c r="J11" s="11" t="s">
        <v>14</v>
      </c>
      <c r="N11" s="11"/>
    </row>
    <row r="12" spans="7:8" ht="15">
      <c r="G12" s="39" t="s">
        <v>25</v>
      </c>
      <c r="H12" s="39"/>
    </row>
    <row r="13" spans="3:16" ht="15">
      <c r="C13" s="39"/>
      <c r="D13" s="39"/>
      <c r="E13" s="39" t="s">
        <v>20</v>
      </c>
      <c r="F13" s="39" t="s">
        <v>20</v>
      </c>
      <c r="G13" s="39" t="s">
        <v>26</v>
      </c>
      <c r="H13" s="39"/>
      <c r="I13" s="39"/>
      <c r="J13" s="39"/>
      <c r="K13" s="11"/>
      <c r="L13" s="11"/>
      <c r="N13" s="39"/>
      <c r="O13" s="11"/>
      <c r="P13" s="11"/>
    </row>
    <row r="14" spans="3:16" ht="15">
      <c r="C14" s="39" t="s">
        <v>20</v>
      </c>
      <c r="D14" s="39"/>
      <c r="E14" s="39" t="s">
        <v>22</v>
      </c>
      <c r="F14" s="39" t="s">
        <v>24</v>
      </c>
      <c r="G14" s="39" t="s">
        <v>66</v>
      </c>
      <c r="H14" s="39" t="s">
        <v>123</v>
      </c>
      <c r="I14" s="39"/>
      <c r="J14" s="39" t="s">
        <v>28</v>
      </c>
      <c r="K14" s="11"/>
      <c r="L14" s="39"/>
      <c r="N14" s="39"/>
      <c r="O14" s="11"/>
      <c r="P14" s="39"/>
    </row>
    <row r="15" spans="3:16" ht="15">
      <c r="C15" s="40" t="s">
        <v>21</v>
      </c>
      <c r="D15" s="39"/>
      <c r="E15" s="40" t="s">
        <v>23</v>
      </c>
      <c r="F15" s="40" t="s">
        <v>23</v>
      </c>
      <c r="G15" s="40" t="s">
        <v>23</v>
      </c>
      <c r="H15" s="40" t="s">
        <v>23</v>
      </c>
      <c r="I15" s="39"/>
      <c r="J15" s="40" t="s">
        <v>29</v>
      </c>
      <c r="K15" s="11"/>
      <c r="L15" s="40" t="s">
        <v>30</v>
      </c>
      <c r="N15" s="40"/>
      <c r="O15" s="11"/>
      <c r="P15" s="40"/>
    </row>
    <row r="16" spans="3:16" ht="15">
      <c r="C16" s="39" t="s">
        <v>6</v>
      </c>
      <c r="E16" s="39" t="s">
        <v>6</v>
      </c>
      <c r="F16" s="39" t="s">
        <v>6</v>
      </c>
      <c r="G16" s="39" t="s">
        <v>6</v>
      </c>
      <c r="H16" s="39" t="s">
        <v>6</v>
      </c>
      <c r="J16" s="39" t="s">
        <v>6</v>
      </c>
      <c r="L16" s="39" t="s">
        <v>6</v>
      </c>
      <c r="N16" s="39" t="s">
        <v>6</v>
      </c>
      <c r="P16" s="39" t="s">
        <v>6</v>
      </c>
    </row>
    <row r="17" spans="2:16" ht="18">
      <c r="B17" s="18" t="s">
        <v>134</v>
      </c>
      <c r="C17" s="8"/>
      <c r="D17" s="8"/>
      <c r="E17" s="8"/>
      <c r="F17" s="8"/>
      <c r="G17" s="8"/>
      <c r="H17" s="8"/>
      <c r="I17" s="8"/>
      <c r="J17" s="8"/>
      <c r="K17" s="8"/>
      <c r="L17" s="8"/>
      <c r="N17" s="8"/>
      <c r="O17" s="8"/>
      <c r="P17" s="8"/>
    </row>
    <row r="18" spans="2:16" ht="18">
      <c r="B18" s="6" t="s">
        <v>135</v>
      </c>
      <c r="C18" s="8"/>
      <c r="D18" s="8"/>
      <c r="E18" s="8"/>
      <c r="F18" s="8"/>
      <c r="G18" s="8"/>
      <c r="H18" s="8"/>
      <c r="I18" s="8"/>
      <c r="J18" s="8"/>
      <c r="K18" s="8"/>
      <c r="L18" s="8"/>
      <c r="N18" s="8"/>
      <c r="O18" s="8"/>
      <c r="P18" s="8"/>
    </row>
    <row r="19" spans="2:16" ht="18">
      <c r="B19" s="1" t="s">
        <v>16</v>
      </c>
      <c r="C19" s="36">
        <f>'Balance Sheet'!G45</f>
        <v>171710</v>
      </c>
      <c r="D19" s="36"/>
      <c r="E19" s="36">
        <v>19911</v>
      </c>
      <c r="F19" s="36">
        <v>8930</v>
      </c>
      <c r="G19" s="36">
        <v>-4131</v>
      </c>
      <c r="H19" s="36">
        <v>0</v>
      </c>
      <c r="I19" s="36"/>
      <c r="J19" s="36">
        <v>62411</v>
      </c>
      <c r="K19" s="36"/>
      <c r="L19" s="36">
        <f>SUM(C19:J19)</f>
        <v>258831</v>
      </c>
      <c r="M19" s="8"/>
      <c r="N19" s="36">
        <v>-2156</v>
      </c>
      <c r="O19" s="36"/>
      <c r="P19" s="36">
        <f>+N19+L19</f>
        <v>256675</v>
      </c>
    </row>
    <row r="20" spans="2:16" ht="18">
      <c r="B20" s="1" t="s">
        <v>117</v>
      </c>
      <c r="C20" s="36"/>
      <c r="D20" s="36"/>
      <c r="E20" s="36"/>
      <c r="F20" s="36"/>
      <c r="G20" s="36"/>
      <c r="H20" s="36"/>
      <c r="I20" s="36"/>
      <c r="J20" s="8"/>
      <c r="K20" s="36"/>
      <c r="L20" s="36"/>
      <c r="M20" s="8"/>
      <c r="N20" s="36"/>
      <c r="O20" s="36"/>
      <c r="P20" s="36"/>
    </row>
    <row r="21" spans="3:16" ht="18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8"/>
      <c r="N21" s="36"/>
      <c r="O21" s="36"/>
      <c r="P21" s="36"/>
    </row>
    <row r="22" spans="2:16" ht="18">
      <c r="B22" s="1" t="s">
        <v>17</v>
      </c>
      <c r="C22" s="41">
        <f>C27-C19</f>
        <v>0</v>
      </c>
      <c r="D22" s="41"/>
      <c r="E22" s="41">
        <f>E27-E19</f>
        <v>0</v>
      </c>
      <c r="F22" s="41">
        <v>0</v>
      </c>
      <c r="G22" s="41">
        <f>G27-G19</f>
        <v>3738</v>
      </c>
      <c r="H22" s="41">
        <f>H27-H19</f>
        <v>78365</v>
      </c>
      <c r="I22" s="36"/>
      <c r="J22" s="41">
        <f>'Income Statemen'!I52</f>
        <v>9273</v>
      </c>
      <c r="K22" s="36"/>
      <c r="L22" s="36">
        <f>+J22+G22+H22</f>
        <v>91376</v>
      </c>
      <c r="M22" s="8"/>
      <c r="N22" s="41">
        <f>'Income Statemen'!I53</f>
        <v>831</v>
      </c>
      <c r="O22" s="36"/>
      <c r="P22" s="36">
        <f>+N22+L22</f>
        <v>92207</v>
      </c>
    </row>
    <row r="23" spans="2:16" ht="16.5">
      <c r="B23" s="1" t="s">
        <v>18</v>
      </c>
      <c r="C23" s="63"/>
      <c r="D23" s="63"/>
      <c r="E23" s="61"/>
      <c r="F23" s="61"/>
      <c r="G23" s="61"/>
      <c r="H23" s="61"/>
      <c r="I23" s="61"/>
      <c r="J23" s="61"/>
      <c r="K23" s="61"/>
      <c r="L23" s="61"/>
      <c r="M23" s="62"/>
      <c r="N23" s="61"/>
      <c r="O23" s="61"/>
      <c r="P23" s="61"/>
    </row>
    <row r="24" spans="3:16" ht="16.5">
      <c r="C24" s="63"/>
      <c r="D24" s="63"/>
      <c r="E24" s="61"/>
      <c r="F24" s="61"/>
      <c r="G24" s="61"/>
      <c r="H24" s="61"/>
      <c r="I24" s="61"/>
      <c r="J24" s="61"/>
      <c r="K24" s="61"/>
      <c r="L24" s="61"/>
      <c r="M24" s="62"/>
      <c r="N24" s="61"/>
      <c r="O24" s="61"/>
      <c r="P24" s="61"/>
    </row>
    <row r="25" spans="2:16" ht="18">
      <c r="B25" s="1" t="s">
        <v>129</v>
      </c>
      <c r="C25" s="42"/>
      <c r="D25" s="45"/>
      <c r="E25" s="36"/>
      <c r="F25" s="36"/>
      <c r="G25" s="36"/>
      <c r="H25" s="36"/>
      <c r="I25" s="36"/>
      <c r="J25" s="36">
        <v>-7727</v>
      </c>
      <c r="K25" s="36"/>
      <c r="L25" s="36">
        <f>SUM(C25:J25)</f>
        <v>-7727</v>
      </c>
      <c r="M25" s="8"/>
      <c r="N25" s="41"/>
      <c r="O25" s="36"/>
      <c r="P25" s="36">
        <f>+N25+L25</f>
        <v>-7727</v>
      </c>
    </row>
    <row r="26" spans="3:16" ht="17.25" thickBot="1">
      <c r="C26" s="61"/>
      <c r="D26" s="64"/>
      <c r="E26" s="61"/>
      <c r="F26" s="62"/>
      <c r="G26" s="61"/>
      <c r="H26" s="61"/>
      <c r="I26" s="61"/>
      <c r="J26" s="61"/>
      <c r="K26" s="61"/>
      <c r="L26" s="61"/>
      <c r="M26" s="62"/>
      <c r="N26" s="61"/>
      <c r="O26" s="61"/>
      <c r="P26" s="61"/>
    </row>
    <row r="27" spans="2:16" ht="17.25" thickBot="1">
      <c r="B27" s="18" t="s">
        <v>87</v>
      </c>
      <c r="C27" s="65">
        <f>'Balance Sheet'!E45</f>
        <v>171710</v>
      </c>
      <c r="D27" s="66"/>
      <c r="E27" s="65">
        <v>19911</v>
      </c>
      <c r="F27" s="65">
        <f>SUM(F19:F23)</f>
        <v>8930</v>
      </c>
      <c r="G27" s="65">
        <v>-393</v>
      </c>
      <c r="H27" s="65">
        <v>78365</v>
      </c>
      <c r="I27" s="67"/>
      <c r="J27" s="65">
        <f>SUM(J19:J26)</f>
        <v>63957</v>
      </c>
      <c r="K27" s="67"/>
      <c r="L27" s="65">
        <f>+L22+L19+L25</f>
        <v>342480</v>
      </c>
      <c r="M27" s="62"/>
      <c r="N27" s="65">
        <f>SUM(N19:N26)</f>
        <v>-1325</v>
      </c>
      <c r="O27" s="67"/>
      <c r="P27" s="65">
        <f>SUM(P19:P26)</f>
        <v>341155</v>
      </c>
    </row>
    <row r="28" spans="3:16" ht="16.5">
      <c r="C28" s="68"/>
      <c r="D28" s="64"/>
      <c r="E28" s="68"/>
      <c r="F28" s="68"/>
      <c r="G28" s="68"/>
      <c r="H28" s="68"/>
      <c r="I28" s="61"/>
      <c r="J28" s="68"/>
      <c r="K28" s="61"/>
      <c r="L28" s="68"/>
      <c r="M28" s="62"/>
      <c r="N28" s="68"/>
      <c r="O28" s="61"/>
      <c r="P28" s="68"/>
    </row>
    <row r="29" spans="3:16" ht="16.5">
      <c r="C29" s="61"/>
      <c r="D29" s="64"/>
      <c r="E29" s="61"/>
      <c r="F29" s="61"/>
      <c r="G29" s="61"/>
      <c r="H29" s="61"/>
      <c r="I29" s="61"/>
      <c r="J29" s="61"/>
      <c r="K29" s="61"/>
      <c r="L29" s="61"/>
      <c r="M29" s="62"/>
      <c r="N29" s="61"/>
      <c r="O29" s="61"/>
      <c r="P29" s="61"/>
    </row>
    <row r="30" spans="2:16" ht="16.5">
      <c r="B30" s="18" t="str">
        <f>+B17</f>
        <v>Year</v>
      </c>
      <c r="C30" s="61"/>
      <c r="D30" s="64"/>
      <c r="E30" s="61"/>
      <c r="F30" s="61"/>
      <c r="G30" s="61"/>
      <c r="H30" s="61"/>
      <c r="I30" s="61"/>
      <c r="J30" s="61"/>
      <c r="K30" s="61"/>
      <c r="L30" s="61"/>
      <c r="M30" s="62"/>
      <c r="N30" s="61"/>
      <c r="O30" s="61"/>
      <c r="P30" s="61"/>
    </row>
    <row r="31" spans="2:16" ht="16.5">
      <c r="B31" s="6" t="s">
        <v>136</v>
      </c>
      <c r="C31" s="61"/>
      <c r="D31" s="64"/>
      <c r="E31" s="61"/>
      <c r="F31" s="61"/>
      <c r="G31" s="61"/>
      <c r="H31" s="61"/>
      <c r="I31" s="61"/>
      <c r="J31" s="61"/>
      <c r="K31" s="61"/>
      <c r="L31" s="61"/>
      <c r="M31" s="62"/>
      <c r="N31" s="61"/>
      <c r="O31" s="61"/>
      <c r="P31" s="61"/>
    </row>
    <row r="32" spans="2:16" ht="16.5">
      <c r="B32" s="1" t="s">
        <v>16</v>
      </c>
      <c r="C32" s="61"/>
      <c r="D32" s="64"/>
      <c r="E32" s="61"/>
      <c r="F32" s="61"/>
      <c r="G32" s="61"/>
      <c r="H32" s="61"/>
      <c r="I32" s="61"/>
      <c r="J32" s="61"/>
      <c r="K32" s="61"/>
      <c r="L32" s="61"/>
      <c r="M32" s="62"/>
      <c r="N32" s="61"/>
      <c r="O32" s="61"/>
      <c r="P32" s="61"/>
    </row>
    <row r="33" spans="2:16" ht="18">
      <c r="B33" s="1" t="s">
        <v>105</v>
      </c>
      <c r="C33" s="36">
        <v>171710</v>
      </c>
      <c r="D33" s="24"/>
      <c r="E33" s="36">
        <v>19911</v>
      </c>
      <c r="F33" s="36">
        <v>8930</v>
      </c>
      <c r="G33" s="36">
        <v>-476</v>
      </c>
      <c r="H33" s="36">
        <v>0</v>
      </c>
      <c r="I33" s="36"/>
      <c r="J33" s="36">
        <v>75280</v>
      </c>
      <c r="K33" s="36"/>
      <c r="L33" s="36">
        <f>SUM(C33:J33)</f>
        <v>275355</v>
      </c>
      <c r="M33" s="8"/>
      <c r="N33" s="36">
        <v>-3007</v>
      </c>
      <c r="O33" s="36"/>
      <c r="P33" s="36">
        <f>+N33+L33</f>
        <v>272348</v>
      </c>
    </row>
    <row r="34" spans="3:16" ht="18">
      <c r="C34" s="36"/>
      <c r="D34" s="24"/>
      <c r="E34" s="36"/>
      <c r="F34" s="36"/>
      <c r="G34" s="36"/>
      <c r="H34" s="36"/>
      <c r="I34" s="36"/>
      <c r="J34" s="36"/>
      <c r="K34" s="36"/>
      <c r="L34" s="36"/>
      <c r="M34" s="8"/>
      <c r="N34" s="36"/>
      <c r="O34" s="36"/>
      <c r="P34" s="36"/>
    </row>
    <row r="35" spans="2:16" ht="18">
      <c r="B35" s="1" t="s">
        <v>17</v>
      </c>
      <c r="C35" s="41">
        <f>C40-C33</f>
        <v>0</v>
      </c>
      <c r="D35" s="44"/>
      <c r="E35" s="41">
        <f>E40-E33</f>
        <v>0</v>
      </c>
      <c r="F35" s="41">
        <f>F40-F33</f>
        <v>0</v>
      </c>
      <c r="G35" s="41">
        <f>+G40-G33-G38</f>
        <v>-3655</v>
      </c>
      <c r="H35" s="41">
        <f>+H40-H33-H38</f>
        <v>0</v>
      </c>
      <c r="I35" s="36"/>
      <c r="J35" s="41">
        <f>'Income Statemen'!K52</f>
        <v>17302</v>
      </c>
      <c r="K35" s="36"/>
      <c r="L35" s="36">
        <f>SUM(C35:J35)</f>
        <v>13647</v>
      </c>
      <c r="M35" s="8"/>
      <c r="N35" s="41">
        <f>+'Income Statemen'!K53</f>
        <v>851</v>
      </c>
      <c r="O35" s="36"/>
      <c r="P35" s="36">
        <f>+N35+L35</f>
        <v>14498</v>
      </c>
    </row>
    <row r="36" spans="2:16" ht="18">
      <c r="B36" s="1" t="s">
        <v>18</v>
      </c>
      <c r="C36" s="42"/>
      <c r="D36" s="45"/>
      <c r="E36" s="36"/>
      <c r="F36" s="36"/>
      <c r="G36" s="36"/>
      <c r="H36" s="36"/>
      <c r="I36" s="36"/>
      <c r="J36" s="36"/>
      <c r="K36" s="36"/>
      <c r="L36" s="36"/>
      <c r="M36" s="8"/>
      <c r="N36" s="36"/>
      <c r="O36" s="36"/>
      <c r="P36" s="36"/>
    </row>
    <row r="37" spans="3:16" ht="18">
      <c r="C37" s="42"/>
      <c r="D37" s="45"/>
      <c r="E37" s="36"/>
      <c r="F37" s="36"/>
      <c r="G37" s="36"/>
      <c r="H37" s="36"/>
      <c r="I37" s="36"/>
      <c r="J37" s="36"/>
      <c r="K37" s="36"/>
      <c r="L37" s="36"/>
      <c r="M37" s="8"/>
      <c r="N37" s="36"/>
      <c r="O37" s="36"/>
      <c r="P37" s="36"/>
    </row>
    <row r="38" spans="2:16" ht="18">
      <c r="B38" s="1" t="s">
        <v>129</v>
      </c>
      <c r="C38" s="42"/>
      <c r="D38" s="45"/>
      <c r="E38" s="36"/>
      <c r="F38" s="36"/>
      <c r="G38" s="36"/>
      <c r="H38" s="36"/>
      <c r="I38" s="36"/>
      <c r="J38" s="36">
        <v>-30171</v>
      </c>
      <c r="K38" s="36"/>
      <c r="L38" s="36">
        <f>SUM(C38:J38)</f>
        <v>-30171</v>
      </c>
      <c r="M38" s="8"/>
      <c r="N38" s="41"/>
      <c r="O38" s="36"/>
      <c r="P38" s="36">
        <f>+N38+L38</f>
        <v>-30171</v>
      </c>
    </row>
    <row r="39" spans="2:16" ht="17.25" thickBot="1">
      <c r="B39" s="18"/>
      <c r="C39" s="61"/>
      <c r="D39" s="64"/>
      <c r="E39" s="61"/>
      <c r="F39" s="61"/>
      <c r="G39" s="61"/>
      <c r="H39" s="61"/>
      <c r="I39" s="61"/>
      <c r="J39" s="61"/>
      <c r="K39" s="61"/>
      <c r="L39" s="61"/>
      <c r="M39" s="62"/>
      <c r="N39" s="61"/>
      <c r="O39" s="61"/>
      <c r="P39" s="61"/>
    </row>
    <row r="40" spans="2:16" ht="17.25" thickBot="1">
      <c r="B40" s="18" t="s">
        <v>88</v>
      </c>
      <c r="C40" s="65">
        <v>171710</v>
      </c>
      <c r="D40" s="66"/>
      <c r="E40" s="65">
        <v>19911</v>
      </c>
      <c r="F40" s="65">
        <v>8930</v>
      </c>
      <c r="G40" s="65">
        <v>-4131</v>
      </c>
      <c r="H40" s="65">
        <v>0</v>
      </c>
      <c r="I40" s="67"/>
      <c r="J40" s="65">
        <f>SUM(J32:J39)</f>
        <v>62411</v>
      </c>
      <c r="K40" s="67"/>
      <c r="L40" s="65">
        <f>SUM(C40:J40)</f>
        <v>258831</v>
      </c>
      <c r="M40" s="62"/>
      <c r="N40" s="65">
        <f>+N35+N33</f>
        <v>-2156</v>
      </c>
      <c r="O40" s="67"/>
      <c r="P40" s="65">
        <f>SUM(P32:P39)</f>
        <v>256675</v>
      </c>
    </row>
    <row r="41" spans="3:16" ht="18">
      <c r="C41" s="43"/>
      <c r="D41" s="36"/>
      <c r="E41" s="43"/>
      <c r="F41" s="43"/>
      <c r="G41" s="43"/>
      <c r="H41" s="43"/>
      <c r="I41" s="36"/>
      <c r="J41" s="43"/>
      <c r="K41" s="36"/>
      <c r="L41" s="43"/>
      <c r="N41" s="43"/>
      <c r="O41" s="36"/>
      <c r="P41" s="43"/>
    </row>
    <row r="42" spans="3:16" ht="15">
      <c r="C42" s="22"/>
      <c r="D42" s="22"/>
      <c r="E42" s="22"/>
      <c r="F42" s="22"/>
      <c r="G42" s="22"/>
      <c r="H42" s="22"/>
      <c r="I42" s="22"/>
      <c r="J42" s="22"/>
      <c r="K42" s="22"/>
      <c r="L42" s="22"/>
      <c r="N42" s="22"/>
      <c r="O42" s="22"/>
      <c r="P42" s="22"/>
    </row>
    <row r="43" spans="2:15" ht="18">
      <c r="B43" s="10" t="s">
        <v>19</v>
      </c>
      <c r="C43" s="22"/>
      <c r="D43" s="22"/>
      <c r="E43" s="22"/>
      <c r="F43" s="22"/>
      <c r="G43" s="22"/>
      <c r="H43" s="22"/>
      <c r="I43" s="22"/>
      <c r="J43" s="22"/>
      <c r="K43" s="22"/>
      <c r="N43" s="22"/>
      <c r="O43" s="22"/>
    </row>
    <row r="44" ht="18">
      <c r="B44" s="10" t="s">
        <v>119</v>
      </c>
    </row>
  </sheetData>
  <printOptions horizontalCentered="1"/>
  <pageMargins left="0.42" right="0.21" top="0.72" bottom="0.18" header="0" footer="0"/>
  <pageSetup horizontalDpi="300" verticalDpi="300" orientation="landscape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B1:H109"/>
  <sheetViews>
    <sheetView showOutlineSymbols="0" view="pageBreakPreview" zoomScale="60" workbookViewId="0" topLeftCell="A1">
      <selection activeCell="L15" sqref="L15:M15"/>
    </sheetView>
  </sheetViews>
  <sheetFormatPr defaultColWidth="8.88671875" defaultRowHeight="15"/>
  <cols>
    <col min="1" max="1" width="5.6640625" style="1" customWidth="1"/>
    <col min="2" max="2" width="4.6640625" style="1" customWidth="1"/>
    <col min="3" max="3" width="36.6640625" style="1" customWidth="1"/>
    <col min="4" max="4" width="14.5546875" style="1" customWidth="1"/>
    <col min="5" max="5" width="10.21484375" style="1" customWidth="1"/>
    <col min="6" max="6" width="3.21484375" style="1" customWidth="1"/>
    <col min="7" max="7" width="9.88671875" style="1" customWidth="1"/>
    <col min="8" max="8" width="1.77734375" style="1" customWidth="1"/>
    <col min="9" max="16384" width="9.6640625" style="1" customWidth="1"/>
  </cols>
  <sheetData>
    <row r="1" ht="15">
      <c r="F1" s="2"/>
    </row>
    <row r="2" spans="2:6" ht="22.5">
      <c r="B2" s="3" t="s">
        <v>47</v>
      </c>
      <c r="C2" s="4"/>
      <c r="D2" s="4"/>
      <c r="F2" s="2"/>
    </row>
    <row r="3" spans="2:6" ht="15">
      <c r="B3" s="5" t="s">
        <v>48</v>
      </c>
      <c r="F3" s="2"/>
    </row>
    <row r="4" spans="2:6" ht="15">
      <c r="B4" s="5"/>
      <c r="F4" s="2"/>
    </row>
    <row r="5" spans="2:6" ht="18">
      <c r="B5" s="6" t="s">
        <v>52</v>
      </c>
      <c r="C5" s="7"/>
      <c r="D5" s="7"/>
      <c r="F5" s="2"/>
    </row>
    <row r="6" spans="2:8" ht="18">
      <c r="B6" s="6" t="str">
        <f>'Equity Change'!B6</f>
        <v>FOR THE YEAR ENDED 31 MARCH 2009</v>
      </c>
      <c r="C6" s="7"/>
      <c r="D6" s="7"/>
      <c r="E6" s="8"/>
      <c r="F6" s="9"/>
      <c r="G6" s="8"/>
      <c r="H6" s="8"/>
    </row>
    <row r="7" spans="2:8" ht="18">
      <c r="B7" s="6"/>
      <c r="C7" s="7"/>
      <c r="D7" s="7"/>
      <c r="E7" s="11" t="s">
        <v>144</v>
      </c>
      <c r="F7" s="11"/>
      <c r="G7" s="11" t="s">
        <v>145</v>
      </c>
      <c r="H7" s="8"/>
    </row>
    <row r="8" spans="2:8" ht="18">
      <c r="B8" s="10"/>
      <c r="C8" s="10"/>
      <c r="D8" s="10"/>
      <c r="E8" s="11">
        <v>2009</v>
      </c>
      <c r="F8" s="12"/>
      <c r="G8" s="11">
        <v>2008</v>
      </c>
      <c r="H8" s="13"/>
    </row>
    <row r="9" spans="2:8" ht="18">
      <c r="B9" s="10"/>
      <c r="C9" s="10"/>
      <c r="D9" s="10"/>
      <c r="E9" s="11" t="s">
        <v>134</v>
      </c>
      <c r="F9" s="15"/>
      <c r="G9" s="14" t="str">
        <f>+E9</f>
        <v>Year</v>
      </c>
      <c r="H9" s="13"/>
    </row>
    <row r="10" spans="2:8" ht="18">
      <c r="B10" s="10"/>
      <c r="C10" s="8"/>
      <c r="D10" s="10"/>
      <c r="E10" s="11" t="s">
        <v>68</v>
      </c>
      <c r="F10" s="12"/>
      <c r="G10" s="11" t="s">
        <v>68</v>
      </c>
      <c r="H10" s="13"/>
    </row>
    <row r="11" spans="2:8" ht="18">
      <c r="B11" s="10"/>
      <c r="C11" s="8"/>
      <c r="D11" s="10"/>
      <c r="E11" s="16">
        <f>'Income Statemen'!E12</f>
        <v>39903</v>
      </c>
      <c r="F11" s="17"/>
      <c r="G11" s="16">
        <f>'Income Statemen'!G12</f>
        <v>39903</v>
      </c>
      <c r="H11" s="13"/>
    </row>
    <row r="12" spans="2:8" ht="18">
      <c r="B12" s="8"/>
      <c r="D12" s="8"/>
      <c r="E12" s="11" t="s">
        <v>6</v>
      </c>
      <c r="F12" s="12"/>
      <c r="G12" s="11" t="s">
        <v>6</v>
      </c>
      <c r="H12" s="12"/>
    </row>
    <row r="13" spans="2:8" ht="18">
      <c r="B13" s="18" t="s">
        <v>76</v>
      </c>
      <c r="E13" s="19"/>
      <c r="F13" s="20"/>
      <c r="G13" s="19"/>
      <c r="H13" s="21"/>
    </row>
    <row r="14" spans="2:8" ht="18">
      <c r="B14" s="1" t="s">
        <v>99</v>
      </c>
      <c r="E14" s="19"/>
      <c r="F14" s="20"/>
      <c r="G14" s="19"/>
      <c r="H14" s="21"/>
    </row>
    <row r="15" spans="3:8" ht="18">
      <c r="C15" s="1" t="s">
        <v>147</v>
      </c>
      <c r="E15" s="22">
        <f>'Income Statemen'!I36</f>
        <v>12753</v>
      </c>
      <c r="F15" s="20"/>
      <c r="G15" s="22">
        <f>'Income Statemen'!K36</f>
        <v>21486</v>
      </c>
      <c r="H15" s="21"/>
    </row>
    <row r="16" spans="3:8" ht="18">
      <c r="C16" s="1" t="s">
        <v>148</v>
      </c>
      <c r="E16" s="22">
        <f>+'Income Statemen'!I45</f>
        <v>0</v>
      </c>
      <c r="F16" s="23"/>
      <c r="G16" s="22">
        <f>+'Income Statemen'!K45</f>
        <v>106</v>
      </c>
      <c r="H16" s="21"/>
    </row>
    <row r="17" spans="5:8" ht="18">
      <c r="E17" s="22"/>
      <c r="F17" s="23"/>
      <c r="G17" s="22"/>
      <c r="H17" s="21"/>
    </row>
    <row r="18" spans="2:8" ht="18">
      <c r="B18" s="18"/>
      <c r="E18" s="26">
        <f>SUM(E14:E17)</f>
        <v>12753</v>
      </c>
      <c r="F18" s="23"/>
      <c r="G18" s="26">
        <f>SUM(G14:G17)</f>
        <v>21592</v>
      </c>
      <c r="H18" s="21"/>
    </row>
    <row r="19" spans="2:8" ht="18">
      <c r="B19" s="1" t="s">
        <v>31</v>
      </c>
      <c r="E19" s="22"/>
      <c r="F19" s="23"/>
      <c r="G19" s="22"/>
      <c r="H19" s="24"/>
    </row>
    <row r="20" spans="3:8" ht="18">
      <c r="C20" s="1" t="s">
        <v>39</v>
      </c>
      <c r="E20" s="22">
        <v>8844</v>
      </c>
      <c r="F20" s="23"/>
      <c r="G20" s="22">
        <v>3787</v>
      </c>
      <c r="H20" s="24"/>
    </row>
    <row r="21" spans="3:8" ht="18">
      <c r="C21" s="1" t="s">
        <v>40</v>
      </c>
      <c r="E21" s="22">
        <f>-506-48</f>
        <v>-554</v>
      </c>
      <c r="F21" s="25"/>
      <c r="G21" s="22">
        <v>-5146</v>
      </c>
      <c r="H21" s="24"/>
    </row>
    <row r="22" spans="5:8" ht="18">
      <c r="E22" s="22"/>
      <c r="F22" s="23"/>
      <c r="G22" s="22"/>
      <c r="H22" s="24"/>
    </row>
    <row r="23" spans="2:8" ht="18">
      <c r="B23" s="1" t="s">
        <v>32</v>
      </c>
      <c r="E23" s="26">
        <f>SUM(E18:E22)</f>
        <v>21043</v>
      </c>
      <c r="F23" s="23"/>
      <c r="G23" s="26">
        <f>SUM(G18:G22)</f>
        <v>20233</v>
      </c>
      <c r="H23" s="24"/>
    </row>
    <row r="24" spans="5:8" ht="18">
      <c r="E24" s="22"/>
      <c r="F24" s="23"/>
      <c r="G24" s="22"/>
      <c r="H24" s="24"/>
    </row>
    <row r="25" spans="2:8" ht="18">
      <c r="B25" s="1" t="s">
        <v>33</v>
      </c>
      <c r="E25" s="22"/>
      <c r="F25" s="23"/>
      <c r="G25" s="22"/>
      <c r="H25" s="24"/>
    </row>
    <row r="26" spans="3:8" ht="18">
      <c r="C26" s="1" t="s">
        <v>41</v>
      </c>
      <c r="E26" s="22">
        <v>2640</v>
      </c>
      <c r="F26" s="23"/>
      <c r="G26" s="22">
        <v>-4489</v>
      </c>
      <c r="H26" s="24"/>
    </row>
    <row r="27" spans="3:8" ht="18">
      <c r="C27" s="1" t="s">
        <v>42</v>
      </c>
      <c r="E27" s="27">
        <v>-39633</v>
      </c>
      <c r="F27" s="23"/>
      <c r="G27" s="27">
        <v>4880</v>
      </c>
      <c r="H27" s="24"/>
    </row>
    <row r="28" spans="3:8" ht="18">
      <c r="C28" s="1" t="s">
        <v>127</v>
      </c>
      <c r="E28" s="22">
        <v>0</v>
      </c>
      <c r="F28" s="23"/>
      <c r="G28" s="22">
        <v>-6079</v>
      </c>
      <c r="H28" s="24"/>
    </row>
    <row r="29" spans="2:8" ht="18">
      <c r="B29" s="1" t="s">
        <v>34</v>
      </c>
      <c r="E29" s="26">
        <f>SUM(E23:E28)</f>
        <v>-15950</v>
      </c>
      <c r="F29" s="23"/>
      <c r="G29" s="26">
        <f>SUM(G23:G28)</f>
        <v>14545</v>
      </c>
      <c r="H29" s="24"/>
    </row>
    <row r="30" spans="5:8" ht="15.75" customHeight="1">
      <c r="E30" s="22"/>
      <c r="F30" s="23"/>
      <c r="G30" s="22"/>
      <c r="H30" s="24"/>
    </row>
    <row r="31" spans="3:8" ht="18" hidden="1">
      <c r="C31" s="1" t="s">
        <v>43</v>
      </c>
      <c r="E31" s="22"/>
      <c r="F31" s="23"/>
      <c r="G31" s="22"/>
      <c r="H31" s="24"/>
    </row>
    <row r="32" spans="3:8" ht="18">
      <c r="C32" s="1" t="s">
        <v>54</v>
      </c>
      <c r="E32" s="22">
        <v>-2026</v>
      </c>
      <c r="F32" s="23"/>
      <c r="G32" s="22">
        <v>-1633</v>
      </c>
      <c r="H32" s="24"/>
    </row>
    <row r="33" spans="5:8" ht="18">
      <c r="E33" s="22"/>
      <c r="F33" s="23"/>
      <c r="G33" s="22"/>
      <c r="H33" s="24"/>
    </row>
    <row r="34" spans="2:8" ht="18">
      <c r="B34" s="1" t="s">
        <v>35</v>
      </c>
      <c r="E34" s="26">
        <f>SUM(E29:E33)</f>
        <v>-17976</v>
      </c>
      <c r="F34" s="23"/>
      <c r="G34" s="26">
        <f>SUM(G29:G33)</f>
        <v>12912</v>
      </c>
      <c r="H34" s="24"/>
    </row>
    <row r="35" spans="5:8" ht="18">
      <c r="E35" s="26"/>
      <c r="F35" s="23"/>
      <c r="G35" s="26"/>
      <c r="H35" s="24"/>
    </row>
    <row r="36" spans="2:8" ht="18">
      <c r="B36" s="18" t="s">
        <v>77</v>
      </c>
      <c r="E36" s="22"/>
      <c r="F36" s="23"/>
      <c r="G36" s="22"/>
      <c r="H36" s="24"/>
    </row>
    <row r="37" spans="2:8" ht="18">
      <c r="B37" s="18"/>
      <c r="C37" s="1" t="s">
        <v>129</v>
      </c>
      <c r="E37" s="22">
        <v>-7727</v>
      </c>
      <c r="F37" s="23"/>
      <c r="G37" s="22">
        <v>-30171</v>
      </c>
      <c r="H37" s="24"/>
    </row>
    <row r="38" spans="3:8" ht="18">
      <c r="C38" s="1" t="s">
        <v>56</v>
      </c>
      <c r="E38" s="22">
        <v>48</v>
      </c>
      <c r="F38" s="23"/>
      <c r="G38" s="22">
        <v>1110</v>
      </c>
      <c r="H38" s="24"/>
    </row>
    <row r="39" spans="3:8" ht="18">
      <c r="C39" s="1" t="s">
        <v>106</v>
      </c>
      <c r="E39" s="22">
        <v>0</v>
      </c>
      <c r="F39" s="23"/>
      <c r="G39" s="22">
        <v>260</v>
      </c>
      <c r="H39" s="24"/>
    </row>
    <row r="40" spans="3:8" ht="18">
      <c r="C40" s="1" t="s">
        <v>128</v>
      </c>
      <c r="E40" s="22">
        <f>3528-1949</f>
        <v>1579</v>
      </c>
      <c r="F40" s="25"/>
      <c r="G40" s="22">
        <v>392</v>
      </c>
      <c r="H40" s="24"/>
    </row>
    <row r="41" spans="3:8" ht="18">
      <c r="C41" s="1" t="s">
        <v>138</v>
      </c>
      <c r="E41" s="22">
        <v>0</v>
      </c>
      <c r="F41" s="25"/>
      <c r="G41" s="22">
        <v>297</v>
      </c>
      <c r="H41" s="24"/>
    </row>
    <row r="42" spans="3:8" ht="18">
      <c r="C42" s="1" t="s">
        <v>44</v>
      </c>
      <c r="E42" s="22">
        <v>-7917</v>
      </c>
      <c r="F42" s="23"/>
      <c r="G42" s="22">
        <v>-6517</v>
      </c>
      <c r="H42" s="24"/>
    </row>
    <row r="43" spans="3:8" ht="18">
      <c r="C43" s="1" t="s">
        <v>86</v>
      </c>
      <c r="E43" s="22">
        <v>-139</v>
      </c>
      <c r="F43" s="23"/>
      <c r="G43" s="22">
        <v>-3184</v>
      </c>
      <c r="H43" s="24"/>
    </row>
    <row r="44" spans="3:8" ht="18">
      <c r="C44" s="1" t="s">
        <v>116</v>
      </c>
      <c r="E44" s="22">
        <v>0</v>
      </c>
      <c r="F44" s="23"/>
      <c r="G44" s="22">
        <v>-29282</v>
      </c>
      <c r="H44" s="24"/>
    </row>
    <row r="45" spans="3:8" ht="18">
      <c r="C45" s="1" t="s">
        <v>121</v>
      </c>
      <c r="E45" s="22">
        <f>-14979-123+52</f>
        <v>-15050</v>
      </c>
      <c r="F45" s="23"/>
      <c r="G45" s="22">
        <v>0</v>
      </c>
      <c r="H45" s="24"/>
    </row>
    <row r="46" spans="3:8" ht="18">
      <c r="C46" s="1" t="s">
        <v>122</v>
      </c>
      <c r="E46" s="22"/>
      <c r="F46" s="23"/>
      <c r="G46" s="22"/>
      <c r="H46" s="24"/>
    </row>
    <row r="47" spans="5:8" ht="18">
      <c r="E47" s="22"/>
      <c r="F47" s="23"/>
      <c r="G47" s="22"/>
      <c r="H47" s="24"/>
    </row>
    <row r="48" spans="2:8" ht="18">
      <c r="B48" s="1" t="s">
        <v>36</v>
      </c>
      <c r="E48" s="26">
        <f>SUM(E36:E47)</f>
        <v>-29206</v>
      </c>
      <c r="F48" s="23"/>
      <c r="G48" s="26">
        <f>SUM(G36:G46)</f>
        <v>-67095</v>
      </c>
      <c r="H48" s="24"/>
    </row>
    <row r="49" spans="5:8" ht="18">
      <c r="E49" s="26"/>
      <c r="F49" s="23"/>
      <c r="G49" s="26"/>
      <c r="H49" s="24"/>
    </row>
    <row r="50" spans="2:8" ht="18">
      <c r="B50" s="18" t="s">
        <v>78</v>
      </c>
      <c r="E50" s="22"/>
      <c r="F50" s="23"/>
      <c r="G50" s="22"/>
      <c r="H50" s="24"/>
    </row>
    <row r="51" spans="3:8" ht="18">
      <c r="C51" s="1" t="s">
        <v>45</v>
      </c>
      <c r="E51" s="22">
        <v>2864</v>
      </c>
      <c r="F51" s="23"/>
      <c r="G51" s="22">
        <v>5767</v>
      </c>
      <c r="H51" s="24"/>
    </row>
    <row r="52" spans="5:8" ht="18">
      <c r="E52" s="22"/>
      <c r="F52" s="23"/>
      <c r="G52" s="22"/>
      <c r="H52" s="24"/>
    </row>
    <row r="53" spans="2:8" ht="18">
      <c r="B53" s="1" t="s">
        <v>37</v>
      </c>
      <c r="E53" s="26">
        <f>SUM(E50:E52)</f>
        <v>2864</v>
      </c>
      <c r="F53" s="23"/>
      <c r="G53" s="26">
        <f>SUM(G50:G52)</f>
        <v>5767</v>
      </c>
      <c r="H53" s="24"/>
    </row>
    <row r="54" spans="5:8" ht="18">
      <c r="E54" s="26"/>
      <c r="F54" s="23"/>
      <c r="G54" s="26"/>
      <c r="H54" s="24"/>
    </row>
    <row r="55" spans="2:8" ht="18">
      <c r="B55" s="18" t="s">
        <v>79</v>
      </c>
      <c r="C55" s="18"/>
      <c r="D55" s="18"/>
      <c r="E55" s="28">
        <f>E53+E48+E34</f>
        <v>-44318</v>
      </c>
      <c r="F55" s="29"/>
      <c r="G55" s="28">
        <f>G53+G48+G34</f>
        <v>-48416</v>
      </c>
      <c r="H55" s="30"/>
    </row>
    <row r="56" spans="5:8" ht="18">
      <c r="E56" s="22"/>
      <c r="F56" s="23"/>
      <c r="G56" s="22"/>
      <c r="H56" s="24"/>
    </row>
    <row r="57" spans="2:8" ht="18">
      <c r="B57" s="1" t="s">
        <v>80</v>
      </c>
      <c r="E57" s="27">
        <v>29072</v>
      </c>
      <c r="F57" s="31"/>
      <c r="G57" s="27">
        <v>79320</v>
      </c>
      <c r="H57" s="24"/>
    </row>
    <row r="58" spans="5:8" ht="18">
      <c r="E58" s="22"/>
      <c r="F58" s="23"/>
      <c r="G58" s="22"/>
      <c r="H58" s="24"/>
    </row>
    <row r="59" spans="2:8" ht="18">
      <c r="B59" s="1" t="s">
        <v>81</v>
      </c>
      <c r="E59" s="22">
        <v>3114</v>
      </c>
      <c r="F59" s="23"/>
      <c r="G59" s="22">
        <v>-1832</v>
      </c>
      <c r="H59" s="24"/>
    </row>
    <row r="60" spans="3:8" ht="18">
      <c r="C60" s="1" t="s">
        <v>82</v>
      </c>
      <c r="E60" s="22"/>
      <c r="F60" s="23"/>
      <c r="G60" s="22"/>
      <c r="H60" s="24"/>
    </row>
    <row r="61" spans="5:8" ht="18.75" thickBot="1">
      <c r="E61" s="22"/>
      <c r="F61" s="23"/>
      <c r="G61" s="22"/>
      <c r="H61" s="24"/>
    </row>
    <row r="62" spans="2:8" ht="18.75" thickBot="1">
      <c r="B62" s="18" t="s">
        <v>89</v>
      </c>
      <c r="C62" s="18"/>
      <c r="D62" s="18"/>
      <c r="E62" s="32">
        <f>SUM(E54:E61)</f>
        <v>-12132</v>
      </c>
      <c r="F62" s="29"/>
      <c r="G62" s="32">
        <f>SUM(G54:G61)</f>
        <v>29072</v>
      </c>
      <c r="H62" s="30"/>
    </row>
    <row r="63" spans="6:8" ht="18">
      <c r="F63" s="23"/>
      <c r="H63" s="24"/>
    </row>
    <row r="64" spans="2:8" ht="18">
      <c r="B64" s="18" t="s">
        <v>38</v>
      </c>
      <c r="C64" s="18"/>
      <c r="D64" s="10"/>
      <c r="E64" s="8"/>
      <c r="F64" s="8"/>
      <c r="G64" s="8"/>
      <c r="H64" s="9"/>
    </row>
    <row r="65" spans="2:8" ht="18">
      <c r="B65" s="18" t="s">
        <v>120</v>
      </c>
      <c r="C65" s="18"/>
      <c r="D65" s="10"/>
      <c r="E65" s="8"/>
      <c r="F65" s="8"/>
      <c r="G65" s="8"/>
      <c r="H65" s="9"/>
    </row>
    <row r="66" spans="2:8" ht="18">
      <c r="B66" s="33"/>
      <c r="C66" s="10"/>
      <c r="D66" s="10"/>
      <c r="E66" s="8"/>
      <c r="F66" s="8"/>
      <c r="G66" s="8"/>
      <c r="H66" s="9"/>
    </row>
    <row r="67" spans="2:8" ht="18">
      <c r="B67" s="34"/>
      <c r="C67" s="35"/>
      <c r="D67" s="8"/>
      <c r="E67" s="8"/>
      <c r="F67" s="8"/>
      <c r="G67" s="8"/>
      <c r="H67" s="9"/>
    </row>
    <row r="68" spans="2:8" ht="18">
      <c r="B68" s="34"/>
      <c r="C68" s="35"/>
      <c r="D68" s="8"/>
      <c r="E68" s="8"/>
      <c r="F68" s="8"/>
      <c r="G68" s="8"/>
      <c r="H68" s="9"/>
    </row>
    <row r="69" spans="2:8" ht="18">
      <c r="B69" s="8"/>
      <c r="C69" s="8"/>
      <c r="D69" s="8"/>
      <c r="E69" s="8"/>
      <c r="F69" s="8"/>
      <c r="G69" s="8"/>
      <c r="H69" s="9"/>
    </row>
    <row r="70" spans="2:8" ht="18">
      <c r="B70" s="8"/>
      <c r="C70" s="8"/>
      <c r="D70" s="8"/>
      <c r="E70" s="8"/>
      <c r="F70" s="8"/>
      <c r="G70" s="8"/>
      <c r="H70" s="9"/>
    </row>
    <row r="71" ht="15">
      <c r="H71" s="2"/>
    </row>
    <row r="72" ht="15">
      <c r="H72" s="2"/>
    </row>
    <row r="73" ht="15">
      <c r="H73" s="2"/>
    </row>
    <row r="74" ht="15">
      <c r="H74" s="2"/>
    </row>
    <row r="75" ht="15">
      <c r="H75" s="2"/>
    </row>
    <row r="76" ht="15">
      <c r="H76" s="2"/>
    </row>
    <row r="77" ht="15">
      <c r="H77" s="2"/>
    </row>
    <row r="78" ht="15">
      <c r="H78" s="2"/>
    </row>
    <row r="79" ht="15">
      <c r="H79" s="2"/>
    </row>
    <row r="80" ht="15">
      <c r="H80" s="2"/>
    </row>
    <row r="81" ht="15">
      <c r="H81" s="2"/>
    </row>
    <row r="82" ht="15">
      <c r="H82" s="2"/>
    </row>
    <row r="83" ht="15">
      <c r="H83" s="2"/>
    </row>
    <row r="84" ht="15">
      <c r="H84" s="2"/>
    </row>
    <row r="85" ht="15">
      <c r="H85" s="2"/>
    </row>
    <row r="86" ht="15">
      <c r="H86" s="2"/>
    </row>
    <row r="87" ht="15">
      <c r="H87" s="2"/>
    </row>
    <row r="88" ht="15">
      <c r="H88" s="2"/>
    </row>
    <row r="89" ht="15">
      <c r="H89" s="2"/>
    </row>
    <row r="90" ht="15">
      <c r="H90" s="2"/>
    </row>
    <row r="91" ht="15">
      <c r="H91" s="2"/>
    </row>
    <row r="92" ht="15">
      <c r="H92" s="2"/>
    </row>
    <row r="93" ht="15">
      <c r="H93" s="2"/>
    </row>
    <row r="94" ht="15">
      <c r="H94" s="2"/>
    </row>
    <row r="95" ht="15">
      <c r="H95" s="2"/>
    </row>
    <row r="96" ht="15">
      <c r="H96" s="2"/>
    </row>
    <row r="97" ht="15">
      <c r="H97" s="2"/>
    </row>
    <row r="98" ht="15">
      <c r="H98" s="2"/>
    </row>
    <row r="99" ht="15">
      <c r="H99" s="2"/>
    </row>
    <row r="100" ht="15">
      <c r="H100" s="2"/>
    </row>
    <row r="101" ht="15">
      <c r="H101" s="2"/>
    </row>
    <row r="102" ht="15">
      <c r="H102" s="2"/>
    </row>
    <row r="103" ht="15">
      <c r="H103" s="2"/>
    </row>
    <row r="104" ht="15">
      <c r="H104" s="2"/>
    </row>
    <row r="105" ht="15">
      <c r="H105" s="2"/>
    </row>
    <row r="106" ht="15">
      <c r="H106" s="2"/>
    </row>
    <row r="107" ht="15">
      <c r="H107" s="2"/>
    </row>
    <row r="108" ht="15">
      <c r="H108" s="2"/>
    </row>
    <row r="109" ht="15">
      <c r="H109" s="2"/>
    </row>
  </sheetData>
  <printOptions horizontalCentered="1"/>
  <pageMargins left="0.5" right="0.15" top="0.19" bottom="0.16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Angeline Mary Santa Maria/GCF/RPB/Kul</dc:creator>
  <cp:keywords/>
  <dc:description/>
  <cp:lastModifiedBy>user</cp:lastModifiedBy>
  <cp:lastPrinted>2009-05-29T09:21:01Z</cp:lastPrinted>
  <dcterms:created xsi:type="dcterms:W3CDTF">2002-11-29T07:40:55Z</dcterms:created>
  <dcterms:modified xsi:type="dcterms:W3CDTF">2009-05-29T09:21:14Z</dcterms:modified>
  <cp:category/>
  <cp:version/>
  <cp:contentType/>
  <cp:contentStatus/>
</cp:coreProperties>
</file>