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30" yWindow="30" windowWidth="8745" windowHeight="7320" activeTab="0"/>
  </bookViews>
  <sheets>
    <sheet name="Income Statemen" sheetId="1" r:id="rId1"/>
    <sheet name="Comprehensive" sheetId="2" r:id="rId2"/>
    <sheet name="Balance Sheet" sheetId="3" r:id="rId3"/>
    <sheet name="Equity Change" sheetId="4" r:id="rId4"/>
    <sheet name="Cashflow" sheetId="5" r:id="rId5"/>
  </sheets>
  <definedNames>
    <definedName name="_xlnm.Print_Area" localSheetId="2">'Balance Sheet'!$B$1:$H$72</definedName>
    <definedName name="_xlnm.Print_Area" localSheetId="4">'Cashflow'!$B$1:$H$68</definedName>
    <definedName name="_xlnm.Print_Area" localSheetId="1">'Comprehensive'!$C$1:$L$39</definedName>
    <definedName name="_xlnm.Print_Area" localSheetId="3">'Equity Change'!$B$2:$R$50</definedName>
    <definedName name="_xlnm.Print_Area" localSheetId="0">'Income Statemen'!$C$1:$L$62</definedName>
    <definedName name="_xlnm.Print_Area">'Cashflow'!$A$3:$E$68</definedName>
  </definedNames>
  <calcPr fullCalcOnLoad="1"/>
</workbook>
</file>

<file path=xl/sharedStrings.xml><?xml version="1.0" encoding="utf-8"?>
<sst xmlns="http://schemas.openxmlformats.org/spreadsheetml/2006/main" count="233" uniqueCount="171">
  <si>
    <t>Revenue</t>
  </si>
  <si>
    <t>Operating Expenses</t>
  </si>
  <si>
    <t>Other Operating Income</t>
  </si>
  <si>
    <t>Finance Costs</t>
  </si>
  <si>
    <t>Taxation</t>
  </si>
  <si>
    <t>(RM'000)</t>
  </si>
  <si>
    <t>N /A</t>
  </si>
  <si>
    <t>Preceding Year</t>
  </si>
  <si>
    <t>Deferred and development expenditure</t>
  </si>
  <si>
    <t>Current Assets</t>
  </si>
  <si>
    <t>Current Liabilities</t>
  </si>
  <si>
    <t>Reserves</t>
  </si>
  <si>
    <t>Inventories</t>
  </si>
  <si>
    <t>Balance at beginning of</t>
  </si>
  <si>
    <t>Share</t>
  </si>
  <si>
    <t>Capital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</si>
  <si>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</si>
  <si>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</si>
  <si>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</si>
  <si>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</si>
  <si>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</si>
  <si>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</si>
  <si>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</si>
  <si>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</si>
  <si>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</si>
  <si>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Operating profit before changes in working capital</t>
  </si>
  <si>
    <t>Non-cash items</t>
  </si>
  <si>
    <t>Non-operating items ( which are investing / financing )</t>
  </si>
  <si>
    <t>Net Change in current liabilities</t>
  </si>
  <si>
    <t>Net Bank Borrowings</t>
  </si>
  <si>
    <t>Term Loan</t>
  </si>
  <si>
    <t xml:space="preserve"> ( Incorporated in Malaysia )</t>
  </si>
  <si>
    <t>Hire purchase</t>
  </si>
  <si>
    <t>Collaterised Loan Obligaton (CLO)</t>
  </si>
  <si>
    <t>Tax Paid</t>
  </si>
  <si>
    <t xml:space="preserve"> Quarter Ended</t>
  </si>
  <si>
    <t>Other investment</t>
  </si>
  <si>
    <t>Current Period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</si>
  <si>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</si>
  <si>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</si>
  <si>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</si>
  <si>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</si>
  <si>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</si>
  <si>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Trade and other payables</t>
  </si>
  <si>
    <t>Short term borrowings</t>
  </si>
  <si>
    <t>(Incorporated in Malaysia)</t>
  </si>
  <si>
    <t>Translation</t>
  </si>
  <si>
    <t>ended</t>
  </si>
  <si>
    <t>Share capital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</si>
  <si>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</si>
  <si>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</si>
  <si>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</si>
  <si>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</si>
  <si>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</si>
  <si>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 xml:space="preserve">Effects of exchange rate changes on cash &amp; </t>
  </si>
  <si>
    <t>Land held for development</t>
  </si>
  <si>
    <t>Purchase of land held for development</t>
  </si>
  <si>
    <t>As at</t>
  </si>
  <si>
    <t xml:space="preserve">Balance at end of period </t>
  </si>
  <si>
    <t>Balance at end of period</t>
  </si>
  <si>
    <t>Cash &amp; cash equivalents at end of period</t>
  </si>
  <si>
    <t>Cumulative to date</t>
  </si>
  <si>
    <t>Period Ended</t>
  </si>
  <si>
    <t>Non Current Assets</t>
  </si>
  <si>
    <t>Investment property</t>
  </si>
  <si>
    <t>Interest</t>
  </si>
  <si>
    <t>Equity</t>
  </si>
  <si>
    <t>CONTINUING OPERATIONS</t>
  </si>
  <si>
    <t>Profit  from continuing operations</t>
  </si>
  <si>
    <t>DISCONTINUED OPERATION</t>
  </si>
  <si>
    <t>Loss from discontinued operation,</t>
  </si>
  <si>
    <t xml:space="preserve">  net of tax</t>
  </si>
  <si>
    <t>-</t>
  </si>
  <si>
    <t>From continuing operations</t>
  </si>
  <si>
    <t>From discontinued operation</t>
  </si>
  <si>
    <t>Diluted earning per share</t>
  </si>
  <si>
    <t>Basic earnings per share (sen)</t>
  </si>
  <si>
    <t>Attributable to equity holders of the parent</t>
  </si>
  <si>
    <t>Investment in Associates</t>
  </si>
  <si>
    <t>Share of results of associates</t>
  </si>
  <si>
    <t>Revaluation</t>
  </si>
  <si>
    <t xml:space="preserve">                     Attributable to Equity Holders of the Parent</t>
  </si>
  <si>
    <t>Non-controlling interest</t>
  </si>
  <si>
    <t>Exchange differences on translating</t>
  </si>
  <si>
    <t xml:space="preserve"> foreign operations</t>
  </si>
  <si>
    <t xml:space="preserve">  for the period</t>
  </si>
  <si>
    <t xml:space="preserve">(The Condensed Consolidated Statement of Comprehensive Income  should be read in conjunction with </t>
  </si>
  <si>
    <t>ASSETS:</t>
  </si>
  <si>
    <t>Total Non Current Assets</t>
  </si>
  <si>
    <t>Total Current Assets</t>
  </si>
  <si>
    <t>TOTAL ASSETS</t>
  </si>
  <si>
    <t>EQUITY AND LIABILITIES:</t>
  </si>
  <si>
    <t>Other Reserves</t>
  </si>
  <si>
    <t>Retained Profit</t>
  </si>
  <si>
    <t>TOTAL EQUITY</t>
  </si>
  <si>
    <t>Deferred tax liabilities</t>
  </si>
  <si>
    <t>TOTAL EQUITY AND LIABILITIES</t>
  </si>
  <si>
    <t>Non-Current Liabilities:</t>
  </si>
  <si>
    <t>Total Non-Current Liabilities</t>
  </si>
  <si>
    <t>Total Current Liabilities</t>
  </si>
  <si>
    <t>TOTAL LIABILITIES</t>
  </si>
  <si>
    <t>CONDENSED CONSOLIDATED STATEMENT OF FINANCIAL POSITION</t>
  </si>
  <si>
    <t xml:space="preserve">                        Non Distributable Reserves</t>
  </si>
  <si>
    <t>Non-</t>
  </si>
  <si>
    <t>Controlling</t>
  </si>
  <si>
    <t>Effect of adopting FRS 139</t>
  </si>
  <si>
    <t>- as restated</t>
  </si>
  <si>
    <t>(Audited)</t>
  </si>
  <si>
    <t>(Unaudited)</t>
  </si>
  <si>
    <t xml:space="preserve"> Available-for-sale</t>
  </si>
  <si>
    <t xml:space="preserve">Net changes in fair value of </t>
  </si>
  <si>
    <t>Available-for-sales financial assets</t>
  </si>
  <si>
    <t>Derivative financial liabilities</t>
  </si>
  <si>
    <t>Available-</t>
  </si>
  <si>
    <t>for-sale</t>
  </si>
  <si>
    <t>Total comprehensive income/</t>
  </si>
  <si>
    <t xml:space="preserve">(loss) for the period </t>
  </si>
  <si>
    <t xml:space="preserve">CONDENSED CONSOLIDATED STATEMENT OF CASH FLOWS </t>
  </si>
  <si>
    <t>CONDENSED CONSOLIDATED STATEMENT OF COMPREHENSIVE INCOME</t>
  </si>
  <si>
    <t>CONDENSED CONSOLIDATED STATEMENT OF CHANGES IN EQUITY</t>
  </si>
  <si>
    <t xml:space="preserve">(The Condensed Consolidated Statement of Changes in Equity should be read in conjunction with </t>
  </si>
  <si>
    <t xml:space="preserve">(The Condensed Consolidated Statement of Cash Flows should be read in conjunction with </t>
  </si>
  <si>
    <t>(The Condensed Consolidated Statement of Financial Position should be read in conjunction with</t>
  </si>
  <si>
    <t xml:space="preserve">(The Condensed Consolidated Income Statement should be read in conjunction with </t>
  </si>
  <si>
    <t>Cash &amp; cash equivalents comprise the following:</t>
  </si>
  <si>
    <t>Bank overdraft</t>
  </si>
  <si>
    <t>Balance as at 1 Apr 2011</t>
  </si>
  <si>
    <t>Development properties</t>
  </si>
  <si>
    <t>Preceding Period</t>
  </si>
  <si>
    <t xml:space="preserve">Items that may be reclassified </t>
  </si>
  <si>
    <t xml:space="preserve">  subsequently to profit or loss :</t>
  </si>
  <si>
    <t xml:space="preserve">CONDENSED CONSOLIDATED STATEMENTS OF PROFIT OR LOSS </t>
  </si>
  <si>
    <t>Cash &amp; cash equivalents at beginning of period</t>
  </si>
  <si>
    <t>Cash generated from operations</t>
  </si>
  <si>
    <t>Net cash flows generated from operating activities</t>
  </si>
  <si>
    <t>cash equivalents at end of period</t>
  </si>
  <si>
    <t>Interest paid</t>
  </si>
  <si>
    <t>Asset held for sale</t>
  </si>
  <si>
    <t xml:space="preserve">  year as at 1 Apr. 2016</t>
  </si>
  <si>
    <t>Proceeds from disposal of investment / land/</t>
  </si>
  <si>
    <t>Loss  before tax</t>
  </si>
  <si>
    <t>Net loss Attributable to :</t>
  </si>
  <si>
    <t>Net loss for the period</t>
  </si>
  <si>
    <t>Basic losses per share (sen)</t>
  </si>
  <si>
    <t>Total comprehensive loss</t>
  </si>
  <si>
    <t>Total Comprehensive loss Attributable to :</t>
  </si>
  <si>
    <t>Equity holders of  the Parent</t>
  </si>
  <si>
    <t>Non-controlling interests</t>
  </si>
  <si>
    <t>Equity attributable to equity holders of the parent:</t>
  </si>
  <si>
    <t>Loss before taxation</t>
  </si>
  <si>
    <t xml:space="preserve">  year as at 1 Apr. 2017</t>
  </si>
  <si>
    <t>Repayment to certain director</t>
  </si>
  <si>
    <t>Proceeds from disposal of investment in associate, net</t>
  </si>
  <si>
    <t xml:space="preserve"> the Audited Financial Statements for the year ended 31st March 2017)</t>
  </si>
  <si>
    <t xml:space="preserve">   property, plant and equipment</t>
  </si>
  <si>
    <t>Purchase of property, plant and equipment</t>
  </si>
  <si>
    <t>Adjustments for :</t>
  </si>
  <si>
    <t>Net cash flows generated from investing activities</t>
  </si>
  <si>
    <t>Net cash flows used in financing activities</t>
  </si>
  <si>
    <t>Changes in working capital :</t>
  </si>
  <si>
    <t>Net Change in current assets &amp; receivables</t>
  </si>
  <si>
    <t>Amount owing to certain director</t>
  </si>
  <si>
    <t>FOR THE QUARTER ENDED 30 SEPTEMBER 2017</t>
  </si>
  <si>
    <t>Current 6 months</t>
  </si>
  <si>
    <t>AS AT 30 SEPTEMBER  2017</t>
  </si>
  <si>
    <t>6 months quarter</t>
  </si>
  <si>
    <t>ended 30 September 2017</t>
  </si>
  <si>
    <t>ended 30 September 2016</t>
  </si>
  <si>
    <t>6 months</t>
  </si>
  <si>
    <t>AVILLION BERHAD (244521 A)</t>
  </si>
  <si>
    <t>(formerly known as Reliance Pacific Berhad)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</si>
</sst>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00"/>
    <numFmt numFmtId="171" formatCode="#,##0.0000"/>
    <numFmt numFmtId="172" formatCode="&quot;$&quot;#,##0.00"/>
    <numFmt numFmtId="173" formatCode="0.00_);[Red]\(0.00\)"/>
    <numFmt numFmtId="174" formatCode="0_);[Red]\(0\)"/>
    <numFmt numFmtId="175" formatCode="0_);\(0\)"/>
    <numFmt numFmtId="176" formatCode="0.00_);\(0.00\)"/>
    <numFmt numFmtId="177" formatCode="#,##0.0"/>
    <numFmt numFmtId="178" formatCode="0.0_);\(0.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  <font>
      <b/>
      <sz val="12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sz val="14"/>
      <color indexed="12"/>
      <name val="Univers (W1)"/>
      <family val="2"/>
    </font>
    <font>
      <sz val="14"/>
      <color indexed="12"/>
      <name val="Times New Roman"/>
      <family val="0"/>
    </font>
    <font>
      <sz val="12"/>
      <color indexed="12"/>
      <name val="Univers (W1)"/>
      <family val="2"/>
    </font>
    <font>
      <sz val="12"/>
      <name val="Tahoma"/>
      <family val="2"/>
    </font>
    <font>
      <b/>
      <sz val="12"/>
      <name val="Tahoma"/>
      <family val="2"/>
    </font>
    <font>
      <b/>
      <u val="single"/>
      <sz val="14"/>
      <name val="Tahoma"/>
      <family val="2"/>
    </font>
    <font>
      <b/>
      <u val="single"/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u val="single"/>
      <sz val="7.2"/>
      <color indexed="12"/>
      <name val="Tahoma"/>
      <family val="2"/>
    </font>
    <font>
      <b/>
      <sz val="14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37" fillId="3" borderId="0" applyNumberFormat="0" applyBorder="0" applyAlignment="0" applyProtection="0"/>
    <xf numFmtId="0" fontId="41" fillId="20" borderId="1" applyNumberFormat="0" applyAlignment="0" applyProtection="0"/>
    <xf numFmtId="0" fontId="43" fillId="21" borderId="2" applyNumberFormat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7" borderId="1" applyNumberFormat="0" applyAlignment="0" applyProtection="0"/>
    <xf numFmtId="0" fontId="42" fillId="0" borderId="6" applyNumberFormat="0" applyFill="0" applyAlignment="0" applyProtection="0"/>
    <xf numFmtId="0" fontId="38" fillId="22" borderId="0" applyNumberFormat="0" applyBorder="0" applyAlignment="0" applyProtection="0"/>
    <xf numFmtId="0" fontId="0" fillId="23" borderId="7" applyNumberFormat="0" applyFont="0" applyAlignment="0" applyProtection="0"/>
    <xf numFmtId="0" fontId="40" fillId="20" borderId="8" applyNumberFormat="0" applyAlignment="0" applyProtection="0"/>
    <xf numFmtId="0" fontId="32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6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37" fontId="12" fillId="0" borderId="0" xfId="0" applyNumberFormat="1" applyFont="1" applyAlignment="1">
      <alignment/>
    </xf>
    <xf numFmtId="37" fontId="12" fillId="0" borderId="10" xfId="0" applyNumberFormat="1" applyFont="1" applyBorder="1" applyAlignment="1">
      <alignment/>
    </xf>
    <xf numFmtId="37" fontId="10" fillId="0" borderId="10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37" fontId="10" fillId="0" borderId="0" xfId="0" applyNumberFormat="1" applyFont="1" applyAlignment="1">
      <alignment horizontal="right"/>
    </xf>
    <xf numFmtId="0" fontId="12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1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 quotePrefix="1">
      <alignment/>
    </xf>
    <xf numFmtId="0" fontId="12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1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center"/>
    </xf>
    <xf numFmtId="37" fontId="9" fillId="0" borderId="0" xfId="0" applyNumberFormat="1" applyFont="1" applyAlignment="1">
      <alignment/>
    </xf>
    <xf numFmtId="0" fontId="12" fillId="0" borderId="0" xfId="0" applyNumberFormat="1" applyFont="1" applyBorder="1" applyAlignment="1" quotePrefix="1">
      <alignment horizontal="center"/>
    </xf>
    <xf numFmtId="0" fontId="11" fillId="0" borderId="0" xfId="0" applyNumberFormat="1" applyFont="1" applyBorder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 horizontal="right"/>
    </xf>
    <xf numFmtId="0" fontId="11" fillId="0" borderId="0" xfId="0" applyNumberFormat="1" applyFont="1" applyAlignment="1">
      <alignment horizontal="center"/>
    </xf>
    <xf numFmtId="37" fontId="9" fillId="0" borderId="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" fontId="11" fillId="0" borderId="0" xfId="0" applyNumberFormat="1" applyFont="1" applyBorder="1" applyAlignment="1">
      <alignment horizontal="right"/>
    </xf>
    <xf numFmtId="37" fontId="21" fillId="0" borderId="0" xfId="0" applyNumberFormat="1" applyFont="1" applyBorder="1" applyAlignment="1" quotePrefix="1">
      <alignment/>
    </xf>
    <xf numFmtId="0" fontId="22" fillId="0" borderId="0" xfId="0" applyNumberFormat="1" applyFont="1" applyAlignment="1">
      <alignment/>
    </xf>
    <xf numFmtId="0" fontId="16" fillId="0" borderId="0" xfId="0" applyNumberFormat="1" applyFont="1" applyAlignment="1">
      <alignment horizontal="center"/>
    </xf>
    <xf numFmtId="16" fontId="17" fillId="0" borderId="0" xfId="0" applyNumberFormat="1" applyFont="1" applyAlignment="1">
      <alignment horizontal="center"/>
    </xf>
    <xf numFmtId="175" fontId="6" fillId="0" borderId="0" xfId="0" applyNumberFormat="1" applyFont="1" applyAlignment="1">
      <alignment/>
    </xf>
    <xf numFmtId="37" fontId="6" fillId="0" borderId="11" xfId="0" applyNumberFormat="1" applyFont="1" applyBorder="1" applyAlignment="1">
      <alignment/>
    </xf>
    <xf numFmtId="37" fontId="11" fillId="0" borderId="0" xfId="0" applyNumberFormat="1" applyFont="1" applyAlignment="1">
      <alignment/>
    </xf>
    <xf numFmtId="37" fontId="6" fillId="0" borderId="0" xfId="0" applyNumberFormat="1" applyFont="1" applyAlignment="1">
      <alignment horizontal="center"/>
    </xf>
    <xf numFmtId="37" fontId="11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/>
    </xf>
    <xf numFmtId="37" fontId="11" fillId="0" borderId="12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11" fillId="0" borderId="13" xfId="0" applyNumberFormat="1" applyFont="1" applyBorder="1" applyAlignment="1">
      <alignment/>
    </xf>
    <xf numFmtId="37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0" fontId="11" fillId="0" borderId="0" xfId="0" applyNumberFormat="1" applyFont="1" applyAlignment="1" quotePrefix="1">
      <alignment horizontal="center"/>
    </xf>
    <xf numFmtId="0" fontId="11" fillId="0" borderId="0" xfId="0" applyNumberFormat="1" applyFont="1" applyBorder="1" applyAlignment="1" quotePrefix="1">
      <alignment horizontal="center"/>
    </xf>
    <xf numFmtId="16" fontId="11" fillId="0" borderId="0" xfId="0" applyNumberFormat="1" applyFont="1" applyBorder="1" applyAlignment="1">
      <alignment horizontal="center"/>
    </xf>
    <xf numFmtId="37" fontId="11" fillId="0" borderId="0" xfId="0" applyNumberFormat="1" applyFont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37" fontId="23" fillId="0" borderId="0" xfId="0" applyNumberFormat="1" applyFont="1" applyBorder="1" applyAlignment="1" quotePrefix="1">
      <alignment/>
    </xf>
    <xf numFmtId="37" fontId="6" fillId="0" borderId="0" xfId="0" applyNumberFormat="1" applyFont="1" applyAlignment="1">
      <alignment horizontal="right"/>
    </xf>
    <xf numFmtId="37" fontId="6" fillId="0" borderId="0" xfId="0" applyNumberFormat="1" applyFont="1" applyBorder="1" applyAlignment="1">
      <alignment horizontal="right"/>
    </xf>
    <xf numFmtId="0" fontId="24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6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25" fillId="0" borderId="0" xfId="0" applyNumberFormat="1" applyFont="1" applyAlignment="1">
      <alignment horizontal="center"/>
    </xf>
    <xf numFmtId="15" fontId="25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28" fillId="0" borderId="0" xfId="0" applyNumberFormat="1" applyFont="1" applyAlignment="1">
      <alignment/>
    </xf>
    <xf numFmtId="0" fontId="29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3" fontId="28" fillId="0" borderId="14" xfId="0" applyNumberFormat="1" applyFont="1" applyBorder="1" applyAlignment="1">
      <alignment/>
    </xf>
    <xf numFmtId="3" fontId="28" fillId="0" borderId="11" xfId="0" applyNumberFormat="1" applyFont="1" applyBorder="1" applyAlignment="1">
      <alignment/>
    </xf>
    <xf numFmtId="3" fontId="29" fillId="0" borderId="11" xfId="0" applyNumberFormat="1" applyFont="1" applyBorder="1" applyAlignment="1">
      <alignment/>
    </xf>
    <xf numFmtId="3" fontId="28" fillId="0" borderId="10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37" fontId="28" fillId="0" borderId="0" xfId="0" applyNumberFormat="1" applyFont="1" applyAlignment="1">
      <alignment/>
    </xf>
    <xf numFmtId="37" fontId="29" fillId="0" borderId="0" xfId="0" applyNumberFormat="1" applyFont="1" applyAlignment="1">
      <alignment/>
    </xf>
    <xf numFmtId="3" fontId="28" fillId="0" borderId="15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28" fillId="0" borderId="0" xfId="0" applyNumberFormat="1" applyFont="1" applyBorder="1" applyAlignment="1">
      <alignment/>
    </xf>
    <xf numFmtId="3" fontId="29" fillId="0" borderId="13" xfId="0" applyNumberFormat="1" applyFont="1" applyBorder="1" applyAlignment="1">
      <alignment/>
    </xf>
    <xf numFmtId="3" fontId="28" fillId="0" borderId="13" xfId="0" applyNumberFormat="1" applyFont="1" applyBorder="1" applyAlignment="1">
      <alignment/>
    </xf>
    <xf numFmtId="0" fontId="24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3" fontId="30" fillId="0" borderId="0" xfId="49" applyNumberFormat="1" applyFont="1" applyBorder="1" applyAlignment="1" applyProtection="1">
      <alignment/>
      <protection/>
    </xf>
    <xf numFmtId="184" fontId="31" fillId="0" borderId="0" xfId="0" applyNumberFormat="1" applyFont="1" applyBorder="1" applyAlignment="1">
      <alignment/>
    </xf>
    <xf numFmtId="0" fontId="10" fillId="0" borderId="0" xfId="0" applyNumberFormat="1" applyFont="1" applyAlignment="1" quotePrefix="1">
      <alignment/>
    </xf>
    <xf numFmtId="0" fontId="12" fillId="0" borderId="0" xfId="0" applyNumberFormat="1" applyFont="1" applyAlignment="1" quotePrefix="1">
      <alignment/>
    </xf>
    <xf numFmtId="37" fontId="12" fillId="0" borderId="0" xfId="0" applyNumberFormat="1" applyFont="1" applyAlignment="1">
      <alignment/>
    </xf>
    <xf numFmtId="37" fontId="10" fillId="0" borderId="13" xfId="0" applyNumberFormat="1" applyFont="1" applyBorder="1" applyAlignment="1">
      <alignment/>
    </xf>
    <xf numFmtId="3" fontId="29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 horizontal="right"/>
    </xf>
    <xf numFmtId="0" fontId="10" fillId="0" borderId="0" xfId="0" applyNumberFormat="1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10</xdr:row>
      <xdr:rowOff>123825</xdr:rowOff>
    </xdr:from>
    <xdr:to>
      <xdr:col>4</xdr:col>
      <xdr:colOff>828675</xdr:colOff>
      <xdr:row>10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4276725" y="2457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10</xdr:row>
      <xdr:rowOff>142875</xdr:rowOff>
    </xdr:from>
    <xdr:to>
      <xdr:col>8</xdr:col>
      <xdr:colOff>638175</xdr:colOff>
      <xdr:row>10</xdr:row>
      <xdr:rowOff>142875</xdr:rowOff>
    </xdr:to>
    <xdr:sp>
      <xdr:nvSpPr>
        <xdr:cNvPr id="2" name="Line 7"/>
        <xdr:cNvSpPr>
          <a:spLocks/>
        </xdr:cNvSpPr>
      </xdr:nvSpPr>
      <xdr:spPr>
        <a:xfrm flipV="1">
          <a:off x="7781925" y="24765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8</xdr:row>
      <xdr:rowOff>114300</xdr:rowOff>
    </xdr:from>
    <xdr:to>
      <xdr:col>4</xdr:col>
      <xdr:colOff>600075</xdr:colOff>
      <xdr:row>8</xdr:row>
      <xdr:rowOff>114300</xdr:rowOff>
    </xdr:to>
    <xdr:sp>
      <xdr:nvSpPr>
        <xdr:cNvPr id="3" name="Line 10"/>
        <xdr:cNvSpPr>
          <a:spLocks/>
        </xdr:cNvSpPr>
      </xdr:nvSpPr>
      <xdr:spPr>
        <a:xfrm flipH="1">
          <a:off x="3448050" y="19907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8</xdr:row>
      <xdr:rowOff>123825</xdr:rowOff>
    </xdr:from>
    <xdr:to>
      <xdr:col>12</xdr:col>
      <xdr:colOff>238125</xdr:colOff>
      <xdr:row>8</xdr:row>
      <xdr:rowOff>123825</xdr:rowOff>
    </xdr:to>
    <xdr:sp>
      <xdr:nvSpPr>
        <xdr:cNvPr id="4" name="Line 11"/>
        <xdr:cNvSpPr>
          <a:spLocks/>
        </xdr:cNvSpPr>
      </xdr:nvSpPr>
      <xdr:spPr>
        <a:xfrm flipV="1">
          <a:off x="9153525" y="20002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12"/>
  <sheetViews>
    <sheetView tabSelected="1" showOutlineSymbols="0" view="pageBreakPreview" zoomScaleSheetLayoutView="100" zoomScalePageLayoutView="0" workbookViewId="0" topLeftCell="B18">
      <selection activeCell="I33" sqref="I33"/>
    </sheetView>
  </sheetViews>
  <sheetFormatPr defaultColWidth="9.6640625" defaultRowHeight="15"/>
  <cols>
    <col min="1" max="1" width="0.23046875" style="1" hidden="1" customWidth="1"/>
    <col min="2" max="2" width="4.6640625" style="1" customWidth="1"/>
    <col min="3" max="3" width="32.3359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0.25">
      <c r="A2" s="2"/>
      <c r="B2" s="8"/>
      <c r="C2" s="39" t="s">
        <v>169</v>
      </c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8">
      <c r="A3" s="2"/>
      <c r="B3" s="8"/>
      <c r="C3" s="120" t="s">
        <v>170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s="29" customFormat="1" ht="15.75">
      <c r="A4" s="2"/>
      <c r="B4" s="8"/>
      <c r="C4" s="8" t="s">
        <v>45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s="29" customFormat="1" ht="15.7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8">
      <c r="A6" s="2"/>
      <c r="B6" s="8"/>
      <c r="C6" s="10" t="s">
        <v>131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8">
      <c r="A7" s="2"/>
      <c r="B7" s="8"/>
      <c r="C7" s="10" t="s">
        <v>162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.7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.7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8" ht="15.75">
      <c r="A10" s="2"/>
      <c r="B10" s="8"/>
      <c r="C10" s="38"/>
      <c r="D10" s="8"/>
      <c r="E10" s="34">
        <v>2017</v>
      </c>
      <c r="F10" s="34"/>
      <c r="G10" s="34">
        <v>2016</v>
      </c>
      <c r="H10" s="8"/>
      <c r="I10" s="34">
        <f>+E10</f>
        <v>2017</v>
      </c>
      <c r="J10" s="8"/>
      <c r="K10" s="34">
        <f>+G10</f>
        <v>2016</v>
      </c>
      <c r="L10" s="34"/>
      <c r="M10" s="8"/>
      <c r="N10" s="29"/>
      <c r="O10" s="29"/>
      <c r="P10" s="29"/>
      <c r="Q10" s="29"/>
      <c r="R10" s="29"/>
    </row>
    <row r="11" spans="1:13" ht="15.75">
      <c r="A11" s="2"/>
      <c r="B11" s="8"/>
      <c r="C11" s="8"/>
      <c r="E11" s="64" t="s">
        <v>37</v>
      </c>
      <c r="F11" s="64"/>
      <c r="G11" s="64" t="s">
        <v>128</v>
      </c>
      <c r="H11" s="64"/>
      <c r="I11" s="64" t="s">
        <v>163</v>
      </c>
      <c r="J11" s="64"/>
      <c r="K11" s="64" t="s">
        <v>7</v>
      </c>
      <c r="L11" s="12"/>
      <c r="M11" s="8"/>
    </row>
    <row r="12" spans="1:13" ht="15.75">
      <c r="A12" s="2"/>
      <c r="B12" s="8"/>
      <c r="C12" s="8"/>
      <c r="E12" s="64" t="s">
        <v>35</v>
      </c>
      <c r="F12" s="64"/>
      <c r="G12" s="64" t="str">
        <f>+E12</f>
        <v> Quarter Ended</v>
      </c>
      <c r="H12" s="64"/>
      <c r="I12" s="64" t="s">
        <v>61</v>
      </c>
      <c r="J12" s="64"/>
      <c r="K12" s="64" t="s">
        <v>61</v>
      </c>
      <c r="L12" s="12"/>
      <c r="M12" s="8"/>
    </row>
    <row r="13" spans="1:13" ht="15.75">
      <c r="A13" s="2"/>
      <c r="B13" s="8"/>
      <c r="C13" s="8"/>
      <c r="D13" s="8"/>
      <c r="E13" s="65">
        <v>39355</v>
      </c>
      <c r="F13" s="50"/>
      <c r="G13" s="65">
        <f>+E13</f>
        <v>39355</v>
      </c>
      <c r="H13" s="50"/>
      <c r="I13" s="65">
        <f>+G13</f>
        <v>39355</v>
      </c>
      <c r="J13" s="50"/>
      <c r="K13" s="65">
        <f>+I13</f>
        <v>39355</v>
      </c>
      <c r="L13" s="14"/>
      <c r="M13" s="8"/>
    </row>
    <row r="14" spans="1:13" ht="15.7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8" hidden="1">
      <c r="A15" s="2"/>
      <c r="B15" s="8"/>
      <c r="C15" s="51" t="s">
        <v>67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8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.75">
      <c r="A17" s="2"/>
      <c r="B17" s="8"/>
      <c r="C17" s="8" t="s">
        <v>0</v>
      </c>
      <c r="D17" s="8"/>
      <c r="E17" s="18">
        <f>+I17-35469</f>
        <v>32948</v>
      </c>
      <c r="F17" s="18"/>
      <c r="G17" s="18">
        <f>+K17-33292</f>
        <v>37967</v>
      </c>
      <c r="H17" s="66"/>
      <c r="I17" s="18">
        <v>68417</v>
      </c>
      <c r="J17" s="18"/>
      <c r="K17" s="18">
        <v>71259</v>
      </c>
      <c r="L17" s="18"/>
      <c r="M17" s="17"/>
    </row>
    <row r="18" spans="1:13" ht="15.75">
      <c r="A18" s="2"/>
      <c r="B18" s="8"/>
      <c r="C18" s="8"/>
      <c r="D18" s="8"/>
      <c r="E18" s="18"/>
      <c r="F18" s="18"/>
      <c r="G18" s="18"/>
      <c r="H18" s="66"/>
      <c r="I18" s="18"/>
      <c r="J18" s="18"/>
      <c r="K18" s="18"/>
      <c r="L18" s="18"/>
      <c r="M18" s="17"/>
    </row>
    <row r="19" spans="1:13" ht="15.75">
      <c r="A19" s="2"/>
      <c r="B19" s="8"/>
      <c r="C19" s="8" t="s">
        <v>1</v>
      </c>
      <c r="D19" s="8"/>
      <c r="E19" s="18">
        <f>-+E17-E21-E26-E28-E30+E33</f>
        <v>-31383</v>
      </c>
      <c r="F19" s="18"/>
      <c r="G19" s="18">
        <f>-+G17-G21-G26-G28-G30+G33</f>
        <v>-53589</v>
      </c>
      <c r="H19" s="18"/>
      <c r="I19" s="18">
        <f>-+I17-I21-I26-I28-I30+I33</f>
        <v>-65024</v>
      </c>
      <c r="J19" s="18"/>
      <c r="K19" s="18">
        <f>-+K17-K21-K26-K28-K30+K33</f>
        <v>-87432</v>
      </c>
      <c r="L19" s="18"/>
      <c r="M19" s="17"/>
    </row>
    <row r="20" spans="1:13" ht="15.75">
      <c r="A20" s="2"/>
      <c r="B20" s="8"/>
      <c r="C20" s="8"/>
      <c r="D20" s="8"/>
      <c r="E20" s="18"/>
      <c r="F20" s="18"/>
      <c r="G20" s="18"/>
      <c r="H20" s="66"/>
      <c r="I20" s="18"/>
      <c r="J20" s="18"/>
      <c r="K20" s="18"/>
      <c r="L20" s="18"/>
      <c r="M20" s="17"/>
    </row>
    <row r="21" spans="1:13" ht="15.75">
      <c r="A21" s="2"/>
      <c r="B21" s="8"/>
      <c r="C21" s="8" t="s">
        <v>2</v>
      </c>
      <c r="D21" s="8"/>
      <c r="E21" s="18">
        <f>+I21-414</f>
        <v>32</v>
      </c>
      <c r="F21" s="18"/>
      <c r="G21" s="18">
        <f>+K21-562</f>
        <v>175</v>
      </c>
      <c r="H21" s="66"/>
      <c r="I21" s="18">
        <v>446</v>
      </c>
      <c r="J21" s="18"/>
      <c r="K21" s="18">
        <v>737</v>
      </c>
      <c r="L21" s="18"/>
      <c r="M21" s="17"/>
    </row>
    <row r="22" spans="1:13" ht="3.75" customHeight="1">
      <c r="A22" s="2"/>
      <c r="B22" s="8"/>
      <c r="C22" s="8"/>
      <c r="D22" s="8"/>
      <c r="E22" s="18"/>
      <c r="F22" s="18"/>
      <c r="G22" s="18"/>
      <c r="H22" s="66"/>
      <c r="I22" s="18"/>
      <c r="J22" s="18"/>
      <c r="K22" s="18"/>
      <c r="L22" s="31"/>
      <c r="M22" s="17"/>
    </row>
    <row r="23" spans="1:13" ht="3.75" customHeight="1">
      <c r="A23" s="2"/>
      <c r="B23" s="8"/>
      <c r="C23" s="8"/>
      <c r="D23" s="8"/>
      <c r="E23" s="67"/>
      <c r="F23" s="18"/>
      <c r="G23" s="67"/>
      <c r="H23" s="66"/>
      <c r="I23" s="67"/>
      <c r="J23" s="18"/>
      <c r="K23" s="67"/>
      <c r="L23" s="31"/>
      <c r="M23" s="17"/>
    </row>
    <row r="24" spans="1:13" ht="15.75">
      <c r="A24" s="2"/>
      <c r="B24" s="8"/>
      <c r="C24" s="8"/>
      <c r="D24" s="8"/>
      <c r="E24" s="31">
        <f>SUM(E17:E21)</f>
        <v>1597</v>
      </c>
      <c r="F24" s="18"/>
      <c r="G24" s="31">
        <f>SUM(G17:G21)</f>
        <v>-15447</v>
      </c>
      <c r="H24" s="66"/>
      <c r="I24" s="31">
        <f>SUM(I17:I21)</f>
        <v>3839</v>
      </c>
      <c r="J24" s="18"/>
      <c r="K24" s="31">
        <f>SUM(K17:K21)</f>
        <v>-15436</v>
      </c>
      <c r="L24" s="31"/>
      <c r="M24" s="17"/>
    </row>
    <row r="25" spans="1:13" ht="15.75">
      <c r="A25" s="2"/>
      <c r="B25" s="8"/>
      <c r="C25" s="8"/>
      <c r="D25" s="8"/>
      <c r="E25" s="18"/>
      <c r="F25" s="18"/>
      <c r="G25" s="18"/>
      <c r="H25" s="66"/>
      <c r="I25" s="18"/>
      <c r="J25" s="18"/>
      <c r="K25" s="18"/>
      <c r="L25" s="18"/>
      <c r="M25" s="17"/>
    </row>
    <row r="26" spans="1:13" ht="15.75">
      <c r="A26" s="2"/>
      <c r="B26" s="8"/>
      <c r="C26" s="8" t="s">
        <v>49</v>
      </c>
      <c r="D26" s="8"/>
      <c r="E26" s="18">
        <f>+I26+1831</f>
        <v>-2502</v>
      </c>
      <c r="F26" s="18"/>
      <c r="G26" s="18">
        <f>+K26+851</f>
        <v>-1714</v>
      </c>
      <c r="H26" s="66"/>
      <c r="I26" s="18">
        <f>-1515-2818</f>
        <v>-4333</v>
      </c>
      <c r="J26" s="18"/>
      <c r="K26" s="18">
        <f>-1665-900</f>
        <v>-2565</v>
      </c>
      <c r="L26" s="18"/>
      <c r="M26" s="17"/>
    </row>
    <row r="27" spans="1:13" ht="15.75">
      <c r="A27" s="2"/>
      <c r="B27" s="8"/>
      <c r="C27" s="8"/>
      <c r="D27" s="8"/>
      <c r="E27" s="18"/>
      <c r="F27" s="18"/>
      <c r="G27" s="18"/>
      <c r="H27" s="66"/>
      <c r="I27" s="18"/>
      <c r="J27" s="18"/>
      <c r="K27" s="18"/>
      <c r="L27" s="31"/>
      <c r="M27" s="17"/>
    </row>
    <row r="28" spans="1:13" ht="15.75">
      <c r="A28" s="2"/>
      <c r="B28" s="8"/>
      <c r="C28" s="8" t="s">
        <v>3</v>
      </c>
      <c r="D28" s="8"/>
      <c r="E28" s="18">
        <f>+I28+1901</f>
        <v>-1740</v>
      </c>
      <c r="F28" s="18"/>
      <c r="G28" s="18">
        <f>+K28+2537</f>
        <v>-1784</v>
      </c>
      <c r="H28" s="66"/>
      <c r="I28" s="18">
        <v>-3641</v>
      </c>
      <c r="J28" s="18"/>
      <c r="K28" s="18">
        <v>-4321</v>
      </c>
      <c r="L28" s="31"/>
      <c r="M28" s="17"/>
    </row>
    <row r="29" spans="1:13" ht="15.75">
      <c r="A29" s="2"/>
      <c r="B29" s="8"/>
      <c r="C29" s="8"/>
      <c r="D29" s="8"/>
      <c r="E29" s="18"/>
      <c r="F29" s="18"/>
      <c r="G29" s="18"/>
      <c r="H29" s="66"/>
      <c r="I29" s="18"/>
      <c r="J29" s="18"/>
      <c r="K29" s="18"/>
      <c r="L29" s="31"/>
      <c r="M29" s="17"/>
    </row>
    <row r="30" spans="1:13" ht="15.75">
      <c r="A30" s="2"/>
      <c r="B30" s="8"/>
      <c r="C30" s="8" t="s">
        <v>79</v>
      </c>
      <c r="D30" s="8"/>
      <c r="E30" s="18">
        <f>+I30-0</f>
        <v>0</v>
      </c>
      <c r="F30" s="18"/>
      <c r="G30" s="18">
        <f>+K30+14</f>
        <v>17</v>
      </c>
      <c r="H30" s="66"/>
      <c r="I30" s="18">
        <v>0</v>
      </c>
      <c r="J30" s="18"/>
      <c r="K30" s="18">
        <v>3</v>
      </c>
      <c r="L30" s="31"/>
      <c r="M30" s="17"/>
    </row>
    <row r="31" spans="1:13" ht="5.25" customHeight="1">
      <c r="A31" s="2"/>
      <c r="B31" s="8"/>
      <c r="C31" s="8"/>
      <c r="D31" s="8"/>
      <c r="E31" s="18"/>
      <c r="F31" s="18"/>
      <c r="G31" s="18"/>
      <c r="H31" s="66"/>
      <c r="I31" s="18"/>
      <c r="J31" s="18"/>
      <c r="K31" s="18"/>
      <c r="L31" s="31"/>
      <c r="M31" s="17"/>
    </row>
    <row r="32" spans="1:13" ht="7.5" customHeight="1">
      <c r="A32" s="2"/>
      <c r="B32" s="8"/>
      <c r="C32" s="8"/>
      <c r="D32" s="8"/>
      <c r="E32" s="67"/>
      <c r="F32" s="18"/>
      <c r="G32" s="67"/>
      <c r="H32" s="66"/>
      <c r="I32" s="67"/>
      <c r="J32" s="18"/>
      <c r="K32" s="67"/>
      <c r="L32" s="31"/>
      <c r="M32" s="17"/>
    </row>
    <row r="33" spans="1:13" ht="15.75">
      <c r="A33" s="2"/>
      <c r="B33" s="8"/>
      <c r="C33" s="28" t="s">
        <v>140</v>
      </c>
      <c r="D33" s="8"/>
      <c r="E33" s="68">
        <f>+I33+1490</f>
        <v>-2645</v>
      </c>
      <c r="F33" s="18"/>
      <c r="G33" s="68">
        <f>+K33+3391</f>
        <v>-18928</v>
      </c>
      <c r="H33" s="66"/>
      <c r="I33" s="68">
        <f>-4032-103</f>
        <v>-4135</v>
      </c>
      <c r="J33" s="18"/>
      <c r="K33" s="68">
        <f>-21419-900</f>
        <v>-22319</v>
      </c>
      <c r="L33" s="30"/>
      <c r="M33" s="17"/>
    </row>
    <row r="34" spans="1:13" ht="15.75">
      <c r="A34" s="2"/>
      <c r="B34" s="8"/>
      <c r="C34" s="8"/>
      <c r="D34" s="8"/>
      <c r="E34" s="18"/>
      <c r="F34" s="18"/>
      <c r="G34" s="18"/>
      <c r="H34" s="66"/>
      <c r="I34" s="18"/>
      <c r="J34" s="18"/>
      <c r="K34" s="18"/>
      <c r="L34" s="31"/>
      <c r="M34" s="17"/>
    </row>
    <row r="35" spans="1:13" ht="15.75">
      <c r="A35" s="2"/>
      <c r="B35" s="8"/>
      <c r="C35" s="8" t="s">
        <v>4</v>
      </c>
      <c r="D35" s="8"/>
      <c r="E35" s="18">
        <f>+I35+398</f>
        <v>-553</v>
      </c>
      <c r="F35" s="18"/>
      <c r="G35" s="18">
        <f>+K35+293</f>
        <v>-442</v>
      </c>
      <c r="H35" s="66"/>
      <c r="I35" s="18">
        <v>-951</v>
      </c>
      <c r="J35" s="18"/>
      <c r="K35" s="18">
        <v>-735</v>
      </c>
      <c r="L35" s="31"/>
      <c r="M35" s="17"/>
    </row>
    <row r="36" spans="1:13" ht="6.75" customHeight="1" hidden="1">
      <c r="A36" s="2"/>
      <c r="B36" s="8"/>
      <c r="C36" s="8"/>
      <c r="D36" s="8"/>
      <c r="E36" s="18"/>
      <c r="F36" s="18"/>
      <c r="G36" s="18"/>
      <c r="H36" s="66"/>
      <c r="I36" s="18"/>
      <c r="J36" s="18"/>
      <c r="K36" s="18"/>
      <c r="L36" s="31"/>
      <c r="M36" s="17"/>
    </row>
    <row r="37" spans="1:13" ht="8.25" customHeight="1" hidden="1">
      <c r="A37" s="2"/>
      <c r="B37" s="8"/>
      <c r="C37" s="8"/>
      <c r="D37" s="8"/>
      <c r="E37" s="67"/>
      <c r="F37" s="18"/>
      <c r="G37" s="67"/>
      <c r="H37" s="66"/>
      <c r="I37" s="67"/>
      <c r="J37" s="18"/>
      <c r="K37" s="67"/>
      <c r="L37" s="31"/>
      <c r="M37" s="17"/>
    </row>
    <row r="38" spans="1:13" ht="15.75" hidden="1">
      <c r="A38" s="2"/>
      <c r="B38" s="8"/>
      <c r="C38" s="28" t="s">
        <v>68</v>
      </c>
      <c r="D38" s="8"/>
      <c r="E38" s="68">
        <f>+E35+E33</f>
        <v>-3198</v>
      </c>
      <c r="F38" s="18"/>
      <c r="G38" s="68">
        <f>+G35+G33</f>
        <v>-19370</v>
      </c>
      <c r="H38" s="66"/>
      <c r="I38" s="68">
        <f>+I35+I33</f>
        <v>-5086</v>
      </c>
      <c r="J38" s="18"/>
      <c r="K38" s="68">
        <f>+K35+K33</f>
        <v>-23054</v>
      </c>
      <c r="L38" s="30"/>
      <c r="M38" s="17"/>
    </row>
    <row r="39" spans="1:13" ht="15.75" hidden="1">
      <c r="A39" s="2"/>
      <c r="B39" s="8"/>
      <c r="C39" s="8"/>
      <c r="D39" s="8"/>
      <c r="E39" s="18"/>
      <c r="F39" s="18"/>
      <c r="G39" s="18"/>
      <c r="H39" s="66"/>
      <c r="I39" s="18"/>
      <c r="J39" s="18"/>
      <c r="K39" s="18"/>
      <c r="L39" s="31"/>
      <c r="M39" s="17"/>
    </row>
    <row r="40" spans="1:13" ht="15.75" hidden="1">
      <c r="A40" s="2"/>
      <c r="B40" s="8"/>
      <c r="C40" s="28" t="s">
        <v>69</v>
      </c>
      <c r="D40" s="8"/>
      <c r="E40" s="18"/>
      <c r="F40" s="18"/>
      <c r="G40" s="18"/>
      <c r="H40" s="66"/>
      <c r="I40" s="18"/>
      <c r="J40" s="18"/>
      <c r="K40" s="18"/>
      <c r="L40" s="31"/>
      <c r="M40" s="17"/>
    </row>
    <row r="41" spans="1:13" ht="15.75" hidden="1">
      <c r="A41" s="2"/>
      <c r="B41" s="8"/>
      <c r="C41" s="8" t="s">
        <v>70</v>
      </c>
      <c r="D41" s="8"/>
      <c r="E41" s="69" t="s">
        <v>72</v>
      </c>
      <c r="F41" s="18"/>
      <c r="G41" s="69" t="s">
        <v>72</v>
      </c>
      <c r="H41" s="66"/>
      <c r="I41" s="69" t="s">
        <v>72</v>
      </c>
      <c r="J41" s="18"/>
      <c r="K41" s="69" t="s">
        <v>72</v>
      </c>
      <c r="L41" s="31"/>
      <c r="M41" s="17"/>
    </row>
    <row r="42" spans="1:13" ht="15.75" hidden="1">
      <c r="A42" s="2"/>
      <c r="B42" s="8"/>
      <c r="C42" s="8" t="s">
        <v>71</v>
      </c>
      <c r="D42" s="8"/>
      <c r="E42" s="18"/>
      <c r="F42" s="18"/>
      <c r="G42" s="18"/>
      <c r="H42" s="66"/>
      <c r="I42" s="18"/>
      <c r="J42" s="18"/>
      <c r="K42" s="18"/>
      <c r="L42" s="31"/>
      <c r="M42" s="17"/>
    </row>
    <row r="43" spans="1:13" ht="7.5" customHeight="1" thickBot="1">
      <c r="A43" s="2"/>
      <c r="B43" s="8"/>
      <c r="C43" s="8"/>
      <c r="D43" s="8"/>
      <c r="E43" s="18"/>
      <c r="F43" s="18"/>
      <c r="G43" s="18"/>
      <c r="H43" s="66"/>
      <c r="I43" s="18"/>
      <c r="J43" s="18"/>
      <c r="K43" s="18"/>
      <c r="L43" s="31"/>
      <c r="M43" s="17"/>
    </row>
    <row r="44" spans="1:13" ht="16.5" thickBot="1">
      <c r="A44" s="2"/>
      <c r="B44" s="8"/>
      <c r="C44" s="28" t="s">
        <v>142</v>
      </c>
      <c r="D44" s="8"/>
      <c r="E44" s="70">
        <f>SUM(E38:E43)</f>
        <v>-3198</v>
      </c>
      <c r="F44" s="18"/>
      <c r="G44" s="70">
        <f>SUM(G38:G43)</f>
        <v>-19370</v>
      </c>
      <c r="H44" s="66"/>
      <c r="I44" s="70">
        <f>SUM(I38:I43)</f>
        <v>-5086</v>
      </c>
      <c r="J44" s="18"/>
      <c r="K44" s="70">
        <f>SUM(K38:K43)</f>
        <v>-23054</v>
      </c>
      <c r="L44" s="30"/>
      <c r="M44" s="17"/>
    </row>
    <row r="45" spans="1:13" ht="15.75">
      <c r="A45" s="2"/>
      <c r="B45" s="8"/>
      <c r="C45" s="8"/>
      <c r="D45" s="8"/>
      <c r="E45" s="71"/>
      <c r="F45" s="18"/>
      <c r="G45" s="71"/>
      <c r="H45" s="66"/>
      <c r="I45" s="71"/>
      <c r="J45" s="18"/>
      <c r="K45" s="71"/>
      <c r="L45" s="31"/>
      <c r="M45" s="17"/>
    </row>
    <row r="46" spans="1:13" ht="15.75">
      <c r="A46" s="2"/>
      <c r="B46" s="8"/>
      <c r="C46" s="8"/>
      <c r="D46" s="8"/>
      <c r="E46" s="66"/>
      <c r="F46" s="66"/>
      <c r="G46" s="66"/>
      <c r="H46" s="66"/>
      <c r="I46" s="66"/>
      <c r="J46" s="66"/>
      <c r="K46" s="66"/>
      <c r="L46" s="24"/>
      <c r="M46" s="17"/>
    </row>
    <row r="47" spans="1:13" ht="15.75">
      <c r="A47" s="2"/>
      <c r="B47" s="8"/>
      <c r="C47" s="28" t="s">
        <v>141</v>
      </c>
      <c r="D47" s="8"/>
      <c r="E47" s="66"/>
      <c r="F47" s="66"/>
      <c r="G47" s="66"/>
      <c r="H47" s="66"/>
      <c r="I47" s="66"/>
      <c r="J47" s="66"/>
      <c r="K47" s="66"/>
      <c r="L47" s="24"/>
      <c r="M47" s="17"/>
    </row>
    <row r="48" spans="1:13" ht="15.75">
      <c r="A48" s="2"/>
      <c r="B48" s="8"/>
      <c r="C48" s="8" t="s">
        <v>146</v>
      </c>
      <c r="D48" s="8"/>
      <c r="E48" s="18">
        <f>+I48+1792</f>
        <v>-3043</v>
      </c>
      <c r="F48" s="18"/>
      <c r="G48" s="18">
        <f>+K48+3593</f>
        <v>-19337</v>
      </c>
      <c r="H48" s="18"/>
      <c r="I48" s="18">
        <f>I50-I49</f>
        <v>-4835</v>
      </c>
      <c r="J48" s="18"/>
      <c r="K48" s="18">
        <f>+K50-K49</f>
        <v>-22930</v>
      </c>
      <c r="L48" s="24"/>
      <c r="M48" s="17"/>
    </row>
    <row r="49" spans="1:13" ht="16.5" thickBot="1">
      <c r="A49" s="2"/>
      <c r="B49" s="8"/>
      <c r="C49" s="8" t="s">
        <v>147</v>
      </c>
      <c r="D49" s="8"/>
      <c r="E49" s="18">
        <f>+I49+96</f>
        <v>-155</v>
      </c>
      <c r="F49" s="66"/>
      <c r="G49" s="18">
        <f>+K49+91</f>
        <v>-33</v>
      </c>
      <c r="H49" s="66"/>
      <c r="I49" s="18">
        <v>-251</v>
      </c>
      <c r="J49" s="66"/>
      <c r="K49" s="18">
        <v>-124</v>
      </c>
      <c r="L49" s="24"/>
      <c r="M49" s="17"/>
    </row>
    <row r="50" spans="1:13" ht="16.5" thickBot="1">
      <c r="A50" s="2"/>
      <c r="B50" s="8"/>
      <c r="C50" s="28"/>
      <c r="D50" s="8"/>
      <c r="E50" s="72">
        <f>+E44</f>
        <v>-3198</v>
      </c>
      <c r="F50" s="18"/>
      <c r="G50" s="72">
        <f>+G44</f>
        <v>-19370</v>
      </c>
      <c r="H50" s="66"/>
      <c r="I50" s="72">
        <f>+I44</f>
        <v>-5086</v>
      </c>
      <c r="J50" s="18"/>
      <c r="K50" s="72">
        <f>+K44</f>
        <v>-23054</v>
      </c>
      <c r="L50" s="24"/>
      <c r="M50" s="17"/>
    </row>
    <row r="51" spans="1:13" ht="15.75">
      <c r="A51" s="2"/>
      <c r="B51" s="8"/>
      <c r="C51" s="8"/>
      <c r="D51" s="8"/>
      <c r="E51" s="66"/>
      <c r="F51" s="66"/>
      <c r="G51" s="66"/>
      <c r="H51" s="66"/>
      <c r="I51" s="66"/>
      <c r="J51" s="66"/>
      <c r="K51" s="66"/>
      <c r="L51" s="24"/>
      <c r="M51" s="17"/>
    </row>
    <row r="52" spans="1:13" ht="15.75" hidden="1">
      <c r="A52" s="2"/>
      <c r="B52" s="8"/>
      <c r="C52" s="59" t="s">
        <v>76</v>
      </c>
      <c r="D52" s="8"/>
      <c r="E52" s="66"/>
      <c r="F52" s="66"/>
      <c r="G52" s="66"/>
      <c r="H52" s="66"/>
      <c r="I52" s="66"/>
      <c r="J52" s="66"/>
      <c r="K52" s="66"/>
      <c r="L52" s="24"/>
      <c r="M52" s="17"/>
    </row>
    <row r="53" spans="1:13" ht="15.75" hidden="1">
      <c r="A53" s="2"/>
      <c r="B53" s="8"/>
      <c r="C53" s="25" t="s">
        <v>73</v>
      </c>
      <c r="D53" s="8"/>
      <c r="E53" s="25">
        <v>0.21</v>
      </c>
      <c r="F53" s="25"/>
      <c r="G53" s="25">
        <v>0.43</v>
      </c>
      <c r="H53" s="25"/>
      <c r="I53" s="25">
        <v>0.21</v>
      </c>
      <c r="J53" s="25"/>
      <c r="K53" s="25">
        <v>0.21</v>
      </c>
      <c r="L53" s="24"/>
      <c r="M53" s="17"/>
    </row>
    <row r="54" spans="1:13" ht="16.5" hidden="1" thickBot="1">
      <c r="A54" s="2"/>
      <c r="B54" s="8"/>
      <c r="C54" s="25" t="s">
        <v>74</v>
      </c>
      <c r="D54" s="8"/>
      <c r="E54" s="73">
        <v>0</v>
      </c>
      <c r="F54" s="25"/>
      <c r="G54" s="73">
        <v>0</v>
      </c>
      <c r="H54" s="25"/>
      <c r="I54" s="73">
        <v>0</v>
      </c>
      <c r="J54" s="25"/>
      <c r="K54" s="73">
        <v>0</v>
      </c>
      <c r="L54" s="24"/>
      <c r="M54" s="17"/>
    </row>
    <row r="55" spans="1:13" ht="16.5" thickBot="1">
      <c r="A55" s="2"/>
      <c r="B55" s="8"/>
      <c r="C55" s="25"/>
      <c r="D55" s="8"/>
      <c r="E55" s="73"/>
      <c r="F55" s="25"/>
      <c r="G55" s="73"/>
      <c r="H55" s="25"/>
      <c r="I55" s="73"/>
      <c r="J55" s="25"/>
      <c r="K55" s="73"/>
      <c r="L55" s="24"/>
      <c r="M55" s="17"/>
    </row>
    <row r="56" spans="1:22" ht="16.5" thickBot="1">
      <c r="A56" s="5"/>
      <c r="B56" s="25"/>
      <c r="C56" s="59" t="s">
        <v>143</v>
      </c>
      <c r="D56" s="25"/>
      <c r="E56" s="74">
        <v>-0.35</v>
      </c>
      <c r="F56" s="59"/>
      <c r="G56" s="74">
        <v>-2.25</v>
      </c>
      <c r="H56" s="59"/>
      <c r="I56" s="74">
        <v>-0.56</v>
      </c>
      <c r="J56" s="59"/>
      <c r="K56" s="74">
        <v>-2.67</v>
      </c>
      <c r="L56" s="58"/>
      <c r="M56" s="59"/>
      <c r="N56" s="60"/>
      <c r="O56" s="60"/>
      <c r="P56" s="60"/>
      <c r="Q56" s="60"/>
      <c r="R56" s="60"/>
      <c r="S56" s="60"/>
      <c r="T56" s="60"/>
      <c r="U56" s="60"/>
      <c r="V56" s="60"/>
    </row>
    <row r="57" spans="1:13" ht="15.75">
      <c r="A57" s="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32"/>
      <c r="M57" s="25"/>
    </row>
    <row r="58" spans="1:13" ht="15.75">
      <c r="A58" s="2"/>
      <c r="B58" s="8"/>
      <c r="C58" s="28" t="s">
        <v>75</v>
      </c>
      <c r="D58" s="8"/>
      <c r="E58" s="75" t="s">
        <v>6</v>
      </c>
      <c r="F58" s="68"/>
      <c r="G58" s="75" t="s">
        <v>6</v>
      </c>
      <c r="H58" s="76"/>
      <c r="I58" s="77" t="s">
        <v>6</v>
      </c>
      <c r="J58" s="76"/>
      <c r="K58" s="77" t="s">
        <v>6</v>
      </c>
      <c r="L58" s="61"/>
      <c r="M58" s="17"/>
    </row>
    <row r="59" spans="1:13" ht="15.75">
      <c r="A59" s="2"/>
      <c r="B59" s="8"/>
      <c r="C59" s="8"/>
      <c r="D59" s="2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>
      <c r="A60" s="2"/>
      <c r="B60" s="8"/>
      <c r="C60" s="28" t="s">
        <v>123</v>
      </c>
      <c r="D60" s="2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>
      <c r="A61" s="2"/>
      <c r="B61" s="8"/>
      <c r="C61" s="28" t="s">
        <v>153</v>
      </c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>
      <c r="A62" s="2"/>
      <c r="B62" s="2"/>
      <c r="C62" s="8"/>
      <c r="D62" s="2"/>
      <c r="E62" s="2"/>
      <c r="F62" s="33"/>
      <c r="G62" s="2"/>
      <c r="H62" s="33"/>
      <c r="I62" s="2"/>
      <c r="J62" s="33"/>
      <c r="K62" s="2"/>
      <c r="L62" s="2"/>
      <c r="M62" s="2"/>
    </row>
    <row r="63" spans="3:13" ht="15.75">
      <c r="C63" s="2"/>
      <c r="D63" s="2"/>
      <c r="E63" s="2"/>
      <c r="F63" s="33"/>
      <c r="G63" s="2"/>
      <c r="H63" s="33"/>
      <c r="I63" s="2"/>
      <c r="J63" s="33"/>
      <c r="K63" s="2"/>
      <c r="L63" s="2"/>
      <c r="M63" s="2"/>
    </row>
    <row r="64" spans="3:13" ht="15.75">
      <c r="C64" s="2"/>
      <c r="D64" s="2"/>
      <c r="E64" s="2"/>
      <c r="F64" s="33"/>
      <c r="G64" s="2"/>
      <c r="H64" s="33"/>
      <c r="I64" s="2"/>
      <c r="J64" s="33"/>
      <c r="K64" s="2"/>
      <c r="L64" s="2"/>
      <c r="M64" s="2"/>
    </row>
    <row r="65" spans="3:13" ht="15.75">
      <c r="C65" s="2"/>
      <c r="D65" s="2"/>
      <c r="E65" s="2"/>
      <c r="F65" s="33"/>
      <c r="G65" s="2"/>
      <c r="H65" s="33"/>
      <c r="I65" s="2"/>
      <c r="J65" s="33"/>
      <c r="K65" s="2"/>
      <c r="L65" s="2"/>
      <c r="M65" s="2"/>
    </row>
    <row r="66" spans="3:13" ht="15.75">
      <c r="C66" s="2"/>
      <c r="D66" s="2"/>
      <c r="E66" s="2"/>
      <c r="F66" s="33"/>
      <c r="G66" s="2"/>
      <c r="H66" s="33"/>
      <c r="I66" s="2"/>
      <c r="J66" s="33"/>
      <c r="K66" s="2"/>
      <c r="L66" s="2"/>
      <c r="M66" s="2"/>
    </row>
    <row r="67" spans="3:13" ht="15.75">
      <c r="C67" s="2"/>
      <c r="D67" s="2"/>
      <c r="E67" s="2"/>
      <c r="F67" s="33"/>
      <c r="G67" s="2"/>
      <c r="H67" s="33"/>
      <c r="I67" s="2"/>
      <c r="J67" s="33"/>
      <c r="K67" s="2"/>
      <c r="L67" s="2"/>
      <c r="M67" s="2"/>
    </row>
    <row r="68" spans="3:13" ht="15.75">
      <c r="C68" s="2"/>
      <c r="D68" s="2"/>
      <c r="E68" s="2"/>
      <c r="F68" s="33"/>
      <c r="G68" s="2"/>
      <c r="H68" s="33"/>
      <c r="I68" s="2"/>
      <c r="J68" s="33"/>
      <c r="K68" s="2"/>
      <c r="L68" s="2"/>
      <c r="M68" s="2"/>
    </row>
    <row r="69" spans="3:13" ht="15.75">
      <c r="C69" s="2"/>
      <c r="D69" s="2"/>
      <c r="E69" s="2"/>
      <c r="F69" s="33"/>
      <c r="G69" s="2"/>
      <c r="H69" s="33"/>
      <c r="I69" s="2"/>
      <c r="J69" s="33"/>
      <c r="K69" s="2"/>
      <c r="L69" s="2"/>
      <c r="M69" s="2"/>
    </row>
    <row r="70" spans="3:13" ht="15.75">
      <c r="C70" s="2"/>
      <c r="D70" s="2"/>
      <c r="E70" s="2"/>
      <c r="F70" s="33"/>
      <c r="G70" s="2"/>
      <c r="H70" s="33"/>
      <c r="I70" s="2"/>
      <c r="J70" s="33"/>
      <c r="K70" s="2"/>
      <c r="L70" s="2"/>
      <c r="M70" s="2"/>
    </row>
    <row r="71" spans="3:13" ht="15.75">
      <c r="C71" s="2"/>
      <c r="D71" s="2"/>
      <c r="E71" s="2"/>
      <c r="F71" s="33"/>
      <c r="G71" s="2"/>
      <c r="H71" s="33"/>
      <c r="I71" s="2"/>
      <c r="J71" s="33"/>
      <c r="K71" s="2"/>
      <c r="L71" s="2"/>
      <c r="M71" s="2"/>
    </row>
    <row r="72" spans="3:13" ht="15.75">
      <c r="C72" s="2"/>
      <c r="D72" s="2"/>
      <c r="E72" s="2"/>
      <c r="F72" s="33"/>
      <c r="G72" s="2"/>
      <c r="H72" s="33"/>
      <c r="I72" s="2"/>
      <c r="J72" s="33"/>
      <c r="K72" s="2"/>
      <c r="L72" s="2"/>
      <c r="M72" s="2"/>
    </row>
    <row r="73" spans="3:13" ht="15.75">
      <c r="C73" s="2"/>
      <c r="D73" s="2"/>
      <c r="E73" s="2"/>
      <c r="F73" s="33"/>
      <c r="G73" s="2"/>
      <c r="H73" s="33"/>
      <c r="I73" s="2"/>
      <c r="J73" s="33"/>
      <c r="K73" s="2"/>
      <c r="L73" s="2"/>
      <c r="M73" s="2"/>
    </row>
    <row r="74" spans="3:13" ht="15.75">
      <c r="C74" s="2"/>
      <c r="D74" s="2"/>
      <c r="E74" s="2"/>
      <c r="F74" s="33"/>
      <c r="G74" s="2"/>
      <c r="H74" s="33"/>
      <c r="I74" s="2"/>
      <c r="J74" s="33"/>
      <c r="K74" s="2"/>
      <c r="L74" s="2"/>
      <c r="M74" s="2"/>
    </row>
    <row r="75" spans="3:13" ht="15.75">
      <c r="C75" s="2"/>
      <c r="D75" s="2"/>
      <c r="E75" s="2"/>
      <c r="F75" s="33"/>
      <c r="G75" s="2"/>
      <c r="H75" s="33"/>
      <c r="I75" s="2"/>
      <c r="J75" s="33"/>
      <c r="K75" s="2"/>
      <c r="L75" s="2"/>
      <c r="M75" s="2"/>
    </row>
    <row r="76" spans="3:13" ht="15.75">
      <c r="C76" s="2"/>
      <c r="D76" s="2"/>
      <c r="E76" s="2"/>
      <c r="F76" s="33"/>
      <c r="G76" s="2"/>
      <c r="H76" s="33"/>
      <c r="I76" s="2"/>
      <c r="J76" s="33"/>
      <c r="K76" s="2"/>
      <c r="L76" s="2"/>
      <c r="M76" s="2"/>
    </row>
    <row r="77" spans="3:13" ht="15.75">
      <c r="C77" s="2"/>
      <c r="D77" s="2"/>
      <c r="E77" s="2"/>
      <c r="F77" s="33"/>
      <c r="G77" s="2"/>
      <c r="H77" s="33"/>
      <c r="I77" s="2"/>
      <c r="J77" s="33"/>
      <c r="K77" s="2"/>
      <c r="L77" s="2"/>
      <c r="M77" s="2"/>
    </row>
    <row r="78" spans="3:13" ht="15.75">
      <c r="C78" s="2"/>
      <c r="D78" s="2"/>
      <c r="E78" s="2"/>
      <c r="F78" s="33"/>
      <c r="G78" s="2"/>
      <c r="H78" s="33"/>
      <c r="I78" s="2"/>
      <c r="J78" s="33"/>
      <c r="K78" s="2"/>
      <c r="L78" s="2"/>
      <c r="M78" s="2"/>
    </row>
    <row r="79" spans="3:13" ht="15.75">
      <c r="C79" s="2"/>
      <c r="D79" s="2"/>
      <c r="E79" s="2"/>
      <c r="F79" s="33"/>
      <c r="G79" s="2"/>
      <c r="H79" s="33"/>
      <c r="I79" s="2"/>
      <c r="J79" s="33"/>
      <c r="K79" s="2"/>
      <c r="L79" s="2"/>
      <c r="M79" s="2"/>
    </row>
    <row r="80" spans="3:13" ht="15.75">
      <c r="C80" s="2"/>
      <c r="D80" s="2"/>
      <c r="E80" s="2"/>
      <c r="F80" s="33"/>
      <c r="G80" s="2"/>
      <c r="H80" s="33"/>
      <c r="I80" s="2"/>
      <c r="J80" s="33"/>
      <c r="K80" s="2"/>
      <c r="L80" s="2"/>
      <c r="M80" s="2"/>
    </row>
    <row r="81" spans="3:13" ht="15.75">
      <c r="C81" s="2"/>
      <c r="D81" s="2"/>
      <c r="E81" s="2"/>
      <c r="F81" s="33"/>
      <c r="G81" s="2"/>
      <c r="H81" s="33"/>
      <c r="I81" s="2"/>
      <c r="J81" s="33"/>
      <c r="K81" s="2"/>
      <c r="L81" s="2"/>
      <c r="M81" s="2"/>
    </row>
    <row r="82" spans="3:13" ht="15.75">
      <c r="C82" s="2"/>
      <c r="D82" s="2"/>
      <c r="E82" s="2"/>
      <c r="F82" s="33"/>
      <c r="G82" s="2"/>
      <c r="H82" s="33"/>
      <c r="I82" s="2"/>
      <c r="J82" s="33"/>
      <c r="K82" s="2"/>
      <c r="L82" s="2"/>
      <c r="M82" s="2"/>
    </row>
    <row r="83" spans="3:13" ht="15.75">
      <c r="C83" s="2"/>
      <c r="D83" s="2"/>
      <c r="E83" s="2"/>
      <c r="F83" s="33"/>
      <c r="G83" s="2"/>
      <c r="H83" s="33"/>
      <c r="I83" s="2"/>
      <c r="J83" s="33"/>
      <c r="K83" s="2"/>
      <c r="L83" s="2"/>
      <c r="M83" s="2"/>
    </row>
    <row r="84" spans="3:13" ht="15.75">
      <c r="C84" s="2"/>
      <c r="D84" s="2"/>
      <c r="E84" s="2"/>
      <c r="F84" s="33"/>
      <c r="G84" s="2"/>
      <c r="H84" s="33"/>
      <c r="I84" s="2"/>
      <c r="J84" s="33"/>
      <c r="K84" s="2"/>
      <c r="L84" s="2"/>
      <c r="M84" s="2"/>
    </row>
    <row r="85" spans="3:13" ht="15.75">
      <c r="C85" s="2"/>
      <c r="D85" s="2"/>
      <c r="E85" s="2"/>
      <c r="F85" s="33"/>
      <c r="G85" s="2"/>
      <c r="H85" s="33"/>
      <c r="I85" s="2"/>
      <c r="J85" s="33"/>
      <c r="K85" s="2"/>
      <c r="L85" s="2"/>
      <c r="M85" s="2"/>
    </row>
    <row r="86" spans="3:13" ht="15.75">
      <c r="C86" s="2"/>
      <c r="D86" s="2"/>
      <c r="E86" s="2"/>
      <c r="F86" s="33"/>
      <c r="G86" s="2"/>
      <c r="H86" s="33"/>
      <c r="I86" s="2"/>
      <c r="J86" s="33"/>
      <c r="K86" s="2"/>
      <c r="L86" s="2"/>
      <c r="M86" s="2"/>
    </row>
    <row r="87" spans="3:13" ht="15.75">
      <c r="C87" s="2"/>
      <c r="D87" s="2"/>
      <c r="E87" s="2"/>
      <c r="F87" s="33"/>
      <c r="G87" s="2"/>
      <c r="H87" s="33"/>
      <c r="I87" s="2"/>
      <c r="J87" s="33"/>
      <c r="K87" s="2"/>
      <c r="L87" s="2"/>
      <c r="M87" s="2"/>
    </row>
    <row r="88" spans="3:13" ht="15.75">
      <c r="C88" s="2"/>
      <c r="D88" s="2"/>
      <c r="E88" s="2"/>
      <c r="F88" s="33"/>
      <c r="G88" s="2"/>
      <c r="H88" s="33"/>
      <c r="I88" s="2"/>
      <c r="J88" s="33"/>
      <c r="K88" s="2"/>
      <c r="L88" s="2"/>
      <c r="M88" s="2"/>
    </row>
    <row r="89" spans="3:13" ht="15.75">
      <c r="C89" s="2"/>
      <c r="D89" s="2"/>
      <c r="E89" s="2"/>
      <c r="F89" s="33"/>
      <c r="G89" s="2"/>
      <c r="H89" s="33"/>
      <c r="I89" s="2"/>
      <c r="J89" s="33"/>
      <c r="K89" s="2"/>
      <c r="L89" s="2"/>
      <c r="M89" s="2"/>
    </row>
    <row r="90" spans="3:13" ht="15.75">
      <c r="C90" s="2"/>
      <c r="D90" s="2"/>
      <c r="E90" s="2"/>
      <c r="F90" s="33"/>
      <c r="G90" s="2"/>
      <c r="H90" s="33"/>
      <c r="I90" s="2"/>
      <c r="J90" s="33"/>
      <c r="K90" s="2"/>
      <c r="L90" s="2"/>
      <c r="M90" s="2"/>
    </row>
    <row r="91" spans="3:13" ht="15.75">
      <c r="C91" s="2"/>
      <c r="D91" s="2"/>
      <c r="E91" s="2"/>
      <c r="F91" s="33"/>
      <c r="G91" s="2"/>
      <c r="H91" s="33"/>
      <c r="I91" s="2"/>
      <c r="J91" s="33"/>
      <c r="K91" s="2"/>
      <c r="L91" s="2"/>
      <c r="M91" s="2"/>
    </row>
    <row r="92" spans="3:13" ht="15.75">
      <c r="C92" s="2"/>
      <c r="D92" s="2"/>
      <c r="E92" s="2"/>
      <c r="F92" s="33"/>
      <c r="G92" s="2"/>
      <c r="H92" s="33"/>
      <c r="I92" s="2"/>
      <c r="J92" s="33"/>
      <c r="K92" s="2"/>
      <c r="L92" s="2"/>
      <c r="M92" s="2"/>
    </row>
    <row r="93" spans="3:13" ht="15.75">
      <c r="C93" s="2"/>
      <c r="D93" s="2"/>
      <c r="E93" s="2"/>
      <c r="F93" s="33"/>
      <c r="G93" s="2"/>
      <c r="H93" s="33"/>
      <c r="I93" s="2"/>
      <c r="J93" s="33"/>
      <c r="K93" s="2"/>
      <c r="L93" s="2"/>
      <c r="M93" s="2"/>
    </row>
    <row r="94" spans="3:13" ht="15.75">
      <c r="C94" s="2"/>
      <c r="D94" s="2"/>
      <c r="E94" s="2"/>
      <c r="F94" s="33"/>
      <c r="G94" s="2"/>
      <c r="H94" s="33"/>
      <c r="I94" s="2"/>
      <c r="J94" s="33"/>
      <c r="K94" s="2"/>
      <c r="L94" s="2"/>
      <c r="M94" s="2"/>
    </row>
    <row r="95" spans="3:13" ht="15.75">
      <c r="C95" s="2"/>
      <c r="D95" s="2"/>
      <c r="E95" s="2"/>
      <c r="F95" s="33"/>
      <c r="G95" s="2"/>
      <c r="H95" s="33"/>
      <c r="I95" s="2"/>
      <c r="J95" s="33"/>
      <c r="K95" s="2"/>
      <c r="L95" s="2"/>
      <c r="M95" s="2"/>
    </row>
    <row r="96" spans="3:13" ht="15.75">
      <c r="C96" s="2"/>
      <c r="D96" s="2"/>
      <c r="E96" s="2"/>
      <c r="F96" s="33"/>
      <c r="G96" s="2"/>
      <c r="H96" s="33"/>
      <c r="I96" s="2"/>
      <c r="J96" s="33"/>
      <c r="K96" s="2"/>
      <c r="L96" s="2"/>
      <c r="M96" s="2"/>
    </row>
    <row r="97" spans="3:13" ht="15.75">
      <c r="C97" s="2"/>
      <c r="D97" s="2"/>
      <c r="E97" s="2"/>
      <c r="F97" s="33"/>
      <c r="G97" s="2"/>
      <c r="H97" s="33"/>
      <c r="I97" s="2"/>
      <c r="J97" s="33"/>
      <c r="K97" s="2"/>
      <c r="L97" s="2"/>
      <c r="M97" s="2"/>
    </row>
    <row r="98" spans="3:13" ht="15.75">
      <c r="C98" s="2"/>
      <c r="D98" s="2"/>
      <c r="E98" s="2"/>
      <c r="F98" s="33"/>
      <c r="G98" s="2"/>
      <c r="H98" s="33"/>
      <c r="I98" s="2"/>
      <c r="J98" s="33"/>
      <c r="K98" s="2"/>
      <c r="L98" s="2"/>
      <c r="M98" s="2"/>
    </row>
    <row r="99" spans="3:13" ht="15.75">
      <c r="C99" s="2"/>
      <c r="D99" s="2"/>
      <c r="E99" s="2"/>
      <c r="F99" s="33"/>
      <c r="G99" s="2"/>
      <c r="H99" s="33"/>
      <c r="I99" s="2"/>
      <c r="J99" s="33"/>
      <c r="K99" s="2"/>
      <c r="L99" s="2"/>
      <c r="M99" s="2"/>
    </row>
    <row r="100" spans="3:13" ht="15.75">
      <c r="C100" s="2"/>
      <c r="D100" s="2"/>
      <c r="E100" s="2"/>
      <c r="F100" s="33"/>
      <c r="G100" s="2"/>
      <c r="H100" s="33"/>
      <c r="I100" s="2"/>
      <c r="J100" s="33"/>
      <c r="K100" s="2"/>
      <c r="L100" s="2"/>
      <c r="M100" s="2"/>
    </row>
    <row r="101" spans="3:13" ht="15.75">
      <c r="C101" s="2"/>
      <c r="D101" s="2"/>
      <c r="E101" s="2"/>
      <c r="F101" s="33"/>
      <c r="G101" s="2"/>
      <c r="H101" s="33"/>
      <c r="I101" s="2"/>
      <c r="J101" s="33"/>
      <c r="K101" s="2"/>
      <c r="L101" s="2"/>
      <c r="M101" s="2"/>
    </row>
    <row r="102" spans="3:13" ht="15.75">
      <c r="C102" s="2"/>
      <c r="D102" s="2"/>
      <c r="E102" s="2"/>
      <c r="F102" s="33"/>
      <c r="G102" s="2"/>
      <c r="H102" s="33"/>
      <c r="I102" s="2"/>
      <c r="J102" s="33"/>
      <c r="K102" s="2"/>
      <c r="L102" s="2"/>
      <c r="M102" s="2"/>
    </row>
    <row r="103" spans="3:13" ht="15.75">
      <c r="C103" s="2"/>
      <c r="D103" s="2"/>
      <c r="E103" s="2"/>
      <c r="F103" s="33"/>
      <c r="G103" s="2"/>
      <c r="H103" s="33"/>
      <c r="I103" s="2"/>
      <c r="J103" s="33"/>
      <c r="K103" s="2"/>
      <c r="L103" s="2"/>
      <c r="M103" s="2"/>
    </row>
    <row r="104" spans="3:13" ht="15.75">
      <c r="C104" s="2"/>
      <c r="D104" s="2"/>
      <c r="E104" s="2"/>
      <c r="F104" s="33"/>
      <c r="G104" s="2"/>
      <c r="H104" s="33"/>
      <c r="I104" s="2"/>
      <c r="J104" s="33"/>
      <c r="K104" s="2"/>
      <c r="L104" s="2"/>
      <c r="M104" s="2"/>
    </row>
    <row r="105" spans="3:13" ht="15.75">
      <c r="C105" s="2"/>
      <c r="D105" s="2"/>
      <c r="E105" s="2"/>
      <c r="F105" s="33"/>
      <c r="G105" s="2"/>
      <c r="H105" s="33"/>
      <c r="I105" s="2"/>
      <c r="J105" s="33"/>
      <c r="K105" s="2"/>
      <c r="L105" s="2"/>
      <c r="M105" s="2"/>
    </row>
    <row r="106" spans="3:13" ht="15.75">
      <c r="C106" s="2"/>
      <c r="D106" s="2"/>
      <c r="E106" s="2"/>
      <c r="F106" s="33"/>
      <c r="G106" s="2"/>
      <c r="H106" s="33"/>
      <c r="I106" s="2"/>
      <c r="J106" s="33"/>
      <c r="K106" s="2"/>
      <c r="L106" s="2"/>
      <c r="M106" s="2"/>
    </row>
    <row r="107" spans="3:13" ht="15.75">
      <c r="C107" s="2"/>
      <c r="D107" s="2"/>
      <c r="E107" s="2"/>
      <c r="F107" s="33"/>
      <c r="G107" s="2"/>
      <c r="H107" s="33"/>
      <c r="I107" s="2"/>
      <c r="J107" s="33"/>
      <c r="K107" s="2"/>
      <c r="L107" s="2"/>
      <c r="M107" s="2"/>
    </row>
    <row r="108" spans="3:13" ht="15.75">
      <c r="C108" s="2"/>
      <c r="D108" s="2"/>
      <c r="E108" s="2"/>
      <c r="F108" s="33"/>
      <c r="G108" s="2"/>
      <c r="H108" s="33"/>
      <c r="I108" s="2"/>
      <c r="J108" s="33"/>
      <c r="K108" s="2"/>
      <c r="L108" s="2"/>
      <c r="M108" s="2"/>
    </row>
    <row r="109" spans="3:13" ht="15.75">
      <c r="C109" s="2"/>
      <c r="D109" s="2"/>
      <c r="E109" s="2"/>
      <c r="F109" s="33"/>
      <c r="G109" s="2"/>
      <c r="H109" s="33"/>
      <c r="I109" s="2"/>
      <c r="J109" s="33"/>
      <c r="K109" s="2"/>
      <c r="L109" s="2"/>
      <c r="M109" s="2"/>
    </row>
    <row r="110" spans="3:13" ht="15.75">
      <c r="C110" s="2"/>
      <c r="D110" s="2"/>
      <c r="E110" s="2"/>
      <c r="F110" s="33"/>
      <c r="G110" s="2"/>
      <c r="H110" s="33"/>
      <c r="I110" s="2"/>
      <c r="J110" s="33"/>
      <c r="K110" s="2"/>
      <c r="L110" s="2"/>
      <c r="M110" s="2"/>
    </row>
    <row r="111" spans="3:13" ht="15.75">
      <c r="C111" s="2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3:13" ht="15"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</sheetData>
  <sheetProtection/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88"/>
  <sheetViews>
    <sheetView showOutlineSymbols="0" zoomScalePageLayoutView="0" workbookViewId="0" topLeftCell="B19">
      <selection activeCell="D35" sqref="D35"/>
    </sheetView>
  </sheetViews>
  <sheetFormatPr defaultColWidth="9.6640625" defaultRowHeight="15"/>
  <cols>
    <col min="1" max="1" width="0.23046875" style="1" hidden="1" customWidth="1"/>
    <col min="2" max="2" width="4.6640625" style="1" customWidth="1"/>
    <col min="3" max="3" width="28.77734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0.25">
      <c r="A2" s="2"/>
      <c r="B2" s="8"/>
      <c r="C2" s="39" t="s">
        <v>169</v>
      </c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8">
      <c r="A3" s="2"/>
      <c r="B3" s="8"/>
      <c r="C3" s="120" t="s">
        <v>170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ht="15.75">
      <c r="A4" s="2"/>
      <c r="B4" s="8"/>
      <c r="C4" s="8" t="s">
        <v>45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ht="15.7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8">
      <c r="A6" s="2"/>
      <c r="B6" s="8"/>
      <c r="C6" s="10" t="s">
        <v>118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8">
      <c r="A7" s="2"/>
      <c r="B7" s="8"/>
      <c r="C7" s="10" t="str">
        <f>'Income Statemen'!C7</f>
        <v>FOR THE QUARTER ENDED 30 SEPTEMBER 2017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.7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.7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3" ht="15.75">
      <c r="A10" s="2"/>
      <c r="B10" s="8"/>
      <c r="C10" s="38"/>
      <c r="D10" s="8"/>
      <c r="E10" s="34">
        <f>+'Income Statemen'!E10</f>
        <v>2017</v>
      </c>
      <c r="F10" s="8"/>
      <c r="G10" s="34">
        <f>+'Income Statemen'!G10</f>
        <v>2016</v>
      </c>
      <c r="H10" s="8"/>
      <c r="I10" s="34">
        <f>+E10</f>
        <v>2017</v>
      </c>
      <c r="J10" s="8"/>
      <c r="K10" s="34">
        <f>+G10</f>
        <v>2016</v>
      </c>
      <c r="L10" s="34"/>
      <c r="M10" s="8"/>
    </row>
    <row r="11" spans="1:13" ht="15.75">
      <c r="A11" s="2"/>
      <c r="B11" s="8"/>
      <c r="C11" s="8"/>
      <c r="E11" s="64" t="s">
        <v>37</v>
      </c>
      <c r="F11" s="64"/>
      <c r="G11" s="64" t="s">
        <v>128</v>
      </c>
      <c r="H11" s="64"/>
      <c r="I11" s="64" t="str">
        <f>'Income Statemen'!I11</f>
        <v>Current 6 months</v>
      </c>
      <c r="J11" s="64"/>
      <c r="K11" s="64" t="s">
        <v>7</v>
      </c>
      <c r="L11" s="12"/>
      <c r="M11" s="8"/>
    </row>
    <row r="12" spans="1:13" ht="15.75">
      <c r="A12" s="2"/>
      <c r="B12" s="8"/>
      <c r="C12" s="8"/>
      <c r="E12" s="64" t="s">
        <v>35</v>
      </c>
      <c r="F12" s="64"/>
      <c r="G12" s="64" t="str">
        <f>+E12</f>
        <v> Quarter Ended</v>
      </c>
      <c r="H12" s="64"/>
      <c r="I12" s="64" t="s">
        <v>61</v>
      </c>
      <c r="J12" s="64"/>
      <c r="K12" s="64" t="s">
        <v>62</v>
      </c>
      <c r="L12" s="12"/>
      <c r="M12" s="8"/>
    </row>
    <row r="13" spans="1:13" ht="15.75">
      <c r="A13" s="2"/>
      <c r="B13" s="8"/>
      <c r="C13" s="8"/>
      <c r="D13" s="8"/>
      <c r="E13" s="65">
        <v>39355</v>
      </c>
      <c r="F13" s="50"/>
      <c r="G13" s="65">
        <f>+E13</f>
        <v>39355</v>
      </c>
      <c r="H13" s="50"/>
      <c r="I13" s="65">
        <f>+G13</f>
        <v>39355</v>
      </c>
      <c r="J13" s="50"/>
      <c r="K13" s="65">
        <f>+I13</f>
        <v>39355</v>
      </c>
      <c r="L13" s="14"/>
      <c r="M13" s="8"/>
    </row>
    <row r="14" spans="1:13" ht="15.7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8" hidden="1">
      <c r="A15" s="2"/>
      <c r="B15" s="8"/>
      <c r="C15" s="51" t="s">
        <v>67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8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.75">
      <c r="A17" s="2"/>
      <c r="B17" s="8"/>
      <c r="C17" s="8" t="str">
        <f>+'Income Statemen'!C44</f>
        <v>Net loss for the period</v>
      </c>
      <c r="D17" s="8"/>
      <c r="E17" s="18">
        <f>+'Income Statemen'!E44</f>
        <v>-3198</v>
      </c>
      <c r="F17" s="18"/>
      <c r="G17" s="18">
        <f>+'Income Statemen'!G44</f>
        <v>-19370</v>
      </c>
      <c r="H17" s="66"/>
      <c r="I17" s="18">
        <f>+'Income Statemen'!I44</f>
        <v>-5086</v>
      </c>
      <c r="J17" s="18"/>
      <c r="K17" s="18">
        <f>+'Income Statemen'!K44</f>
        <v>-23054</v>
      </c>
      <c r="L17" s="18"/>
      <c r="M17" s="17"/>
    </row>
    <row r="18" spans="1:13" ht="15.75">
      <c r="A18" s="2"/>
      <c r="B18" s="8"/>
      <c r="C18" s="8"/>
      <c r="D18" s="8"/>
      <c r="E18" s="18"/>
      <c r="F18" s="18"/>
      <c r="G18" s="18"/>
      <c r="H18" s="66"/>
      <c r="I18" s="18"/>
      <c r="J18" s="18"/>
      <c r="K18" s="18"/>
      <c r="L18" s="18"/>
      <c r="M18" s="17"/>
    </row>
    <row r="19" spans="1:13" ht="15.75">
      <c r="A19" s="2"/>
      <c r="B19" s="8"/>
      <c r="C19" s="8" t="s">
        <v>129</v>
      </c>
      <c r="D19" s="8"/>
      <c r="E19" s="18"/>
      <c r="F19" s="18"/>
      <c r="G19" s="18"/>
      <c r="H19" s="66"/>
      <c r="I19" s="18"/>
      <c r="J19" s="18"/>
      <c r="K19" s="18"/>
      <c r="L19" s="18"/>
      <c r="M19" s="17"/>
    </row>
    <row r="20" spans="1:13" ht="15.75">
      <c r="A20" s="2"/>
      <c r="B20" s="8"/>
      <c r="C20" s="8" t="s">
        <v>130</v>
      </c>
      <c r="D20" s="8"/>
      <c r="E20" s="18"/>
      <c r="F20" s="18"/>
      <c r="G20" s="18"/>
      <c r="H20" s="66"/>
      <c r="I20" s="18"/>
      <c r="J20" s="18"/>
      <c r="K20" s="18"/>
      <c r="L20" s="18"/>
      <c r="M20" s="17"/>
    </row>
    <row r="21" spans="1:13" ht="15.75">
      <c r="A21" s="2"/>
      <c r="B21" s="8"/>
      <c r="C21" s="8"/>
      <c r="D21" s="8"/>
      <c r="E21" s="18"/>
      <c r="F21" s="18"/>
      <c r="G21" s="18"/>
      <c r="H21" s="66"/>
      <c r="I21" s="18"/>
      <c r="J21" s="18"/>
      <c r="K21" s="18"/>
      <c r="L21" s="18"/>
      <c r="M21" s="17"/>
    </row>
    <row r="22" spans="1:13" ht="15.75">
      <c r="A22" s="2"/>
      <c r="B22" s="8"/>
      <c r="C22" s="8" t="s">
        <v>83</v>
      </c>
      <c r="D22" s="8"/>
      <c r="E22" s="18">
        <f>+I22+774</f>
        <v>-1701</v>
      </c>
      <c r="F22" s="18"/>
      <c r="G22" s="18">
        <f>+K22-519</f>
        <v>700</v>
      </c>
      <c r="H22" s="66"/>
      <c r="I22" s="18">
        <f>'Equity Change'!G30</f>
        <v>-2475</v>
      </c>
      <c r="J22" s="18"/>
      <c r="K22" s="18">
        <f>'Equity Change'!G42</f>
        <v>1219</v>
      </c>
      <c r="L22" s="18"/>
      <c r="M22" s="17"/>
    </row>
    <row r="23" spans="1:13" ht="15.75">
      <c r="A23" s="2"/>
      <c r="B23" s="8"/>
      <c r="C23" s="8" t="s">
        <v>84</v>
      </c>
      <c r="D23" s="8"/>
      <c r="E23" s="18"/>
      <c r="F23" s="18"/>
      <c r="G23" s="18"/>
      <c r="H23" s="66"/>
      <c r="I23" s="18"/>
      <c r="J23" s="18"/>
      <c r="K23" s="18"/>
      <c r="L23" s="18"/>
      <c r="M23" s="17"/>
    </row>
    <row r="24" spans="1:13" ht="15.75">
      <c r="A24" s="2"/>
      <c r="B24" s="8"/>
      <c r="C24" s="8"/>
      <c r="D24" s="8"/>
      <c r="E24" s="18"/>
      <c r="F24" s="18"/>
      <c r="G24" s="18"/>
      <c r="H24" s="66"/>
      <c r="I24" s="18"/>
      <c r="J24" s="18"/>
      <c r="K24" s="18"/>
      <c r="L24" s="18"/>
      <c r="M24" s="17"/>
    </row>
    <row r="25" spans="1:13" ht="15.75">
      <c r="A25" s="2"/>
      <c r="B25" s="8"/>
      <c r="C25" s="8" t="s">
        <v>110</v>
      </c>
      <c r="D25" s="8"/>
      <c r="E25" s="18">
        <f>+I25+9</f>
        <v>2</v>
      </c>
      <c r="F25" s="18"/>
      <c r="G25" s="18">
        <f>+K25+1</f>
        <v>19</v>
      </c>
      <c r="H25" s="66"/>
      <c r="I25" s="18">
        <f>'Equity Change'!H30</f>
        <v>-7</v>
      </c>
      <c r="J25" s="18"/>
      <c r="K25" s="18">
        <v>18</v>
      </c>
      <c r="L25" s="18"/>
      <c r="M25" s="17"/>
    </row>
    <row r="26" spans="1:13" ht="15" customHeight="1">
      <c r="A26" s="2"/>
      <c r="B26" s="8"/>
      <c r="C26" s="8" t="s">
        <v>109</v>
      </c>
      <c r="D26" s="8"/>
      <c r="E26" s="18"/>
      <c r="F26" s="18"/>
      <c r="G26" s="18"/>
      <c r="H26" s="66"/>
      <c r="I26" s="18"/>
      <c r="J26" s="18"/>
      <c r="K26" s="18"/>
      <c r="L26" s="31"/>
      <c r="M26" s="17"/>
    </row>
    <row r="27" spans="1:13" ht="15" customHeight="1">
      <c r="A27" s="2"/>
      <c r="B27" s="8"/>
      <c r="C27" s="8"/>
      <c r="D27" s="8"/>
      <c r="E27" s="18"/>
      <c r="F27" s="18"/>
      <c r="G27" s="18"/>
      <c r="H27" s="66"/>
      <c r="I27" s="18"/>
      <c r="J27" s="18"/>
      <c r="K27" s="18"/>
      <c r="L27" s="31"/>
      <c r="M27" s="17"/>
    </row>
    <row r="28" spans="1:13" ht="15" customHeight="1" thickBot="1">
      <c r="A28" s="2"/>
      <c r="B28" s="8"/>
      <c r="C28" s="28" t="s">
        <v>144</v>
      </c>
      <c r="D28" s="8"/>
      <c r="E28" s="18"/>
      <c r="F28" s="18"/>
      <c r="G28" s="18"/>
      <c r="H28" s="66"/>
      <c r="I28" s="18"/>
      <c r="J28" s="18"/>
      <c r="K28" s="18"/>
      <c r="L28" s="31"/>
      <c r="M28" s="17"/>
    </row>
    <row r="29" spans="1:13" ht="16.5" thickBot="1">
      <c r="A29" s="2"/>
      <c r="B29" s="8"/>
      <c r="C29" s="56" t="s">
        <v>85</v>
      </c>
      <c r="D29" s="8"/>
      <c r="E29" s="70">
        <f>SUM(E17:E28)</f>
        <v>-4897</v>
      </c>
      <c r="F29" s="18"/>
      <c r="G29" s="70">
        <f>SUM(G17:G28)</f>
        <v>-18651</v>
      </c>
      <c r="H29" s="66"/>
      <c r="I29" s="70">
        <f>SUM(I17:I28)</f>
        <v>-7568</v>
      </c>
      <c r="J29" s="18"/>
      <c r="K29" s="70">
        <f>SUM(K17:K28)</f>
        <v>-21817</v>
      </c>
      <c r="L29" s="30"/>
      <c r="M29" s="17"/>
    </row>
    <row r="30" spans="1:13" ht="15.75">
      <c r="A30" s="2"/>
      <c r="B30" s="8"/>
      <c r="C30" s="8"/>
      <c r="D30" s="8"/>
      <c r="E30" s="71"/>
      <c r="F30" s="18"/>
      <c r="G30" s="71"/>
      <c r="H30" s="66"/>
      <c r="I30" s="71"/>
      <c r="J30" s="18"/>
      <c r="K30" s="71"/>
      <c r="L30" s="31"/>
      <c r="M30" s="17"/>
    </row>
    <row r="31" spans="1:13" ht="15.75">
      <c r="A31" s="2"/>
      <c r="B31" s="8"/>
      <c r="C31" s="8"/>
      <c r="D31" s="8"/>
      <c r="E31" s="66"/>
      <c r="F31" s="66"/>
      <c r="G31" s="66"/>
      <c r="H31" s="66"/>
      <c r="I31" s="66"/>
      <c r="J31" s="66"/>
      <c r="K31" s="66"/>
      <c r="L31" s="24"/>
      <c r="M31" s="17"/>
    </row>
    <row r="32" spans="1:13" ht="15.75">
      <c r="A32" s="2"/>
      <c r="B32" s="8"/>
      <c r="C32" s="28" t="s">
        <v>145</v>
      </c>
      <c r="D32" s="8"/>
      <c r="E32" s="66"/>
      <c r="F32" s="66"/>
      <c r="G32" s="66"/>
      <c r="H32" s="66"/>
      <c r="I32" s="66"/>
      <c r="J32" s="66"/>
      <c r="K32" s="66"/>
      <c r="L32" s="24"/>
      <c r="M32" s="17"/>
    </row>
    <row r="33" spans="1:13" ht="15.75">
      <c r="A33" s="2"/>
      <c r="B33" s="8"/>
      <c r="C33" s="8" t="str">
        <f>+'Income Statemen'!C48</f>
        <v>Equity holders of  the Parent</v>
      </c>
      <c r="D33" s="8"/>
      <c r="E33" s="18">
        <f>+I33+2575</f>
        <v>-4742</v>
      </c>
      <c r="F33" s="18"/>
      <c r="G33" s="18">
        <f>+K33+3075</f>
        <v>-18618</v>
      </c>
      <c r="H33" s="18"/>
      <c r="I33" s="18">
        <f>+I35-I34</f>
        <v>-7317</v>
      </c>
      <c r="J33" s="18"/>
      <c r="K33" s="18">
        <f>+K35-K34</f>
        <v>-21693</v>
      </c>
      <c r="L33" s="24"/>
      <c r="M33" s="17"/>
    </row>
    <row r="34" spans="1:13" ht="16.5" thickBot="1">
      <c r="A34" s="2"/>
      <c r="B34" s="8"/>
      <c r="C34" s="8" t="str">
        <f>+'Income Statemen'!C49</f>
        <v>Non-controlling interests</v>
      </c>
      <c r="D34" s="8"/>
      <c r="E34" s="18">
        <f>+I34+96</f>
        <v>-155</v>
      </c>
      <c r="F34" s="66"/>
      <c r="G34" s="18">
        <f>+K34+91</f>
        <v>-33</v>
      </c>
      <c r="H34" s="66"/>
      <c r="I34" s="18">
        <f>+'Income Statemen'!I49</f>
        <v>-251</v>
      </c>
      <c r="J34" s="66"/>
      <c r="K34" s="18">
        <f>+'Income Statemen'!K49</f>
        <v>-124</v>
      </c>
      <c r="L34" s="24"/>
      <c r="M34" s="17"/>
    </row>
    <row r="35" spans="1:13" ht="16.5" thickBot="1">
      <c r="A35" s="2"/>
      <c r="B35" s="8"/>
      <c r="C35" s="28"/>
      <c r="D35" s="8"/>
      <c r="E35" s="72">
        <f>+E29</f>
        <v>-4897</v>
      </c>
      <c r="F35" s="18"/>
      <c r="G35" s="72">
        <f>+G29</f>
        <v>-18651</v>
      </c>
      <c r="H35" s="66"/>
      <c r="I35" s="72">
        <f>+I29</f>
        <v>-7568</v>
      </c>
      <c r="J35" s="18"/>
      <c r="K35" s="72">
        <f>+K29</f>
        <v>-21817</v>
      </c>
      <c r="L35" s="24"/>
      <c r="M35" s="17"/>
    </row>
    <row r="36" spans="1:13" ht="15.75">
      <c r="A36" s="2"/>
      <c r="B36" s="8"/>
      <c r="C36" s="8"/>
      <c r="D36" s="28"/>
      <c r="E36" s="8"/>
      <c r="F36" s="8"/>
      <c r="G36" s="8"/>
      <c r="H36" s="8"/>
      <c r="I36" s="8"/>
      <c r="J36" s="8"/>
      <c r="K36" s="8"/>
      <c r="L36" s="8"/>
      <c r="M36" s="8"/>
    </row>
    <row r="37" spans="1:13" ht="15.75">
      <c r="A37" s="2"/>
      <c r="B37" s="8"/>
      <c r="C37" s="28" t="s">
        <v>86</v>
      </c>
      <c r="D37" s="2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>
      <c r="A38" s="2"/>
      <c r="B38" s="8"/>
      <c r="C38" s="28" t="str">
        <f>+'Income Statemen'!C61</f>
        <v> the Audited Financial Statements for the year ended 31st March 2017)</v>
      </c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>
      <c r="A39" s="2"/>
      <c r="B39" s="2"/>
      <c r="C39" s="8"/>
      <c r="D39" s="2"/>
      <c r="E39" s="2"/>
      <c r="G39" s="2"/>
      <c r="I39" s="2"/>
      <c r="K39" s="2"/>
      <c r="L39" s="2"/>
      <c r="M39" s="2"/>
    </row>
    <row r="40" spans="3:13" ht="15.75">
      <c r="C40" s="2"/>
      <c r="D40" s="2"/>
      <c r="E40" s="2"/>
      <c r="G40" s="2"/>
      <c r="I40" s="2"/>
      <c r="K40" s="2"/>
      <c r="L40" s="2"/>
      <c r="M40" s="2"/>
    </row>
    <row r="41" spans="3:13" ht="15.75">
      <c r="C41" s="2"/>
      <c r="D41" s="2"/>
      <c r="E41" s="2"/>
      <c r="G41" s="2"/>
      <c r="I41" s="2"/>
      <c r="K41" s="2"/>
      <c r="L41" s="2"/>
      <c r="M41" s="2"/>
    </row>
    <row r="42" spans="3:13" ht="15.75">
      <c r="C42" s="2"/>
      <c r="D42" s="2"/>
      <c r="E42" s="2"/>
      <c r="G42" s="2"/>
      <c r="I42" s="2"/>
      <c r="K42" s="2"/>
      <c r="L42" s="2"/>
      <c r="M42" s="2"/>
    </row>
    <row r="43" spans="3:13" ht="15.75">
      <c r="C43" s="2"/>
      <c r="D43" s="2"/>
      <c r="E43" s="2"/>
      <c r="G43" s="2"/>
      <c r="I43" s="2"/>
      <c r="K43" s="2"/>
      <c r="L43" s="2"/>
      <c r="M43" s="2"/>
    </row>
    <row r="44" spans="3:13" ht="15.75">
      <c r="C44" s="2"/>
      <c r="D44" s="2"/>
      <c r="E44" s="2"/>
      <c r="G44" s="2"/>
      <c r="I44" s="2"/>
      <c r="K44" s="2"/>
      <c r="L44" s="2"/>
      <c r="M44" s="2"/>
    </row>
    <row r="45" spans="3:13" ht="15.75">
      <c r="C45" s="2"/>
      <c r="D45" s="2"/>
      <c r="E45" s="2"/>
      <c r="G45" s="2"/>
      <c r="I45" s="2"/>
      <c r="K45" s="2"/>
      <c r="L45" s="2"/>
      <c r="M45" s="2"/>
    </row>
    <row r="46" spans="3:13" ht="15.75">
      <c r="C46" s="2"/>
      <c r="D46" s="2"/>
      <c r="E46" s="2"/>
      <c r="G46" s="2"/>
      <c r="I46" s="2"/>
      <c r="K46" s="2"/>
      <c r="L46" s="2"/>
      <c r="M46" s="2"/>
    </row>
    <row r="47" spans="3:13" ht="15.75">
      <c r="C47" s="2"/>
      <c r="D47" s="2"/>
      <c r="E47" s="2"/>
      <c r="G47" s="2"/>
      <c r="I47" s="2"/>
      <c r="K47" s="2"/>
      <c r="L47" s="2"/>
      <c r="M47" s="2"/>
    </row>
    <row r="48" spans="3:13" ht="15.75">
      <c r="C48" s="2"/>
      <c r="D48" s="2"/>
      <c r="E48" s="2"/>
      <c r="G48" s="2"/>
      <c r="I48" s="2"/>
      <c r="K48" s="2"/>
      <c r="L48" s="2"/>
      <c r="M48" s="2"/>
    </row>
    <row r="49" spans="3:13" ht="15.75">
      <c r="C49" s="2"/>
      <c r="D49" s="2"/>
      <c r="E49" s="2"/>
      <c r="G49" s="2"/>
      <c r="I49" s="2"/>
      <c r="K49" s="2"/>
      <c r="L49" s="2"/>
      <c r="M49" s="2"/>
    </row>
    <row r="50" spans="3:13" ht="15.75">
      <c r="C50" s="2"/>
      <c r="D50" s="2"/>
      <c r="E50" s="2"/>
      <c r="G50" s="2"/>
      <c r="I50" s="2"/>
      <c r="K50" s="2"/>
      <c r="L50" s="2"/>
      <c r="M50" s="2"/>
    </row>
    <row r="51" spans="3:13" ht="15.75">
      <c r="C51" s="2"/>
      <c r="D51" s="2"/>
      <c r="E51" s="2"/>
      <c r="G51" s="2"/>
      <c r="I51" s="2"/>
      <c r="K51" s="2"/>
      <c r="L51" s="2"/>
      <c r="M51" s="2"/>
    </row>
    <row r="52" spans="3:13" ht="15.75">
      <c r="C52" s="2"/>
      <c r="D52" s="2"/>
      <c r="E52" s="2"/>
      <c r="G52" s="2"/>
      <c r="I52" s="2"/>
      <c r="K52" s="2"/>
      <c r="L52" s="2"/>
      <c r="M52" s="2"/>
    </row>
    <row r="53" spans="3:13" ht="15.75">
      <c r="C53" s="2"/>
      <c r="D53" s="2"/>
      <c r="E53" s="2"/>
      <c r="G53" s="2"/>
      <c r="I53" s="2"/>
      <c r="K53" s="2"/>
      <c r="L53" s="2"/>
      <c r="M53" s="2"/>
    </row>
    <row r="54" spans="3:13" ht="15.75">
      <c r="C54" s="2"/>
      <c r="D54" s="2"/>
      <c r="E54" s="2"/>
      <c r="G54" s="2"/>
      <c r="I54" s="2"/>
      <c r="K54" s="2"/>
      <c r="L54" s="2"/>
      <c r="M54" s="2"/>
    </row>
    <row r="55" spans="3:13" ht="15.75">
      <c r="C55" s="2"/>
      <c r="D55" s="2"/>
      <c r="E55" s="2"/>
      <c r="G55" s="2"/>
      <c r="I55" s="2"/>
      <c r="K55" s="2"/>
      <c r="L55" s="2"/>
      <c r="M55" s="2"/>
    </row>
    <row r="56" spans="3:13" ht="15.75">
      <c r="C56" s="2"/>
      <c r="D56" s="2"/>
      <c r="E56" s="2"/>
      <c r="G56" s="2"/>
      <c r="I56" s="2"/>
      <c r="K56" s="2"/>
      <c r="L56" s="2"/>
      <c r="M56" s="2"/>
    </row>
    <row r="57" spans="3:13" ht="15.75">
      <c r="C57" s="2"/>
      <c r="D57" s="2"/>
      <c r="E57" s="2"/>
      <c r="G57" s="2"/>
      <c r="I57" s="2"/>
      <c r="K57" s="2"/>
      <c r="L57" s="2"/>
      <c r="M57" s="2"/>
    </row>
    <row r="58" spans="3:13" ht="15.75">
      <c r="C58" s="2"/>
      <c r="D58" s="2"/>
      <c r="E58" s="2"/>
      <c r="G58" s="2"/>
      <c r="I58" s="2"/>
      <c r="K58" s="2"/>
      <c r="L58" s="2"/>
      <c r="M58" s="2"/>
    </row>
    <row r="59" spans="3:13" ht="15.75">
      <c r="C59" s="2"/>
      <c r="D59" s="2"/>
      <c r="E59" s="2"/>
      <c r="G59" s="2"/>
      <c r="I59" s="2"/>
      <c r="K59" s="2"/>
      <c r="L59" s="2"/>
      <c r="M59" s="2"/>
    </row>
    <row r="60" spans="3:13" ht="15.75">
      <c r="C60" s="2"/>
      <c r="D60" s="2"/>
      <c r="E60" s="2"/>
      <c r="G60" s="2"/>
      <c r="I60" s="2"/>
      <c r="K60" s="2"/>
      <c r="L60" s="2"/>
      <c r="M60" s="2"/>
    </row>
    <row r="61" spans="3:13" ht="15.75">
      <c r="C61" s="2"/>
      <c r="D61" s="2"/>
      <c r="E61" s="2"/>
      <c r="G61" s="2"/>
      <c r="I61" s="2"/>
      <c r="K61" s="2"/>
      <c r="L61" s="2"/>
      <c r="M61" s="2"/>
    </row>
    <row r="62" spans="3:13" ht="15.75">
      <c r="C62" s="2"/>
      <c r="D62" s="2"/>
      <c r="E62" s="2"/>
      <c r="G62" s="2"/>
      <c r="I62" s="2"/>
      <c r="K62" s="2"/>
      <c r="L62" s="2"/>
      <c r="M62" s="2"/>
    </row>
    <row r="63" spans="3:13" ht="15.75">
      <c r="C63" s="2"/>
      <c r="D63" s="2"/>
      <c r="E63" s="2"/>
      <c r="G63" s="2"/>
      <c r="I63" s="2"/>
      <c r="K63" s="2"/>
      <c r="L63" s="2"/>
      <c r="M63" s="2"/>
    </row>
    <row r="64" spans="3:13" ht="15.75">
      <c r="C64" s="2"/>
      <c r="D64" s="2"/>
      <c r="E64" s="2"/>
      <c r="G64" s="2"/>
      <c r="I64" s="2"/>
      <c r="K64" s="2"/>
      <c r="L64" s="2"/>
      <c r="M64" s="2"/>
    </row>
    <row r="65" spans="3:13" ht="15.75">
      <c r="C65" s="2"/>
      <c r="D65" s="2"/>
      <c r="E65" s="2"/>
      <c r="G65" s="2"/>
      <c r="I65" s="2"/>
      <c r="K65" s="2"/>
      <c r="L65" s="2"/>
      <c r="M65" s="2"/>
    </row>
    <row r="66" spans="3:13" ht="15.75">
      <c r="C66" s="2"/>
      <c r="D66" s="2"/>
      <c r="E66" s="2"/>
      <c r="G66" s="2"/>
      <c r="I66" s="2"/>
      <c r="K66" s="2"/>
      <c r="L66" s="2"/>
      <c r="M66" s="2"/>
    </row>
    <row r="67" spans="3:13" ht="15.75">
      <c r="C67" s="2"/>
      <c r="D67" s="2"/>
      <c r="E67" s="2"/>
      <c r="G67" s="2"/>
      <c r="I67" s="2"/>
      <c r="K67" s="2"/>
      <c r="L67" s="2"/>
      <c r="M67" s="2"/>
    </row>
    <row r="68" spans="3:13" ht="15.75">
      <c r="C68" s="2"/>
      <c r="D68" s="2"/>
      <c r="E68" s="2"/>
      <c r="G68" s="2"/>
      <c r="I68" s="2"/>
      <c r="K68" s="2"/>
      <c r="L68" s="2"/>
      <c r="M68" s="2"/>
    </row>
    <row r="69" spans="3:13" ht="15.75">
      <c r="C69" s="2"/>
      <c r="D69" s="2"/>
      <c r="E69" s="2"/>
      <c r="G69" s="2"/>
      <c r="I69" s="2"/>
      <c r="K69" s="2"/>
      <c r="L69" s="2"/>
      <c r="M69" s="2"/>
    </row>
    <row r="70" spans="3:13" ht="15.75">
      <c r="C70" s="2"/>
      <c r="D70" s="2"/>
      <c r="E70" s="2"/>
      <c r="G70" s="2"/>
      <c r="I70" s="2"/>
      <c r="K70" s="2"/>
      <c r="L70" s="2"/>
      <c r="M70" s="2"/>
    </row>
    <row r="71" spans="3:13" ht="15.75">
      <c r="C71" s="2"/>
      <c r="D71" s="2"/>
      <c r="E71" s="2"/>
      <c r="G71" s="2"/>
      <c r="I71" s="2"/>
      <c r="K71" s="2"/>
      <c r="L71" s="2"/>
      <c r="M71" s="2"/>
    </row>
    <row r="72" spans="3:13" ht="15.75">
      <c r="C72" s="2"/>
      <c r="D72" s="2"/>
      <c r="E72" s="2"/>
      <c r="G72" s="2"/>
      <c r="I72" s="2"/>
      <c r="K72" s="2"/>
      <c r="L72" s="2"/>
      <c r="M72" s="2"/>
    </row>
    <row r="73" spans="3:13" ht="15.75">
      <c r="C73" s="2"/>
      <c r="D73" s="2"/>
      <c r="E73" s="2"/>
      <c r="G73" s="2"/>
      <c r="I73" s="2"/>
      <c r="K73" s="2"/>
      <c r="L73" s="2"/>
      <c r="M73" s="2"/>
    </row>
    <row r="74" spans="3:13" ht="15.75">
      <c r="C74" s="2"/>
      <c r="D74" s="2"/>
      <c r="E74" s="2"/>
      <c r="G74" s="2"/>
      <c r="I74" s="2"/>
      <c r="K74" s="2"/>
      <c r="L74" s="2"/>
      <c r="M74" s="2"/>
    </row>
    <row r="75" spans="3:13" ht="15.75">
      <c r="C75" s="2"/>
      <c r="D75" s="2"/>
      <c r="E75" s="2"/>
      <c r="G75" s="2"/>
      <c r="I75" s="2"/>
      <c r="K75" s="2"/>
      <c r="L75" s="2"/>
      <c r="M75" s="2"/>
    </row>
    <row r="76" spans="3:13" ht="15.75">
      <c r="C76" s="2"/>
      <c r="D76" s="2"/>
      <c r="E76" s="2"/>
      <c r="G76" s="2"/>
      <c r="I76" s="2"/>
      <c r="K76" s="2"/>
      <c r="L76" s="2"/>
      <c r="M76" s="2"/>
    </row>
    <row r="77" spans="3:13" ht="15.75">
      <c r="C77" s="2"/>
      <c r="D77" s="2"/>
      <c r="E77" s="2"/>
      <c r="G77" s="2"/>
      <c r="I77" s="2"/>
      <c r="K77" s="2"/>
      <c r="L77" s="2"/>
      <c r="M77" s="2"/>
    </row>
    <row r="78" spans="3:13" ht="15.75">
      <c r="C78" s="2"/>
      <c r="D78" s="2"/>
      <c r="E78" s="2"/>
      <c r="G78" s="2"/>
      <c r="I78" s="2"/>
      <c r="K78" s="2"/>
      <c r="L78" s="2"/>
      <c r="M78" s="2"/>
    </row>
    <row r="79" spans="3:13" ht="15.75">
      <c r="C79" s="2"/>
      <c r="D79" s="2"/>
      <c r="E79" s="2"/>
      <c r="G79" s="2"/>
      <c r="I79" s="2"/>
      <c r="K79" s="2"/>
      <c r="L79" s="2"/>
      <c r="M79" s="2"/>
    </row>
    <row r="80" spans="3:13" ht="15.75">
      <c r="C80" s="2"/>
      <c r="D80" s="2"/>
      <c r="E80" s="2"/>
      <c r="G80" s="2"/>
      <c r="I80" s="2"/>
      <c r="K80" s="2"/>
      <c r="L80" s="2"/>
      <c r="M80" s="2"/>
    </row>
    <row r="81" spans="3:13" ht="15.75">
      <c r="C81" s="2"/>
      <c r="D81" s="2"/>
      <c r="E81" s="2"/>
      <c r="G81" s="2"/>
      <c r="I81" s="2"/>
      <c r="K81" s="2"/>
      <c r="L81" s="2"/>
      <c r="M81" s="2"/>
    </row>
    <row r="82" spans="3:13" ht="15.75">
      <c r="C82" s="2"/>
      <c r="D82" s="2"/>
      <c r="E82" s="2"/>
      <c r="G82" s="2"/>
      <c r="I82" s="2"/>
      <c r="K82" s="2"/>
      <c r="L82" s="2"/>
      <c r="M82" s="2"/>
    </row>
    <row r="83" spans="3:13" ht="15.75">
      <c r="C83" s="2"/>
      <c r="D83" s="2"/>
      <c r="E83" s="2"/>
      <c r="G83" s="2"/>
      <c r="I83" s="2"/>
      <c r="K83" s="2"/>
      <c r="L83" s="2"/>
      <c r="M83" s="2"/>
    </row>
    <row r="84" spans="3:13" ht="15.75">
      <c r="C84" s="2"/>
      <c r="D84" s="2"/>
      <c r="E84" s="2"/>
      <c r="G84" s="2"/>
      <c r="I84" s="2"/>
      <c r="K84" s="2"/>
      <c r="L84" s="2"/>
      <c r="M84" s="2"/>
    </row>
    <row r="85" spans="3:13" ht="15.75">
      <c r="C85" s="2"/>
      <c r="D85" s="2"/>
      <c r="E85" s="2"/>
      <c r="G85" s="2"/>
      <c r="I85" s="2"/>
      <c r="K85" s="2"/>
      <c r="L85" s="2"/>
      <c r="M85" s="2"/>
    </row>
    <row r="86" spans="3:13" ht="15.75">
      <c r="C86" s="2"/>
      <c r="D86" s="2"/>
      <c r="E86" s="2"/>
      <c r="G86" s="2"/>
      <c r="I86" s="2"/>
      <c r="K86" s="2"/>
      <c r="L86" s="2"/>
      <c r="M86" s="2"/>
    </row>
    <row r="87" spans="3:13" ht="15.75">
      <c r="C87" s="2"/>
      <c r="D87" s="2"/>
      <c r="E87" s="2"/>
      <c r="G87" s="2"/>
      <c r="I87" s="2"/>
      <c r="K87" s="2"/>
      <c r="L87" s="2"/>
      <c r="M87" s="2"/>
    </row>
    <row r="88" ht="15.75">
      <c r="C88" s="2"/>
    </row>
  </sheetData>
  <sheetProtection/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J127"/>
  <sheetViews>
    <sheetView showOutlineSymbols="0" zoomScale="60" zoomScaleNormal="60" zoomScalePageLayoutView="0" workbookViewId="0" topLeftCell="A10">
      <selection activeCell="R35" sqref="R35"/>
    </sheetView>
  </sheetViews>
  <sheetFormatPr defaultColWidth="9.6640625" defaultRowHeight="15"/>
  <cols>
    <col min="1" max="1" width="3.88671875" style="86" customWidth="1"/>
    <col min="2" max="2" width="4.6640625" style="86" customWidth="1"/>
    <col min="3" max="3" width="19.6640625" style="86" customWidth="1"/>
    <col min="4" max="4" width="36.77734375" style="86" customWidth="1"/>
    <col min="5" max="5" width="13.77734375" style="86" customWidth="1"/>
    <col min="6" max="6" width="4.6640625" style="86" customWidth="1"/>
    <col min="7" max="7" width="13.3359375" style="86" customWidth="1"/>
    <col min="8" max="8" width="3.99609375" style="86" customWidth="1"/>
    <col min="9" max="9" width="1.77734375" style="86" customWidth="1"/>
    <col min="10" max="14" width="9.6640625" style="86" hidden="1" customWidth="1"/>
    <col min="15" max="16384" width="9.6640625" style="86" customWidth="1"/>
  </cols>
  <sheetData>
    <row r="1" ht="20.25">
      <c r="B1" s="39" t="s">
        <v>169</v>
      </c>
    </row>
    <row r="2" spans="2:4" ht="18">
      <c r="B2" s="120" t="s">
        <v>170</v>
      </c>
      <c r="C2" s="87"/>
      <c r="D2" s="87"/>
    </row>
    <row r="3" ht="15">
      <c r="B3" s="88" t="s">
        <v>31</v>
      </c>
    </row>
    <row r="4" ht="15">
      <c r="B4" s="88"/>
    </row>
    <row r="5" spans="2:4" ht="18">
      <c r="B5" s="89" t="s">
        <v>101</v>
      </c>
      <c r="C5" s="90"/>
      <c r="D5" s="90"/>
    </row>
    <row r="6" spans="2:4" ht="18">
      <c r="B6" s="89" t="s">
        <v>164</v>
      </c>
      <c r="C6" s="90"/>
      <c r="D6" s="90"/>
    </row>
    <row r="7" spans="2:7" ht="15">
      <c r="B7" s="87"/>
      <c r="C7" s="87"/>
      <c r="D7" s="87"/>
      <c r="E7" s="91" t="s">
        <v>57</v>
      </c>
      <c r="G7" s="91" t="s">
        <v>57</v>
      </c>
    </row>
    <row r="8" spans="2:7" ht="15">
      <c r="B8" s="87"/>
      <c r="C8" s="87"/>
      <c r="D8" s="87"/>
      <c r="E8" s="92">
        <v>43008</v>
      </c>
      <c r="G8" s="92">
        <v>42825</v>
      </c>
    </row>
    <row r="9" spans="5:7" ht="15">
      <c r="E9" s="91" t="s">
        <v>5</v>
      </c>
      <c r="G9" s="91" t="s">
        <v>5</v>
      </c>
    </row>
    <row r="10" spans="2:7" ht="18">
      <c r="B10" s="89" t="s">
        <v>87</v>
      </c>
      <c r="E10" s="93" t="s">
        <v>108</v>
      </c>
      <c r="G10" s="93" t="s">
        <v>107</v>
      </c>
    </row>
    <row r="11" spans="2:7" ht="15">
      <c r="B11" s="90"/>
      <c r="G11" s="93"/>
    </row>
    <row r="12" spans="2:7" ht="18">
      <c r="B12" s="94" t="s">
        <v>63</v>
      </c>
      <c r="C12" s="95"/>
      <c r="D12" s="95"/>
      <c r="E12" s="96"/>
      <c r="F12" s="95"/>
      <c r="G12" s="118"/>
    </row>
    <row r="13" spans="2:7" ht="18" customHeight="1">
      <c r="B13" s="95" t="s">
        <v>41</v>
      </c>
      <c r="D13" s="95"/>
      <c r="E13" s="96">
        <v>232593</v>
      </c>
      <c r="F13" s="95"/>
      <c r="G13" s="118">
        <v>236700</v>
      </c>
    </row>
    <row r="14" spans="2:7" ht="18" customHeight="1">
      <c r="B14" s="95" t="s">
        <v>64</v>
      </c>
      <c r="D14" s="95"/>
      <c r="E14" s="96">
        <v>3729</v>
      </c>
      <c r="F14" s="95"/>
      <c r="G14" s="118">
        <v>3749</v>
      </c>
    </row>
    <row r="15" spans="2:7" ht="18">
      <c r="B15" s="95" t="s">
        <v>42</v>
      </c>
      <c r="D15" s="95"/>
      <c r="E15" s="96">
        <v>19714</v>
      </c>
      <c r="F15" s="95"/>
      <c r="G15" s="118">
        <v>19714</v>
      </c>
    </row>
    <row r="16" spans="2:7" ht="18" customHeight="1">
      <c r="B16" s="95" t="s">
        <v>78</v>
      </c>
      <c r="D16" s="95"/>
      <c r="E16" s="96">
        <v>5</v>
      </c>
      <c r="F16" s="95"/>
      <c r="G16" s="119">
        <v>5</v>
      </c>
    </row>
    <row r="17" spans="2:7" ht="18" customHeight="1">
      <c r="B17" s="95" t="s">
        <v>111</v>
      </c>
      <c r="D17" s="95"/>
      <c r="E17" s="96">
        <v>372</v>
      </c>
      <c r="F17" s="95"/>
      <c r="G17" s="118">
        <v>379</v>
      </c>
    </row>
    <row r="18" spans="2:7" ht="18" customHeight="1">
      <c r="B18" s="95" t="s">
        <v>8</v>
      </c>
      <c r="D18" s="95"/>
      <c r="E18" s="96">
        <v>12</v>
      </c>
      <c r="F18" s="95"/>
      <c r="G18" s="118">
        <v>13</v>
      </c>
    </row>
    <row r="19" spans="2:7" ht="18" customHeight="1">
      <c r="B19" s="95" t="s">
        <v>55</v>
      </c>
      <c r="D19" s="95"/>
      <c r="E19" s="96">
        <v>69143</v>
      </c>
      <c r="F19" s="95"/>
      <c r="G19" s="118">
        <v>68252</v>
      </c>
    </row>
    <row r="20" spans="2:7" ht="18" customHeight="1">
      <c r="B20" s="95" t="s">
        <v>39</v>
      </c>
      <c r="D20" s="95"/>
      <c r="E20" s="96">
        <v>6735</v>
      </c>
      <c r="F20" s="95"/>
      <c r="G20" s="96">
        <v>8007</v>
      </c>
    </row>
    <row r="21" spans="2:7" ht="18" customHeight="1">
      <c r="B21" s="94" t="s">
        <v>88</v>
      </c>
      <c r="D21" s="95"/>
      <c r="E21" s="97">
        <f>SUM(E12:E20)</f>
        <v>332303</v>
      </c>
      <c r="F21" s="94"/>
      <c r="G21" s="97">
        <f>SUM(G12:G20)</f>
        <v>336819</v>
      </c>
    </row>
    <row r="22" spans="2:7" ht="18" customHeight="1">
      <c r="B22" s="95"/>
      <c r="D22" s="95"/>
      <c r="E22" s="96"/>
      <c r="F22" s="95"/>
      <c r="G22" s="96"/>
    </row>
    <row r="23" spans="2:7" ht="18" customHeight="1">
      <c r="B23" s="94" t="s">
        <v>9</v>
      </c>
      <c r="C23" s="95"/>
      <c r="D23" s="95"/>
      <c r="E23" s="96"/>
      <c r="F23" s="95"/>
      <c r="G23" s="96"/>
    </row>
    <row r="24" spans="2:7" ht="18" customHeight="1">
      <c r="B24" s="95" t="s">
        <v>12</v>
      </c>
      <c r="D24" s="95"/>
      <c r="E24" s="96">
        <v>16996</v>
      </c>
      <c r="F24" s="95"/>
      <c r="G24" s="96">
        <v>17827</v>
      </c>
    </row>
    <row r="25" spans="2:7" ht="18" customHeight="1">
      <c r="B25" s="95" t="s">
        <v>39</v>
      </c>
      <c r="D25" s="95"/>
      <c r="E25" s="96">
        <v>26627</v>
      </c>
      <c r="F25" s="95"/>
      <c r="G25" s="96">
        <v>22734</v>
      </c>
    </row>
    <row r="26" spans="2:7" ht="18" customHeight="1">
      <c r="B26" s="95" t="s">
        <v>127</v>
      </c>
      <c r="D26" s="95"/>
      <c r="E26" s="96">
        <v>45269</v>
      </c>
      <c r="F26" s="95"/>
      <c r="G26" s="96">
        <v>43629</v>
      </c>
    </row>
    <row r="27" spans="2:7" ht="18" customHeight="1">
      <c r="B27" s="95" t="s">
        <v>38</v>
      </c>
      <c r="D27" s="95"/>
      <c r="E27" s="96">
        <v>11862</v>
      </c>
      <c r="F27" s="95"/>
      <c r="G27" s="96">
        <v>12808</v>
      </c>
    </row>
    <row r="28" spans="2:7" ht="18" customHeight="1">
      <c r="B28" s="95" t="s">
        <v>40</v>
      </c>
      <c r="D28" s="95"/>
      <c r="E28" s="96">
        <v>4389</v>
      </c>
      <c r="F28" s="95"/>
      <c r="G28" s="96">
        <v>5076</v>
      </c>
    </row>
    <row r="29" spans="2:7" ht="18">
      <c r="B29" s="94" t="s">
        <v>89</v>
      </c>
      <c r="C29" s="95"/>
      <c r="D29" s="95"/>
      <c r="E29" s="98">
        <f>SUM(E23:E28)</f>
        <v>105143</v>
      </c>
      <c r="F29" s="94"/>
      <c r="G29" s="98">
        <f>SUM(G23:G28)</f>
        <v>102074</v>
      </c>
    </row>
    <row r="30" spans="2:7" ht="18" customHeight="1">
      <c r="B30" s="95"/>
      <c r="C30" s="95"/>
      <c r="D30" s="95"/>
      <c r="E30" s="99"/>
      <c r="F30" s="95"/>
      <c r="G30" s="99"/>
    </row>
    <row r="31" spans="2:7" ht="18" customHeight="1">
      <c r="B31" s="94" t="s">
        <v>137</v>
      </c>
      <c r="C31" s="95"/>
      <c r="D31" s="95"/>
      <c r="E31" s="105">
        <v>0</v>
      </c>
      <c r="F31" s="95"/>
      <c r="G31" s="105">
        <v>14517</v>
      </c>
    </row>
    <row r="32" spans="2:7" ht="18.75" customHeight="1" thickBot="1">
      <c r="B32" s="95"/>
      <c r="C32" s="95"/>
      <c r="D32" s="95"/>
      <c r="E32" s="96"/>
      <c r="F32" s="95"/>
      <c r="G32" s="96"/>
    </row>
    <row r="33" spans="2:7" ht="18.75" customHeight="1" thickBot="1">
      <c r="B33" s="94" t="s">
        <v>90</v>
      </c>
      <c r="C33" s="94"/>
      <c r="D33" s="94"/>
      <c r="E33" s="100">
        <f>+E29+E21+E31</f>
        <v>437446</v>
      </c>
      <c r="F33" s="94"/>
      <c r="G33" s="100">
        <f>+G29+G21+G31</f>
        <v>453410</v>
      </c>
    </row>
    <row r="34" spans="2:7" ht="18" customHeight="1">
      <c r="B34" s="95"/>
      <c r="C34" s="95"/>
      <c r="D34" s="95"/>
      <c r="E34" s="101"/>
      <c r="F34" s="95"/>
      <c r="G34" s="101"/>
    </row>
    <row r="35" spans="2:7" ht="18" customHeight="1">
      <c r="B35" s="95"/>
      <c r="C35" s="95"/>
      <c r="D35" s="95"/>
      <c r="E35" s="96"/>
      <c r="F35" s="95"/>
      <c r="G35" s="96"/>
    </row>
    <row r="36" spans="2:7" ht="18" customHeight="1">
      <c r="B36" s="94" t="s">
        <v>91</v>
      </c>
      <c r="C36" s="95"/>
      <c r="D36" s="95"/>
      <c r="E36" s="96"/>
      <c r="F36" s="95"/>
      <c r="G36" s="96"/>
    </row>
    <row r="37" spans="2:7" ht="18" customHeight="1">
      <c r="B37" s="94"/>
      <c r="C37" s="95"/>
      <c r="D37" s="95"/>
      <c r="E37" s="96"/>
      <c r="F37" s="95"/>
      <c r="G37" s="96"/>
    </row>
    <row r="38" spans="2:7" ht="18" customHeight="1">
      <c r="B38" s="94" t="s">
        <v>148</v>
      </c>
      <c r="C38" s="95"/>
      <c r="D38" s="95"/>
      <c r="E38" s="96"/>
      <c r="F38" s="95"/>
      <c r="G38" s="96"/>
    </row>
    <row r="39" spans="2:7" ht="18" customHeight="1">
      <c r="B39" s="95" t="s">
        <v>48</v>
      </c>
      <c r="D39" s="95"/>
      <c r="E39" s="96">
        <v>200551</v>
      </c>
      <c r="F39" s="95"/>
      <c r="G39" s="96">
        <v>200551</v>
      </c>
    </row>
    <row r="40" spans="2:7" ht="18">
      <c r="B40" s="95" t="s">
        <v>92</v>
      </c>
      <c r="D40" s="95"/>
      <c r="E40" s="96">
        <f>+E42-E39-E41</f>
        <v>104206</v>
      </c>
      <c r="F40" s="95"/>
      <c r="G40" s="96">
        <v>106688</v>
      </c>
    </row>
    <row r="41" spans="2:7" ht="18">
      <c r="B41" s="95" t="s">
        <v>93</v>
      </c>
      <c r="D41" s="95"/>
      <c r="E41" s="103">
        <f>+'Equity Change'!K33</f>
        <v>-19799</v>
      </c>
      <c r="F41" s="103"/>
      <c r="G41" s="103">
        <v>-14964</v>
      </c>
    </row>
    <row r="42" spans="2:7" ht="18" customHeight="1">
      <c r="B42" s="95" t="s">
        <v>77</v>
      </c>
      <c r="D42" s="95"/>
      <c r="E42" s="99">
        <f>+'Equity Change'!M33</f>
        <v>284958</v>
      </c>
      <c r="F42" s="95"/>
      <c r="G42" s="99">
        <f>SUM(G39:G41)</f>
        <v>292275</v>
      </c>
    </row>
    <row r="43" spans="2:7" ht="18">
      <c r="B43" s="95"/>
      <c r="D43" s="95"/>
      <c r="E43" s="96"/>
      <c r="F43" s="95"/>
      <c r="G43" s="96"/>
    </row>
    <row r="44" spans="2:7" ht="18" customHeight="1">
      <c r="B44" s="94" t="s">
        <v>82</v>
      </c>
      <c r="C44" s="87"/>
      <c r="D44" s="94"/>
      <c r="E44" s="102">
        <f>+'Equity Change'!O33</f>
        <v>5753</v>
      </c>
      <c r="F44" s="94"/>
      <c r="G44" s="102">
        <v>6004</v>
      </c>
    </row>
    <row r="45" spans="2:7" ht="18" customHeight="1">
      <c r="B45" s="95"/>
      <c r="D45" s="95"/>
      <c r="E45" s="103"/>
      <c r="F45" s="95"/>
      <c r="G45" s="103"/>
    </row>
    <row r="46" spans="2:7" ht="18" customHeight="1" thickBot="1">
      <c r="B46" s="94" t="s">
        <v>94</v>
      </c>
      <c r="C46" s="87"/>
      <c r="D46" s="94"/>
      <c r="E46" s="104">
        <f>+E44+E42</f>
        <v>290711</v>
      </c>
      <c r="F46" s="94"/>
      <c r="G46" s="104">
        <f>+G44+G42</f>
        <v>298279</v>
      </c>
    </row>
    <row r="47" spans="2:7" ht="18" customHeight="1">
      <c r="B47" s="95"/>
      <c r="C47" s="95"/>
      <c r="D47" s="95"/>
      <c r="E47" s="96"/>
      <c r="F47" s="95"/>
      <c r="G47" s="96"/>
    </row>
    <row r="48" spans="2:7" ht="18" customHeight="1">
      <c r="B48" s="95"/>
      <c r="C48" s="95"/>
      <c r="D48" s="95"/>
      <c r="E48" s="96"/>
      <c r="F48" s="95"/>
      <c r="G48" s="96"/>
    </row>
    <row r="49" spans="2:7" ht="18" customHeight="1">
      <c r="B49" s="94" t="s">
        <v>97</v>
      </c>
      <c r="C49" s="95"/>
      <c r="D49" s="95"/>
      <c r="E49" s="96"/>
      <c r="F49" s="95"/>
      <c r="G49" s="96"/>
    </row>
    <row r="50" spans="2:7" ht="18" customHeight="1">
      <c r="B50" s="95" t="s">
        <v>30</v>
      </c>
      <c r="D50" s="95"/>
      <c r="E50" s="96">
        <v>58486</v>
      </c>
      <c r="F50" s="95"/>
      <c r="G50" s="96">
        <v>61768</v>
      </c>
    </row>
    <row r="51" spans="2:7" ht="18">
      <c r="B51" s="95" t="s">
        <v>32</v>
      </c>
      <c r="D51" s="95"/>
      <c r="E51" s="96">
        <v>146</v>
      </c>
      <c r="F51" s="95"/>
      <c r="G51" s="96">
        <v>212</v>
      </c>
    </row>
    <row r="52" spans="2:7" ht="18" customHeight="1">
      <c r="B52" s="95" t="s">
        <v>95</v>
      </c>
      <c r="D52" s="95"/>
      <c r="E52" s="96">
        <v>6255</v>
      </c>
      <c r="F52" s="95"/>
      <c r="G52" s="96">
        <v>6255</v>
      </c>
    </row>
    <row r="53" spans="2:7" ht="18.75" customHeight="1">
      <c r="B53" s="94" t="s">
        <v>98</v>
      </c>
      <c r="C53" s="95"/>
      <c r="D53" s="95"/>
      <c r="E53" s="97">
        <f>SUM(E49:E52)</f>
        <v>64887</v>
      </c>
      <c r="F53" s="94"/>
      <c r="G53" s="97">
        <f>SUM(G49:G52)</f>
        <v>68235</v>
      </c>
    </row>
    <row r="54" spans="2:7" ht="18.75" customHeight="1">
      <c r="B54" s="95"/>
      <c r="C54" s="95"/>
      <c r="D54" s="95"/>
      <c r="E54" s="105"/>
      <c r="F54" s="95"/>
      <c r="G54" s="105"/>
    </row>
    <row r="55" spans="2:7" ht="18.75" customHeight="1">
      <c r="B55" s="94" t="s">
        <v>10</v>
      </c>
      <c r="C55" s="95"/>
      <c r="D55" s="95"/>
      <c r="E55" s="96"/>
      <c r="F55" s="95"/>
      <c r="G55" s="96"/>
    </row>
    <row r="56" spans="2:7" ht="18.75" customHeight="1">
      <c r="B56" s="95" t="s">
        <v>43</v>
      </c>
      <c r="D56" s="95"/>
      <c r="E56" s="96">
        <f>23264+103</f>
        <v>23367</v>
      </c>
      <c r="F56" s="95"/>
      <c r="G56" s="96">
        <f>21355</f>
        <v>21355</v>
      </c>
    </row>
    <row r="57" spans="2:7" ht="18.75" customHeight="1">
      <c r="B57" s="95" t="s">
        <v>161</v>
      </c>
      <c r="D57" s="95"/>
      <c r="E57" s="96">
        <v>25</v>
      </c>
      <c r="F57" s="95"/>
      <c r="G57" s="96">
        <v>3129</v>
      </c>
    </row>
    <row r="58" spans="2:7" ht="18.75" customHeight="1">
      <c r="B58" s="95" t="s">
        <v>44</v>
      </c>
      <c r="D58" s="95"/>
      <c r="E58" s="96">
        <v>57973</v>
      </c>
      <c r="F58" s="95"/>
      <c r="G58" s="96">
        <v>62220</v>
      </c>
    </row>
    <row r="59" spans="2:7" ht="18.75" customHeight="1" hidden="1">
      <c r="B59" s="95" t="s">
        <v>33</v>
      </c>
      <c r="D59" s="95"/>
      <c r="E59" s="96">
        <v>0</v>
      </c>
      <c r="F59" s="95"/>
      <c r="G59" s="96">
        <v>0</v>
      </c>
    </row>
    <row r="60" spans="2:7" ht="18">
      <c r="B60" s="95" t="s">
        <v>32</v>
      </c>
      <c r="D60" s="95"/>
      <c r="E60" s="96">
        <v>133</v>
      </c>
      <c r="F60" s="95"/>
      <c r="G60" s="96">
        <v>140</v>
      </c>
    </row>
    <row r="61" spans="2:7" ht="18.75" customHeight="1">
      <c r="B61" s="95" t="s">
        <v>4</v>
      </c>
      <c r="D61" s="95"/>
      <c r="E61" s="96">
        <v>350</v>
      </c>
      <c r="F61" s="95"/>
      <c r="G61" s="96">
        <v>52</v>
      </c>
    </row>
    <row r="62" spans="2:7" ht="18.75" customHeight="1" hidden="1">
      <c r="B62" s="95" t="s">
        <v>112</v>
      </c>
      <c r="D62" s="95"/>
      <c r="E62" s="96">
        <v>0</v>
      </c>
      <c r="F62" s="95"/>
      <c r="G62" s="96">
        <v>0</v>
      </c>
    </row>
    <row r="63" spans="2:7" ht="18.75" customHeight="1">
      <c r="B63" s="94" t="s">
        <v>99</v>
      </c>
      <c r="C63" s="95"/>
      <c r="D63" s="95"/>
      <c r="E63" s="97">
        <f>SUM(E56:E62)</f>
        <v>81848</v>
      </c>
      <c r="F63" s="95"/>
      <c r="G63" s="97">
        <f>SUM(G56:G62)</f>
        <v>86896</v>
      </c>
    </row>
    <row r="64" spans="2:7" ht="18">
      <c r="B64" s="95"/>
      <c r="C64" s="95"/>
      <c r="D64" s="95"/>
      <c r="E64" s="105"/>
      <c r="F64" s="106"/>
      <c r="G64" s="105"/>
    </row>
    <row r="65" spans="2:7" ht="18.75" thickBot="1">
      <c r="B65" s="94" t="s">
        <v>100</v>
      </c>
      <c r="C65" s="94"/>
      <c r="D65" s="94"/>
      <c r="E65" s="104">
        <f>+E63+E53</f>
        <v>146735</v>
      </c>
      <c r="F65" s="107"/>
      <c r="G65" s="104">
        <f>+G63+G53</f>
        <v>155131</v>
      </c>
    </row>
    <row r="66" spans="2:7" ht="18">
      <c r="B66" s="95"/>
      <c r="C66" s="95"/>
      <c r="D66" s="95"/>
      <c r="E66" s="105"/>
      <c r="F66" s="106"/>
      <c r="G66" s="105"/>
    </row>
    <row r="67" spans="2:7" ht="18.75" thickBot="1">
      <c r="B67" s="95"/>
      <c r="C67" s="95"/>
      <c r="D67" s="95"/>
      <c r="E67" s="108"/>
      <c r="F67" s="106"/>
      <c r="G67" s="108"/>
    </row>
    <row r="68" spans="2:7" ht="18.75" thickBot="1">
      <c r="B68" s="94" t="s">
        <v>96</v>
      </c>
      <c r="C68" s="95"/>
      <c r="D68" s="95"/>
      <c r="E68" s="109">
        <f>+E65+E46</f>
        <v>437446</v>
      </c>
      <c r="F68" s="106"/>
      <c r="G68" s="109">
        <f>+G65+G46</f>
        <v>453410</v>
      </c>
    </row>
    <row r="69" spans="2:7" ht="18">
      <c r="B69" s="95"/>
      <c r="C69" s="95"/>
      <c r="D69" s="95"/>
      <c r="E69" s="105"/>
      <c r="F69" s="106"/>
      <c r="G69" s="105"/>
    </row>
    <row r="70" spans="2:7" ht="18">
      <c r="B70" s="95"/>
      <c r="C70" s="95"/>
      <c r="D70" s="95"/>
      <c r="E70" s="105"/>
      <c r="F70" s="106"/>
      <c r="G70" s="105"/>
    </row>
    <row r="71" spans="2:7" ht="15">
      <c r="B71" s="87" t="s">
        <v>122</v>
      </c>
      <c r="C71" s="87"/>
      <c r="D71" s="87"/>
      <c r="E71" s="110"/>
      <c r="F71" s="110"/>
      <c r="G71" s="110"/>
    </row>
    <row r="72" spans="2:7" ht="15">
      <c r="B72" s="87" t="str">
        <f>'Income Statemen'!C61</f>
        <v> the Audited Financial Statements for the year ended 31st March 2017)</v>
      </c>
      <c r="C72" s="87"/>
      <c r="D72" s="87"/>
      <c r="E72" s="110"/>
      <c r="F72" s="110"/>
      <c r="G72" s="110"/>
    </row>
    <row r="73" spans="5:7" ht="15">
      <c r="E73" s="110"/>
      <c r="F73" s="110"/>
      <c r="G73" s="110"/>
    </row>
    <row r="74" spans="2:10" ht="18">
      <c r="B74" s="95"/>
      <c r="C74" s="95"/>
      <c r="D74" s="95"/>
      <c r="E74" s="106"/>
      <c r="F74" s="106"/>
      <c r="G74" s="106"/>
      <c r="H74" s="95"/>
      <c r="I74" s="95"/>
      <c r="J74" s="95"/>
    </row>
    <row r="75" spans="2:10" ht="18">
      <c r="B75" s="95"/>
      <c r="C75" s="95"/>
      <c r="D75" s="95"/>
      <c r="E75" s="105"/>
      <c r="F75" s="106"/>
      <c r="G75" s="105"/>
      <c r="H75" s="95"/>
      <c r="I75" s="95"/>
      <c r="J75" s="95"/>
    </row>
    <row r="76" spans="2:10" ht="18">
      <c r="B76" s="95"/>
      <c r="C76" s="95"/>
      <c r="D76" s="95"/>
      <c r="E76" s="105"/>
      <c r="F76" s="105"/>
      <c r="G76" s="105"/>
      <c r="H76" s="95"/>
      <c r="I76" s="95"/>
      <c r="J76" s="95"/>
    </row>
    <row r="77" spans="2:10" ht="18">
      <c r="B77" s="95"/>
      <c r="C77" s="95"/>
      <c r="D77" s="95"/>
      <c r="E77" s="105"/>
      <c r="F77" s="106"/>
      <c r="G77" s="105"/>
      <c r="H77" s="95"/>
      <c r="I77" s="95"/>
      <c r="J77" s="95"/>
    </row>
    <row r="78" spans="2:10" ht="18">
      <c r="B78" s="95"/>
      <c r="C78" s="95"/>
      <c r="D78" s="95"/>
      <c r="E78" s="105">
        <f>+E33-E68</f>
        <v>0</v>
      </c>
      <c r="F78" s="106"/>
      <c r="G78" s="105">
        <f>+G33-G68</f>
        <v>0</v>
      </c>
      <c r="H78" s="95"/>
      <c r="I78" s="95"/>
      <c r="J78" s="95"/>
    </row>
    <row r="79" spans="2:10" ht="18">
      <c r="B79" s="95"/>
      <c r="C79" s="95"/>
      <c r="D79" s="95"/>
      <c r="E79" s="105"/>
      <c r="F79" s="106"/>
      <c r="G79" s="105"/>
      <c r="H79" s="95"/>
      <c r="I79" s="95"/>
      <c r="J79" s="95"/>
    </row>
    <row r="80" spans="2:10" ht="18">
      <c r="B80" s="95"/>
      <c r="C80" s="95"/>
      <c r="D80" s="95"/>
      <c r="E80" s="105"/>
      <c r="F80" s="106"/>
      <c r="G80" s="105"/>
      <c r="H80" s="95"/>
      <c r="I80" s="95"/>
      <c r="J80" s="95"/>
    </row>
    <row r="81" spans="2:10" ht="18">
      <c r="B81" s="95"/>
      <c r="C81" s="95"/>
      <c r="D81" s="95"/>
      <c r="E81" s="105"/>
      <c r="F81" s="106"/>
      <c r="G81" s="105"/>
      <c r="H81" s="95"/>
      <c r="I81" s="95"/>
      <c r="J81" s="95"/>
    </row>
    <row r="82" spans="2:10" ht="18">
      <c r="B82" s="95"/>
      <c r="C82" s="95"/>
      <c r="D82" s="95"/>
      <c r="E82" s="111"/>
      <c r="F82" s="107"/>
      <c r="G82" s="111"/>
      <c r="H82" s="95"/>
      <c r="I82" s="95"/>
      <c r="J82" s="95"/>
    </row>
    <row r="83" spans="2:10" ht="18">
      <c r="B83" s="95"/>
      <c r="C83" s="95"/>
      <c r="D83" s="95"/>
      <c r="E83" s="106"/>
      <c r="F83" s="106"/>
      <c r="G83" s="106"/>
      <c r="H83" s="95"/>
      <c r="I83" s="95"/>
      <c r="J83" s="95"/>
    </row>
    <row r="84" spans="2:10" ht="18">
      <c r="B84" s="95"/>
      <c r="C84" s="95"/>
      <c r="D84" s="95"/>
      <c r="E84" s="112"/>
      <c r="F84" s="106"/>
      <c r="G84" s="112"/>
      <c r="H84" s="95"/>
      <c r="I84" s="95"/>
      <c r="J84" s="95"/>
    </row>
    <row r="85" spans="2:10" ht="18">
      <c r="B85" s="95"/>
      <c r="C85" s="95"/>
      <c r="D85" s="95"/>
      <c r="E85" s="105"/>
      <c r="F85" s="106"/>
      <c r="G85" s="105"/>
      <c r="H85" s="95"/>
      <c r="I85" s="95"/>
      <c r="J85" s="95"/>
    </row>
    <row r="86" spans="2:10" ht="18">
      <c r="B86" s="95"/>
      <c r="C86" s="95"/>
      <c r="D86" s="95"/>
      <c r="E86" s="105"/>
      <c r="F86" s="106"/>
      <c r="G86" s="105"/>
      <c r="H86" s="95"/>
      <c r="I86" s="95"/>
      <c r="J86" s="95"/>
    </row>
    <row r="87" spans="2:10" ht="18">
      <c r="B87" s="95"/>
      <c r="C87" s="95"/>
      <c r="D87" s="95"/>
      <c r="E87" s="105"/>
      <c r="F87" s="106"/>
      <c r="G87" s="105"/>
      <c r="H87" s="95"/>
      <c r="I87" s="95"/>
      <c r="J87" s="95"/>
    </row>
    <row r="88" spans="2:10" ht="18">
      <c r="B88" s="95"/>
      <c r="C88" s="95"/>
      <c r="D88" s="95"/>
      <c r="E88" s="111"/>
      <c r="F88" s="107"/>
      <c r="G88" s="111"/>
      <c r="H88" s="95"/>
      <c r="I88" s="95"/>
      <c r="J88" s="95"/>
    </row>
    <row r="89" spans="2:10" ht="18">
      <c r="B89" s="95"/>
      <c r="C89" s="95"/>
      <c r="D89" s="95"/>
      <c r="E89" s="106"/>
      <c r="F89" s="106"/>
      <c r="G89" s="106"/>
      <c r="H89" s="95"/>
      <c r="I89" s="95"/>
      <c r="J89" s="95"/>
    </row>
    <row r="90" spans="2:10" ht="18">
      <c r="B90" s="95"/>
      <c r="C90" s="95"/>
      <c r="D90" s="95"/>
      <c r="E90" s="113"/>
      <c r="F90" s="113"/>
      <c r="G90" s="113"/>
      <c r="H90" s="95"/>
      <c r="I90" s="95"/>
      <c r="J90" s="95"/>
    </row>
    <row r="91" spans="2:10" ht="18">
      <c r="B91" s="95"/>
      <c r="C91" s="95"/>
      <c r="D91" s="95"/>
      <c r="E91" s="106"/>
      <c r="F91" s="106"/>
      <c r="G91" s="106"/>
      <c r="H91" s="95"/>
      <c r="I91" s="95"/>
      <c r="J91" s="95"/>
    </row>
    <row r="92" spans="2:10" ht="18">
      <c r="B92" s="95"/>
      <c r="C92" s="95"/>
      <c r="D92" s="95"/>
      <c r="E92" s="106"/>
      <c r="F92" s="106"/>
      <c r="G92" s="106"/>
      <c r="H92" s="95"/>
      <c r="I92" s="95"/>
      <c r="J92" s="95"/>
    </row>
    <row r="93" spans="2:10" ht="18">
      <c r="B93" s="95"/>
      <c r="C93" s="95"/>
      <c r="D93" s="95"/>
      <c r="E93" s="106"/>
      <c r="F93" s="106"/>
      <c r="G93" s="106"/>
      <c r="H93" s="95"/>
      <c r="I93" s="95"/>
      <c r="J93" s="95"/>
    </row>
    <row r="94" spans="2:10" ht="18">
      <c r="B94" s="95"/>
      <c r="C94" s="95"/>
      <c r="D94" s="95"/>
      <c r="E94" s="106"/>
      <c r="F94" s="106"/>
      <c r="G94" s="106"/>
      <c r="H94" s="95"/>
      <c r="I94" s="95"/>
      <c r="J94" s="95"/>
    </row>
    <row r="95" spans="2:10" ht="18">
      <c r="B95" s="95"/>
      <c r="C95" s="95"/>
      <c r="D95" s="95"/>
      <c r="E95" s="106"/>
      <c r="F95" s="106"/>
      <c r="G95" s="106"/>
      <c r="H95" s="95"/>
      <c r="I95" s="95"/>
      <c r="J95" s="95"/>
    </row>
    <row r="96" spans="2:10" ht="18">
      <c r="B96" s="95"/>
      <c r="C96" s="95"/>
      <c r="D96" s="95"/>
      <c r="E96" s="106"/>
      <c r="F96" s="106"/>
      <c r="G96" s="106"/>
      <c r="H96" s="95"/>
      <c r="I96" s="95"/>
      <c r="J96" s="95"/>
    </row>
    <row r="97" spans="2:10" ht="18">
      <c r="B97" s="95"/>
      <c r="C97" s="95"/>
      <c r="D97" s="95"/>
      <c r="E97" s="106"/>
      <c r="F97" s="106"/>
      <c r="G97" s="106"/>
      <c r="H97" s="95"/>
      <c r="I97" s="95"/>
      <c r="J97" s="95"/>
    </row>
    <row r="98" spans="2:10" ht="18">
      <c r="B98" s="95"/>
      <c r="C98" s="95"/>
      <c r="D98" s="95"/>
      <c r="E98" s="95"/>
      <c r="F98" s="95"/>
      <c r="G98" s="95"/>
      <c r="H98" s="95"/>
      <c r="I98" s="95"/>
      <c r="J98" s="95"/>
    </row>
    <row r="99" spans="2:10" ht="18">
      <c r="B99" s="95"/>
      <c r="C99" s="95"/>
      <c r="D99" s="95"/>
      <c r="E99" s="95"/>
      <c r="F99" s="95"/>
      <c r="G99" s="95"/>
      <c r="H99" s="95"/>
      <c r="I99" s="95"/>
      <c r="J99" s="95"/>
    </row>
    <row r="100" spans="2:10" ht="18">
      <c r="B100" s="95"/>
      <c r="C100" s="95"/>
      <c r="D100" s="95"/>
      <c r="E100" s="95"/>
      <c r="F100" s="95"/>
      <c r="G100" s="95"/>
      <c r="H100" s="95"/>
      <c r="I100" s="95"/>
      <c r="J100" s="95"/>
    </row>
    <row r="101" spans="2:10" ht="18">
      <c r="B101" s="95"/>
      <c r="C101" s="95"/>
      <c r="D101" s="95"/>
      <c r="E101" s="95"/>
      <c r="F101" s="95"/>
      <c r="G101" s="95"/>
      <c r="H101" s="95"/>
      <c r="I101" s="95"/>
      <c r="J101" s="95"/>
    </row>
    <row r="102" spans="2:10" ht="18">
      <c r="B102" s="95"/>
      <c r="C102" s="95"/>
      <c r="D102" s="95"/>
      <c r="E102" s="95"/>
      <c r="F102" s="95"/>
      <c r="G102" s="95"/>
      <c r="H102" s="95"/>
      <c r="I102" s="95"/>
      <c r="J102" s="95"/>
    </row>
    <row r="103" spans="2:10" ht="18">
      <c r="B103" s="95"/>
      <c r="C103" s="95"/>
      <c r="D103" s="95"/>
      <c r="E103" s="95"/>
      <c r="F103" s="95"/>
      <c r="G103" s="95"/>
      <c r="H103" s="95"/>
      <c r="I103" s="95"/>
      <c r="J103" s="95"/>
    </row>
    <row r="104" spans="2:10" ht="18">
      <c r="B104" s="95"/>
      <c r="C104" s="95"/>
      <c r="D104" s="95"/>
      <c r="E104" s="95"/>
      <c r="F104" s="95"/>
      <c r="G104" s="95"/>
      <c r="H104" s="95"/>
      <c r="I104" s="95"/>
      <c r="J104" s="95"/>
    </row>
    <row r="105" spans="2:10" ht="18">
      <c r="B105" s="95"/>
      <c r="C105" s="95"/>
      <c r="D105" s="95"/>
      <c r="E105" s="95"/>
      <c r="F105" s="95"/>
      <c r="G105" s="95"/>
      <c r="H105" s="95"/>
      <c r="I105" s="95"/>
      <c r="J105" s="95"/>
    </row>
    <row r="106" spans="2:10" ht="18">
      <c r="B106" s="95"/>
      <c r="C106" s="95"/>
      <c r="D106" s="95"/>
      <c r="E106" s="95"/>
      <c r="F106" s="95"/>
      <c r="G106" s="95"/>
      <c r="H106" s="95"/>
      <c r="I106" s="95"/>
      <c r="J106" s="95"/>
    </row>
    <row r="107" spans="2:10" ht="18">
      <c r="B107" s="95"/>
      <c r="C107" s="95"/>
      <c r="D107" s="95"/>
      <c r="E107" s="95"/>
      <c r="F107" s="95"/>
      <c r="G107" s="95"/>
      <c r="H107" s="95"/>
      <c r="I107" s="95"/>
      <c r="J107" s="95"/>
    </row>
    <row r="108" spans="2:10" ht="18">
      <c r="B108" s="95"/>
      <c r="C108" s="95"/>
      <c r="D108" s="95"/>
      <c r="E108" s="95"/>
      <c r="F108" s="95"/>
      <c r="G108" s="95"/>
      <c r="H108" s="95"/>
      <c r="I108" s="95"/>
      <c r="J108" s="95"/>
    </row>
    <row r="109" spans="2:10" ht="18">
      <c r="B109" s="95"/>
      <c r="C109" s="95"/>
      <c r="D109" s="95"/>
      <c r="E109" s="95"/>
      <c r="F109" s="95"/>
      <c r="G109" s="95"/>
      <c r="H109" s="95"/>
      <c r="I109" s="95"/>
      <c r="J109" s="95"/>
    </row>
    <row r="110" spans="2:10" ht="18">
      <c r="B110" s="95"/>
      <c r="C110" s="95"/>
      <c r="D110" s="95"/>
      <c r="E110" s="95"/>
      <c r="F110" s="95"/>
      <c r="G110" s="95"/>
      <c r="H110" s="95"/>
      <c r="I110" s="95"/>
      <c r="J110" s="95"/>
    </row>
    <row r="111" spans="2:10" ht="18">
      <c r="B111" s="95"/>
      <c r="C111" s="95"/>
      <c r="D111" s="95"/>
      <c r="E111" s="95"/>
      <c r="F111" s="95"/>
      <c r="G111" s="95"/>
      <c r="H111" s="95"/>
      <c r="I111" s="95"/>
      <c r="J111" s="95"/>
    </row>
    <row r="112" spans="2:10" ht="18">
      <c r="B112" s="95"/>
      <c r="C112" s="95"/>
      <c r="D112" s="95"/>
      <c r="E112" s="95"/>
      <c r="F112" s="95"/>
      <c r="G112" s="95"/>
      <c r="H112" s="95"/>
      <c r="I112" s="95"/>
      <c r="J112" s="95"/>
    </row>
    <row r="113" spans="2:10" ht="18">
      <c r="B113" s="95"/>
      <c r="C113" s="95"/>
      <c r="D113" s="95"/>
      <c r="E113" s="95"/>
      <c r="F113" s="95"/>
      <c r="G113" s="95"/>
      <c r="H113" s="95"/>
      <c r="I113" s="95"/>
      <c r="J113" s="95"/>
    </row>
    <row r="114" spans="2:10" ht="18">
      <c r="B114" s="95"/>
      <c r="C114" s="95"/>
      <c r="D114" s="95"/>
      <c r="E114" s="95"/>
      <c r="F114" s="95"/>
      <c r="G114" s="95"/>
      <c r="H114" s="95"/>
      <c r="I114" s="95"/>
      <c r="J114" s="95"/>
    </row>
    <row r="115" spans="2:10" ht="18">
      <c r="B115" s="95"/>
      <c r="C115" s="95"/>
      <c r="D115" s="95"/>
      <c r="E115" s="95"/>
      <c r="F115" s="95"/>
      <c r="G115" s="95"/>
      <c r="H115" s="95"/>
      <c r="I115" s="95"/>
      <c r="J115" s="95"/>
    </row>
    <row r="116" spans="2:10" ht="18">
      <c r="B116" s="95"/>
      <c r="C116" s="95"/>
      <c r="D116" s="95"/>
      <c r="E116" s="95"/>
      <c r="F116" s="95"/>
      <c r="G116" s="95"/>
      <c r="H116" s="95"/>
      <c r="I116" s="95"/>
      <c r="J116" s="95"/>
    </row>
    <row r="117" spans="2:10" ht="18">
      <c r="B117" s="95"/>
      <c r="C117" s="95"/>
      <c r="D117" s="95"/>
      <c r="E117" s="95"/>
      <c r="F117" s="95"/>
      <c r="G117" s="95"/>
      <c r="H117" s="95"/>
      <c r="I117" s="95"/>
      <c r="J117" s="95"/>
    </row>
    <row r="118" spans="2:10" ht="18">
      <c r="B118" s="95"/>
      <c r="C118" s="95"/>
      <c r="D118" s="95"/>
      <c r="E118" s="95"/>
      <c r="F118" s="95"/>
      <c r="G118" s="95"/>
      <c r="H118" s="95"/>
      <c r="I118" s="95"/>
      <c r="J118" s="95"/>
    </row>
    <row r="119" spans="2:10" ht="18">
      <c r="B119" s="95"/>
      <c r="C119" s="95"/>
      <c r="D119" s="95"/>
      <c r="E119" s="95"/>
      <c r="F119" s="95"/>
      <c r="G119" s="95"/>
      <c r="H119" s="95"/>
      <c r="I119" s="95"/>
      <c r="J119" s="95"/>
    </row>
    <row r="120" spans="2:10" ht="18">
      <c r="B120" s="95"/>
      <c r="C120" s="95"/>
      <c r="D120" s="95"/>
      <c r="E120" s="95"/>
      <c r="F120" s="95"/>
      <c r="G120" s="95"/>
      <c r="H120" s="95"/>
      <c r="I120" s="95"/>
      <c r="J120" s="95"/>
    </row>
    <row r="121" spans="2:10" ht="18">
      <c r="B121" s="95"/>
      <c r="C121" s="95"/>
      <c r="D121" s="95"/>
      <c r="E121" s="95"/>
      <c r="F121" s="95"/>
      <c r="G121" s="95"/>
      <c r="H121" s="95"/>
      <c r="I121" s="95"/>
      <c r="J121" s="95"/>
    </row>
    <row r="122" spans="2:10" ht="18">
      <c r="B122" s="95"/>
      <c r="C122" s="95"/>
      <c r="D122" s="95"/>
      <c r="E122" s="95"/>
      <c r="F122" s="95"/>
      <c r="G122" s="95"/>
      <c r="H122" s="95"/>
      <c r="I122" s="95"/>
      <c r="J122" s="95"/>
    </row>
    <row r="123" spans="2:10" ht="18">
      <c r="B123" s="95"/>
      <c r="C123" s="95"/>
      <c r="D123" s="95"/>
      <c r="E123" s="95"/>
      <c r="F123" s="95"/>
      <c r="G123" s="95"/>
      <c r="H123" s="95"/>
      <c r="I123" s="95"/>
      <c r="J123" s="95"/>
    </row>
    <row r="124" spans="2:10" ht="18">
      <c r="B124" s="95"/>
      <c r="C124" s="95"/>
      <c r="D124" s="95"/>
      <c r="E124" s="95"/>
      <c r="F124" s="95"/>
      <c r="G124" s="95"/>
      <c r="H124" s="95"/>
      <c r="I124" s="95"/>
      <c r="J124" s="95"/>
    </row>
    <row r="125" spans="2:10" ht="18">
      <c r="B125" s="95"/>
      <c r="C125" s="95"/>
      <c r="D125" s="95"/>
      <c r="E125" s="95"/>
      <c r="F125" s="95"/>
      <c r="G125" s="95"/>
      <c r="H125" s="95"/>
      <c r="I125" s="95"/>
      <c r="J125" s="95"/>
    </row>
    <row r="126" spans="2:10" ht="18">
      <c r="B126" s="95"/>
      <c r="C126" s="95"/>
      <c r="D126" s="95"/>
      <c r="E126" s="95"/>
      <c r="F126" s="95"/>
      <c r="G126" s="95"/>
      <c r="H126" s="95"/>
      <c r="I126" s="95"/>
      <c r="J126" s="95"/>
    </row>
    <row r="127" spans="2:10" ht="18">
      <c r="B127" s="95"/>
      <c r="C127" s="95"/>
      <c r="D127" s="95"/>
      <c r="E127" s="95"/>
      <c r="F127" s="95"/>
      <c r="G127" s="95"/>
      <c r="H127" s="95"/>
      <c r="I127" s="95"/>
      <c r="J127" s="95"/>
    </row>
  </sheetData>
  <sheetProtection/>
  <printOptions horizontalCentered="1"/>
  <pageMargins left="0.5" right="0.15" top="0.25" bottom="0.15" header="0" footer="0"/>
  <pageSetup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68"/>
  <sheetViews>
    <sheetView showOutlineSymbols="0" zoomScale="60" zoomScaleNormal="60" zoomScalePageLayoutView="0" workbookViewId="0" topLeftCell="A13">
      <selection activeCell="M44" sqref="M44"/>
    </sheetView>
  </sheetViews>
  <sheetFormatPr defaultColWidth="9.6640625" defaultRowHeight="15"/>
  <cols>
    <col min="1" max="1" width="4.6640625" style="1" customWidth="1"/>
    <col min="2" max="2" width="28.88671875" style="1" customWidth="1"/>
    <col min="3" max="3" width="10.99609375" style="1" customWidth="1"/>
    <col min="4" max="4" width="2.3359375" style="1" customWidth="1"/>
    <col min="5" max="7" width="11.10546875" style="1" customWidth="1"/>
    <col min="8" max="8" width="9.77734375" style="1" customWidth="1"/>
    <col min="9" max="9" width="10.5546875" style="1" customWidth="1"/>
    <col min="10" max="10" width="2.10546875" style="1" customWidth="1"/>
    <col min="11" max="11" width="11.10546875" style="1" customWidth="1"/>
    <col min="12" max="12" width="1.88671875" style="1" customWidth="1"/>
    <col min="13" max="13" width="10.77734375" style="1" customWidth="1"/>
    <col min="14" max="14" width="2.21484375" style="1" customWidth="1"/>
    <col min="15" max="15" width="9.6640625" style="1" customWidth="1"/>
    <col min="16" max="16" width="1.88671875" style="1" customWidth="1"/>
    <col min="17" max="17" width="9.6640625" style="1" customWidth="1"/>
    <col min="18" max="18" width="1.5625" style="1" customWidth="1"/>
    <col min="19" max="16384" width="9.6640625" style="1" customWidth="1"/>
  </cols>
  <sheetData>
    <row r="1" spans="1:12" ht="20.25">
      <c r="A1" s="8"/>
      <c r="B1" s="39" t="s">
        <v>169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3.25">
      <c r="A2" s="8"/>
      <c r="B2" s="120" t="s">
        <v>170</v>
      </c>
      <c r="C2" s="9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8"/>
      <c r="B3" s="36" t="s">
        <v>31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7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8">
      <c r="A5" s="8"/>
      <c r="B5" s="10" t="s">
        <v>119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8">
      <c r="A6" s="8"/>
      <c r="B6" s="10" t="str">
        <f>'Income Statemen'!C7</f>
        <v>FOR THE QUARTER ENDED 30 SEPTEMBER 2017</v>
      </c>
      <c r="C6" s="8"/>
      <c r="D6" s="27"/>
      <c r="E6" s="8"/>
      <c r="F6" s="8"/>
      <c r="G6" s="8"/>
      <c r="H6" s="8"/>
      <c r="I6" s="8"/>
      <c r="J6" s="8"/>
      <c r="K6" s="8"/>
      <c r="L6" s="8"/>
    </row>
    <row r="7" spans="1:12" ht="18">
      <c r="A7" s="8"/>
      <c r="B7" s="10"/>
      <c r="C7" s="8"/>
      <c r="D7" s="27"/>
      <c r="E7" s="8"/>
      <c r="F7" s="8"/>
      <c r="G7" s="8"/>
      <c r="H7" s="8"/>
      <c r="I7" s="8"/>
      <c r="J7" s="8"/>
      <c r="K7" s="8"/>
      <c r="L7" s="8"/>
    </row>
    <row r="8" spans="1:12" ht="18">
      <c r="A8" s="8"/>
      <c r="B8" s="10"/>
      <c r="C8" s="8"/>
      <c r="D8" s="27"/>
      <c r="E8" s="8"/>
      <c r="F8" s="8"/>
      <c r="G8" s="8"/>
      <c r="H8" s="8"/>
      <c r="I8" s="8"/>
      <c r="J8" s="8"/>
      <c r="K8" s="8"/>
      <c r="L8" s="8"/>
    </row>
    <row r="9" spans="1:17" ht="18">
      <c r="A9" s="8"/>
      <c r="B9" s="10"/>
      <c r="C9" s="8"/>
      <c r="D9" s="16"/>
      <c r="E9" s="56" t="s">
        <v>81</v>
      </c>
      <c r="F9" s="8"/>
      <c r="G9" s="8"/>
      <c r="H9" s="8"/>
      <c r="I9" s="8"/>
      <c r="J9" s="8"/>
      <c r="K9" s="8"/>
      <c r="L9" s="8"/>
      <c r="O9" s="57" t="s">
        <v>103</v>
      </c>
      <c r="P9" s="57"/>
      <c r="Q9" s="57" t="s">
        <v>24</v>
      </c>
    </row>
    <row r="10" spans="1:17" ht="18">
      <c r="A10" s="8"/>
      <c r="B10" s="10"/>
      <c r="C10" s="8"/>
      <c r="D10" s="27"/>
      <c r="E10" s="8"/>
      <c r="F10" s="8"/>
      <c r="G10" s="8"/>
      <c r="H10" s="8"/>
      <c r="I10" s="8"/>
      <c r="J10" s="8"/>
      <c r="K10" s="8"/>
      <c r="L10" s="8"/>
      <c r="O10" s="57" t="s">
        <v>104</v>
      </c>
      <c r="P10" s="57"/>
      <c r="Q10" s="57" t="s">
        <v>66</v>
      </c>
    </row>
    <row r="11" spans="1:17" ht="18">
      <c r="A11" s="8"/>
      <c r="B11" s="10"/>
      <c r="C11" s="8"/>
      <c r="D11" s="27"/>
      <c r="E11" s="28" t="s">
        <v>102</v>
      </c>
      <c r="F11" s="8"/>
      <c r="G11" s="8"/>
      <c r="H11" s="8"/>
      <c r="I11" s="8"/>
      <c r="J11" s="8"/>
      <c r="K11" s="40" t="s">
        <v>21</v>
      </c>
      <c r="L11" s="8"/>
      <c r="M11" s="8"/>
      <c r="O11" s="57" t="s">
        <v>65</v>
      </c>
      <c r="P11" s="28"/>
      <c r="Q11" s="28"/>
    </row>
    <row r="12" spans="1:253" ht="15.75">
      <c r="A12" s="8"/>
      <c r="B12" s="38"/>
      <c r="C12" s="8"/>
      <c r="D12" s="8"/>
      <c r="E12" s="8"/>
      <c r="F12" s="8"/>
      <c r="G12" s="35"/>
      <c r="H12" s="35"/>
      <c r="I12" s="35"/>
      <c r="J12" s="8"/>
      <c r="K12" s="12" t="s">
        <v>11</v>
      </c>
      <c r="L12" s="8"/>
      <c r="M12" s="8"/>
      <c r="N12" s="4"/>
      <c r="O12" s="12"/>
      <c r="P12" s="8"/>
      <c r="Q12" s="8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17" ht="15">
      <c r="A13" s="8"/>
      <c r="B13" s="8"/>
      <c r="C13" s="8"/>
      <c r="D13" s="8"/>
      <c r="E13" s="8"/>
      <c r="F13" s="8"/>
      <c r="G13" s="13" t="s">
        <v>19</v>
      </c>
      <c r="H13" s="13"/>
      <c r="I13" s="13"/>
      <c r="J13" s="8"/>
      <c r="K13" s="8"/>
      <c r="L13" s="8"/>
      <c r="M13" s="8"/>
      <c r="O13" s="8"/>
      <c r="P13" s="8"/>
      <c r="Q13" s="8"/>
    </row>
    <row r="14" spans="1:17" ht="15.75">
      <c r="A14" s="8"/>
      <c r="B14" s="8"/>
      <c r="C14" s="13"/>
      <c r="D14" s="13"/>
      <c r="E14" s="13" t="s">
        <v>14</v>
      </c>
      <c r="F14" s="13" t="s">
        <v>14</v>
      </c>
      <c r="G14" s="13" t="s">
        <v>20</v>
      </c>
      <c r="H14" s="13" t="s">
        <v>113</v>
      </c>
      <c r="I14" s="13"/>
      <c r="J14" s="13"/>
      <c r="K14" s="13"/>
      <c r="L14" s="12"/>
      <c r="M14" s="12"/>
      <c r="O14" s="13"/>
      <c r="P14" s="12"/>
      <c r="Q14" s="12"/>
    </row>
    <row r="15" spans="1:17" ht="15.75">
      <c r="A15" s="8"/>
      <c r="B15" s="8"/>
      <c r="C15" s="13" t="s">
        <v>14</v>
      </c>
      <c r="D15" s="13"/>
      <c r="E15" s="13" t="s">
        <v>16</v>
      </c>
      <c r="F15" s="13" t="s">
        <v>18</v>
      </c>
      <c r="G15" s="13" t="s">
        <v>46</v>
      </c>
      <c r="H15" s="13" t="s">
        <v>114</v>
      </c>
      <c r="I15" s="13" t="s">
        <v>80</v>
      </c>
      <c r="J15" s="13"/>
      <c r="K15" s="13" t="s">
        <v>22</v>
      </c>
      <c r="L15" s="12"/>
      <c r="M15" s="13"/>
      <c r="O15" s="13"/>
      <c r="P15" s="12"/>
      <c r="Q15" s="13"/>
    </row>
    <row r="16" spans="1:17" ht="15.75">
      <c r="A16" s="8"/>
      <c r="B16" s="8"/>
      <c r="C16" s="41" t="s">
        <v>15</v>
      </c>
      <c r="D16" s="13"/>
      <c r="E16" s="41" t="s">
        <v>17</v>
      </c>
      <c r="F16" s="41" t="s">
        <v>17</v>
      </c>
      <c r="G16" s="41" t="s">
        <v>17</v>
      </c>
      <c r="H16" s="41" t="s">
        <v>17</v>
      </c>
      <c r="I16" s="41" t="s">
        <v>17</v>
      </c>
      <c r="J16" s="13"/>
      <c r="K16" s="41" t="s">
        <v>23</v>
      </c>
      <c r="L16" s="12"/>
      <c r="M16" s="41" t="s">
        <v>24</v>
      </c>
      <c r="O16" s="41"/>
      <c r="P16" s="12"/>
      <c r="Q16" s="41"/>
    </row>
    <row r="17" spans="1:17" ht="15">
      <c r="A17" s="8"/>
      <c r="B17" s="8"/>
      <c r="C17" s="13" t="s">
        <v>5</v>
      </c>
      <c r="D17" s="8"/>
      <c r="E17" s="13" t="s">
        <v>5</v>
      </c>
      <c r="F17" s="13" t="s">
        <v>5</v>
      </c>
      <c r="G17" s="13" t="s">
        <v>5</v>
      </c>
      <c r="H17" s="13" t="s">
        <v>5</v>
      </c>
      <c r="I17" s="13" t="s">
        <v>5</v>
      </c>
      <c r="J17" s="8"/>
      <c r="K17" s="13" t="s">
        <v>5</v>
      </c>
      <c r="L17" s="8"/>
      <c r="M17" s="13" t="s">
        <v>5</v>
      </c>
      <c r="O17" s="13" t="s">
        <v>5</v>
      </c>
      <c r="P17" s="8"/>
      <c r="Q17" s="13" t="s">
        <v>5</v>
      </c>
    </row>
    <row r="18" spans="1:17" ht="18">
      <c r="A18" s="8"/>
      <c r="B18" s="27" t="s">
        <v>165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O18" s="11"/>
      <c r="P18" s="11"/>
      <c r="Q18" s="11"/>
    </row>
    <row r="19" spans="1:17" ht="18">
      <c r="A19" s="8"/>
      <c r="B19" s="10" t="s">
        <v>166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O19" s="11"/>
      <c r="P19" s="11"/>
      <c r="Q19" s="11"/>
    </row>
    <row r="20" spans="1:17" ht="18">
      <c r="A20" s="8"/>
      <c r="B20" s="11" t="s">
        <v>13</v>
      </c>
      <c r="C20" s="16">
        <f>'Balance Sheet'!G39</f>
        <v>200551</v>
      </c>
      <c r="D20" s="16"/>
      <c r="E20" s="16">
        <v>0</v>
      </c>
      <c r="F20" s="16">
        <v>0</v>
      </c>
      <c r="G20" s="16">
        <v>2688</v>
      </c>
      <c r="H20" s="16">
        <v>-4634</v>
      </c>
      <c r="I20" s="16">
        <v>108634</v>
      </c>
      <c r="J20" s="16"/>
      <c r="K20" s="16">
        <f>+'Balance Sheet'!G41</f>
        <v>-14964</v>
      </c>
      <c r="L20" s="16"/>
      <c r="M20" s="16">
        <f>SUM(C20:K20)</f>
        <v>292275</v>
      </c>
      <c r="O20" s="16">
        <f>+'Balance Sheet'!G44</f>
        <v>6004</v>
      </c>
      <c r="P20" s="16"/>
      <c r="Q20" s="16">
        <f>+O20+M20</f>
        <v>298279</v>
      </c>
    </row>
    <row r="21" spans="1:17" ht="18">
      <c r="A21" s="8"/>
      <c r="B21" s="11" t="s">
        <v>150</v>
      </c>
      <c r="C21" s="16"/>
      <c r="D21" s="16"/>
      <c r="E21" s="16"/>
      <c r="F21" s="16"/>
      <c r="G21" s="16"/>
      <c r="H21" s="16"/>
      <c r="I21" s="16"/>
      <c r="J21" s="16"/>
      <c r="L21" s="16"/>
      <c r="M21" s="16"/>
      <c r="O21" s="16"/>
      <c r="P21" s="16"/>
      <c r="Q21" s="16"/>
    </row>
    <row r="22" spans="1:17" ht="18">
      <c r="A22" s="8"/>
      <c r="B22" s="114"/>
      <c r="C22" s="16"/>
      <c r="D22" s="16"/>
      <c r="E22" s="16"/>
      <c r="F22" s="16"/>
      <c r="G22" s="16"/>
      <c r="H22" s="16"/>
      <c r="I22" s="16"/>
      <c r="J22" s="16"/>
      <c r="L22" s="16"/>
      <c r="M22" s="16"/>
      <c r="O22" s="16"/>
      <c r="P22" s="16"/>
      <c r="Q22" s="16"/>
    </row>
    <row r="23" spans="1:17" ht="18" hidden="1">
      <c r="A23" s="8"/>
      <c r="B23" s="11"/>
      <c r="C23" s="16"/>
      <c r="D23" s="16"/>
      <c r="E23" s="16"/>
      <c r="F23" s="16"/>
      <c r="G23" s="16"/>
      <c r="H23" s="16"/>
      <c r="I23" s="16"/>
      <c r="J23" s="16"/>
      <c r="L23" s="16"/>
      <c r="M23" s="16"/>
      <c r="O23" s="16"/>
      <c r="P23" s="16"/>
      <c r="Q23" s="16"/>
    </row>
    <row r="24" spans="1:17" ht="18" hidden="1">
      <c r="A24" s="8"/>
      <c r="B24" s="11" t="s">
        <v>105</v>
      </c>
      <c r="C24" s="16"/>
      <c r="D24" s="16"/>
      <c r="E24" s="16"/>
      <c r="F24" s="16"/>
      <c r="G24" s="16"/>
      <c r="H24" s="16"/>
      <c r="I24" s="16"/>
      <c r="J24" s="16"/>
      <c r="K24" s="26">
        <v>0</v>
      </c>
      <c r="L24" s="16"/>
      <c r="M24" s="16">
        <f>SUM(C24:K24)</f>
        <v>0</v>
      </c>
      <c r="O24" s="16"/>
      <c r="P24" s="16"/>
      <c r="Q24" s="16">
        <f>+O24+M24</f>
        <v>0</v>
      </c>
    </row>
    <row r="25" spans="1:17" ht="18.75" hidden="1" thickBot="1">
      <c r="A25" s="8"/>
      <c r="B25" s="11"/>
      <c r="C25" s="117"/>
      <c r="D25" s="16"/>
      <c r="E25" s="117"/>
      <c r="F25" s="117"/>
      <c r="G25" s="117"/>
      <c r="H25" s="117"/>
      <c r="I25" s="117"/>
      <c r="J25" s="16"/>
      <c r="K25" s="117"/>
      <c r="L25" s="16"/>
      <c r="M25" s="117"/>
      <c r="O25" s="117"/>
      <c r="P25" s="16"/>
      <c r="Q25" s="117"/>
    </row>
    <row r="26" spans="1:17" ht="18" hidden="1">
      <c r="A26" s="8"/>
      <c r="B26" s="51" t="s">
        <v>126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O26" s="16"/>
      <c r="P26" s="16"/>
      <c r="Q26" s="16"/>
    </row>
    <row r="27" spans="1:17" ht="18" hidden="1">
      <c r="A27" s="8"/>
      <c r="B27" s="115" t="s">
        <v>106</v>
      </c>
      <c r="C27" s="116">
        <f>SUM(C20:C25)</f>
        <v>200551</v>
      </c>
      <c r="D27" s="16"/>
      <c r="E27" s="116">
        <f>SUM(E20:E25)</f>
        <v>0</v>
      </c>
      <c r="F27" s="116">
        <f>SUM(F20:F25)</f>
        <v>0</v>
      </c>
      <c r="G27" s="116">
        <f>SUM(G20:G25)</f>
        <v>2688</v>
      </c>
      <c r="H27" s="116">
        <f>SUM(H20:H25)</f>
        <v>-4634</v>
      </c>
      <c r="I27" s="116">
        <f>SUM(I20:I25)</f>
        <v>108634</v>
      </c>
      <c r="J27" s="16"/>
      <c r="K27" s="116">
        <f>SUM(K20:K25)</f>
        <v>-14964</v>
      </c>
      <c r="L27" s="16"/>
      <c r="M27" s="116">
        <f>SUM(M20:M25)</f>
        <v>292275</v>
      </c>
      <c r="O27" s="116">
        <f>SUM(O20:O25)</f>
        <v>6004</v>
      </c>
      <c r="P27" s="16"/>
      <c r="Q27" s="116">
        <f>SUM(Q20:Q25)</f>
        <v>298279</v>
      </c>
    </row>
    <row r="28" spans="1:17" ht="18" hidden="1">
      <c r="A28" s="8"/>
      <c r="B28" s="11"/>
      <c r="C28" s="16"/>
      <c r="D28" s="16"/>
      <c r="E28" s="16"/>
      <c r="F28" s="16"/>
      <c r="G28" s="16"/>
      <c r="H28" s="16"/>
      <c r="I28" s="16"/>
      <c r="J28" s="16"/>
      <c r="L28" s="16"/>
      <c r="M28" s="16"/>
      <c r="O28" s="16"/>
      <c r="P28" s="16"/>
      <c r="Q28" s="16"/>
    </row>
    <row r="29" spans="1:17" ht="18">
      <c r="A29" s="8"/>
      <c r="B29" s="1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O29" s="16"/>
      <c r="P29" s="16"/>
      <c r="Q29" s="16"/>
    </row>
    <row r="30" spans="1:17" ht="18">
      <c r="A30" s="8"/>
      <c r="B30" s="11" t="s">
        <v>115</v>
      </c>
      <c r="C30" s="26">
        <f>C33-C20</f>
        <v>0</v>
      </c>
      <c r="D30" s="26"/>
      <c r="E30" s="26">
        <f>E33-E20</f>
        <v>0</v>
      </c>
      <c r="F30" s="26">
        <v>0</v>
      </c>
      <c r="G30" s="26">
        <v>-2475</v>
      </c>
      <c r="H30" s="26">
        <v>-7</v>
      </c>
      <c r="I30" s="26">
        <v>0</v>
      </c>
      <c r="J30" s="16"/>
      <c r="K30" s="26">
        <f>'Income Statemen'!I48</f>
        <v>-4835</v>
      </c>
      <c r="L30" s="16"/>
      <c r="M30" s="16">
        <f>SUM(C30:K30)</f>
        <v>-7317</v>
      </c>
      <c r="O30" s="26">
        <f>'Income Statemen'!I49</f>
        <v>-251</v>
      </c>
      <c r="P30" s="16"/>
      <c r="Q30" s="16">
        <f>+O30+M30</f>
        <v>-7568</v>
      </c>
    </row>
    <row r="31" spans="1:17" ht="18">
      <c r="A31" s="8"/>
      <c r="B31" s="11" t="s">
        <v>116</v>
      </c>
      <c r="C31" s="42"/>
      <c r="D31" s="42"/>
      <c r="E31" s="16"/>
      <c r="F31" s="16"/>
      <c r="G31" s="16"/>
      <c r="H31" s="16"/>
      <c r="I31" s="16"/>
      <c r="J31" s="16"/>
      <c r="K31" s="16"/>
      <c r="L31" s="16"/>
      <c r="M31" s="16"/>
      <c r="O31" s="16"/>
      <c r="P31" s="16"/>
      <c r="Q31" s="16"/>
    </row>
    <row r="32" spans="1:17" ht="18.75" thickBot="1">
      <c r="A32" s="8"/>
      <c r="B32" s="11"/>
      <c r="C32" s="16"/>
      <c r="D32" s="20"/>
      <c r="E32" s="16"/>
      <c r="G32" s="16"/>
      <c r="H32" s="16"/>
      <c r="I32" s="16"/>
      <c r="J32" s="16"/>
      <c r="K32" s="16"/>
      <c r="L32" s="16"/>
      <c r="M32" s="16"/>
      <c r="O32" s="16"/>
      <c r="P32" s="16"/>
      <c r="Q32" s="16"/>
    </row>
    <row r="33" spans="1:17" ht="18.75" thickBot="1">
      <c r="A33" s="8"/>
      <c r="B33" s="27" t="s">
        <v>58</v>
      </c>
      <c r="C33" s="22">
        <f>'Balance Sheet'!E39</f>
        <v>200551</v>
      </c>
      <c r="D33" s="19"/>
      <c r="E33" s="22">
        <v>0</v>
      </c>
      <c r="F33" s="22">
        <v>0</v>
      </c>
      <c r="G33" s="22">
        <f>SUM(G26:G31)</f>
        <v>213</v>
      </c>
      <c r="H33" s="22">
        <f>SUM(H26:H31)</f>
        <v>-4641</v>
      </c>
      <c r="I33" s="22">
        <f>SUM(I26:I31)</f>
        <v>108634</v>
      </c>
      <c r="J33" s="21"/>
      <c r="K33" s="22">
        <f>SUM(K26:K31)</f>
        <v>-19799</v>
      </c>
      <c r="L33" s="21"/>
      <c r="M33" s="22">
        <f>SUM(M26:M31)</f>
        <v>284958</v>
      </c>
      <c r="O33" s="22">
        <f>SUM(O26:O31)</f>
        <v>5753</v>
      </c>
      <c r="P33" s="21"/>
      <c r="Q33" s="22">
        <f>SUM(Q26:Q31)</f>
        <v>290711</v>
      </c>
    </row>
    <row r="34" spans="1:17" ht="18">
      <c r="A34" s="8"/>
      <c r="B34" s="11"/>
      <c r="C34" s="23"/>
      <c r="D34" s="20"/>
      <c r="E34" s="23"/>
      <c r="F34" s="23"/>
      <c r="G34" s="23"/>
      <c r="H34" s="23"/>
      <c r="I34" s="23"/>
      <c r="J34" s="16"/>
      <c r="K34" s="23"/>
      <c r="L34" s="16"/>
      <c r="M34" s="23"/>
      <c r="O34" s="23"/>
      <c r="P34" s="16"/>
      <c r="Q34" s="23"/>
    </row>
    <row r="35" spans="1:17" ht="18">
      <c r="A35" s="8"/>
      <c r="B35" s="8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6"/>
      <c r="O35" s="16"/>
      <c r="P35" s="16"/>
      <c r="Q35" s="16"/>
    </row>
    <row r="36" spans="1:17" ht="18">
      <c r="A36" s="8"/>
      <c r="B36" s="51" t="str">
        <f>+B18</f>
        <v>6 months quarter</v>
      </c>
      <c r="C36" s="16"/>
      <c r="D36" s="20"/>
      <c r="E36" s="16"/>
      <c r="F36" s="16"/>
      <c r="G36" s="16"/>
      <c r="H36" s="16"/>
      <c r="I36" s="16"/>
      <c r="J36" s="16"/>
      <c r="K36" s="16"/>
      <c r="L36" s="16"/>
      <c r="M36" s="16"/>
      <c r="O36" s="16"/>
      <c r="P36" s="16"/>
      <c r="Q36" s="16"/>
    </row>
    <row r="37" spans="1:17" ht="18">
      <c r="A37" s="8"/>
      <c r="B37" s="10" t="s">
        <v>167</v>
      </c>
      <c r="C37" s="16"/>
      <c r="D37" s="20"/>
      <c r="E37" s="16"/>
      <c r="F37" s="16"/>
      <c r="G37" s="16"/>
      <c r="H37" s="16"/>
      <c r="I37" s="16"/>
      <c r="J37" s="16"/>
      <c r="K37" s="16"/>
      <c r="L37" s="16"/>
      <c r="M37" s="16"/>
      <c r="O37" s="16"/>
      <c r="P37" s="16"/>
      <c r="Q37" s="16"/>
    </row>
    <row r="38" spans="1:17" ht="18">
      <c r="A38" s="8"/>
      <c r="B38" s="11" t="s">
        <v>13</v>
      </c>
      <c r="C38" s="16"/>
      <c r="D38" s="20"/>
      <c r="E38" s="16"/>
      <c r="F38" s="16"/>
      <c r="G38" s="16"/>
      <c r="H38" s="16"/>
      <c r="I38" s="16"/>
      <c r="J38" s="16"/>
      <c r="K38" s="16"/>
      <c r="L38" s="16"/>
      <c r="M38" s="16"/>
      <c r="O38" s="16"/>
      <c r="P38" s="16"/>
      <c r="Q38" s="16"/>
    </row>
    <row r="39" spans="1:17" ht="18">
      <c r="A39" s="8"/>
      <c r="B39" s="11" t="s">
        <v>138</v>
      </c>
      <c r="C39" s="16">
        <v>171710</v>
      </c>
      <c r="D39" s="20"/>
      <c r="E39" s="16">
        <v>19911</v>
      </c>
      <c r="F39" s="16">
        <v>8930</v>
      </c>
      <c r="G39" s="16">
        <v>-871</v>
      </c>
      <c r="H39" s="16">
        <v>-4677</v>
      </c>
      <c r="I39" s="16">
        <v>108634</v>
      </c>
      <c r="J39" s="16"/>
      <c r="K39" s="16">
        <v>9557</v>
      </c>
      <c r="L39" s="16"/>
      <c r="M39" s="16">
        <f>SUM(C39:K39)</f>
        <v>313194</v>
      </c>
      <c r="O39" s="16">
        <v>5940</v>
      </c>
      <c r="P39" s="16"/>
      <c r="Q39" s="16">
        <f>+O39+M39</f>
        <v>319134</v>
      </c>
    </row>
    <row r="40" spans="1:17" ht="18">
      <c r="A40" s="8"/>
      <c r="B40" s="115"/>
      <c r="C40" s="16"/>
      <c r="D40" s="16"/>
      <c r="E40" s="16"/>
      <c r="F40" s="16"/>
      <c r="G40" s="16"/>
      <c r="H40" s="16"/>
      <c r="I40" s="16"/>
      <c r="J40" s="16"/>
      <c r="L40" s="16"/>
      <c r="M40" s="16"/>
      <c r="O40" s="16"/>
      <c r="P40" s="16"/>
      <c r="Q40" s="16"/>
    </row>
    <row r="41" spans="1:17" ht="18">
      <c r="A41" s="8"/>
      <c r="B41" s="115"/>
      <c r="C41" s="116"/>
      <c r="D41" s="16"/>
      <c r="E41" s="116"/>
      <c r="F41" s="116"/>
      <c r="G41" s="116"/>
      <c r="H41" s="116"/>
      <c r="I41" s="116"/>
      <c r="J41" s="16"/>
      <c r="K41" s="116"/>
      <c r="L41" s="16"/>
      <c r="M41" s="116"/>
      <c r="O41" s="116"/>
      <c r="P41" s="16"/>
      <c r="Q41" s="116"/>
    </row>
    <row r="42" spans="1:17" ht="18">
      <c r="A42" s="8"/>
      <c r="B42" s="11" t="s">
        <v>115</v>
      </c>
      <c r="C42" s="26">
        <f>C46-C39</f>
        <v>0</v>
      </c>
      <c r="D42" s="53"/>
      <c r="E42" s="26">
        <f>E46-E39</f>
        <v>0</v>
      </c>
      <c r="F42" s="26">
        <f>F46-F39</f>
        <v>0</v>
      </c>
      <c r="G42" s="26">
        <f>G46-G39</f>
        <v>1219</v>
      </c>
      <c r="H42" s="26">
        <f>H46-H39</f>
        <v>18</v>
      </c>
      <c r="I42" s="26">
        <f>I46-I39</f>
        <v>0</v>
      </c>
      <c r="J42" s="16"/>
      <c r="K42" s="26">
        <f>'Income Statemen'!K48</f>
        <v>-22930</v>
      </c>
      <c r="L42" s="16"/>
      <c r="M42" s="16">
        <f>SUM(C42:K42)</f>
        <v>-21693</v>
      </c>
      <c r="O42" s="26">
        <f>+'Income Statemen'!K49</f>
        <v>-124</v>
      </c>
      <c r="P42" s="16"/>
      <c r="Q42" s="16">
        <f>+O42+M42</f>
        <v>-21817</v>
      </c>
    </row>
    <row r="43" spans="1:17" ht="18">
      <c r="A43" s="8"/>
      <c r="B43" s="11" t="s">
        <v>116</v>
      </c>
      <c r="C43" s="42"/>
      <c r="D43" s="55"/>
      <c r="E43" s="16"/>
      <c r="F43" s="16"/>
      <c r="G43" s="16"/>
      <c r="H43" s="16"/>
      <c r="I43" s="16"/>
      <c r="J43" s="16"/>
      <c r="K43" s="16"/>
      <c r="L43" s="16"/>
      <c r="M43" s="16"/>
      <c r="O43" s="16"/>
      <c r="P43" s="16"/>
      <c r="Q43" s="16"/>
    </row>
    <row r="44" spans="1:17" ht="18">
      <c r="A44" s="8"/>
      <c r="B44" s="11"/>
      <c r="C44" s="42"/>
      <c r="D44" s="55"/>
      <c r="E44" s="16"/>
      <c r="F44" s="16"/>
      <c r="G44" s="16"/>
      <c r="H44" s="16"/>
      <c r="I44" s="16"/>
      <c r="J44" s="16"/>
      <c r="K44" s="16"/>
      <c r="L44" s="16"/>
      <c r="M44" s="16"/>
      <c r="O44" s="26"/>
      <c r="P44" s="16"/>
      <c r="Q44" s="16"/>
    </row>
    <row r="45" spans="1:17" ht="18.75" thickBot="1">
      <c r="A45" s="8"/>
      <c r="B45" s="27" t="s">
        <v>59</v>
      </c>
      <c r="C45" s="16"/>
      <c r="D45" s="20"/>
      <c r="E45" s="16"/>
      <c r="F45" s="16"/>
      <c r="G45" s="16"/>
      <c r="H45" s="16"/>
      <c r="I45" s="16"/>
      <c r="J45" s="16"/>
      <c r="K45" s="16"/>
      <c r="L45" s="16"/>
      <c r="M45" s="16"/>
      <c r="O45" s="16"/>
      <c r="P45" s="16"/>
      <c r="Q45" s="16"/>
    </row>
    <row r="46" spans="1:17" ht="18.75" thickBot="1">
      <c r="A46" s="8"/>
      <c r="B46" s="8"/>
      <c r="C46" s="22">
        <v>171710</v>
      </c>
      <c r="D46" s="19"/>
      <c r="E46" s="22">
        <v>19911</v>
      </c>
      <c r="F46" s="22">
        <v>8930</v>
      </c>
      <c r="G46" s="22">
        <v>348</v>
      </c>
      <c r="H46" s="22">
        <v>-4659</v>
      </c>
      <c r="I46" s="22">
        <v>108634</v>
      </c>
      <c r="J46" s="21"/>
      <c r="K46" s="22">
        <f>SUM(K39:K44)</f>
        <v>-13373</v>
      </c>
      <c r="L46" s="21"/>
      <c r="M46" s="22">
        <f>SUM(M39:M44)</f>
        <v>291501</v>
      </c>
      <c r="O46" s="22">
        <f>SUM(O39:O44)</f>
        <v>5816</v>
      </c>
      <c r="P46" s="21"/>
      <c r="Q46" s="22">
        <f>SUM(Q39:Q44)</f>
        <v>297317</v>
      </c>
    </row>
    <row r="47" spans="1:17" ht="18">
      <c r="A47" s="8"/>
      <c r="B47" s="8"/>
      <c r="C47" s="23"/>
      <c r="D47" s="16"/>
      <c r="E47" s="23"/>
      <c r="F47" s="23"/>
      <c r="G47" s="23"/>
      <c r="H47" s="23"/>
      <c r="I47" s="23"/>
      <c r="J47" s="16"/>
      <c r="K47" s="23"/>
      <c r="L47" s="16"/>
      <c r="M47" s="23"/>
      <c r="O47" s="23"/>
      <c r="P47" s="16"/>
      <c r="Q47" s="23"/>
    </row>
    <row r="48" spans="1:17" ht="15">
      <c r="A48" s="8"/>
      <c r="B48" s="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O48" s="18"/>
      <c r="P48" s="18"/>
      <c r="Q48" s="18"/>
    </row>
    <row r="49" spans="1:17" ht="18">
      <c r="A49" s="8"/>
      <c r="B49" s="27" t="s">
        <v>120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8"/>
      <c r="O49" s="18"/>
      <c r="P49" s="18"/>
      <c r="Q49" s="8"/>
    </row>
    <row r="50" spans="1:17" ht="18">
      <c r="A50" s="8"/>
      <c r="B50" s="27" t="str">
        <f>+'Balance Sheet'!B72</f>
        <v> the Audited Financial Statements for the year ended 31st March 2017)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O50" s="8"/>
      <c r="P50" s="8"/>
      <c r="Q50" s="8"/>
    </row>
    <row r="51" spans="1:17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O51" s="8"/>
      <c r="P51" s="8"/>
      <c r="Q51" s="8"/>
    </row>
    <row r="52" spans="1:16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O52" s="8"/>
      <c r="P52" s="8"/>
    </row>
    <row r="53" spans="1:16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O53" s="8"/>
      <c r="P53" s="8"/>
    </row>
    <row r="54" spans="1:16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O54" s="8"/>
      <c r="P54" s="8"/>
    </row>
    <row r="55" spans="1:16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O55" s="8"/>
      <c r="P55" s="8"/>
    </row>
    <row r="56" spans="1:16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O56" s="8"/>
      <c r="P56" s="8"/>
    </row>
    <row r="57" spans="1:12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>
      <c r="A64" s="8"/>
      <c r="B64" s="2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.75">
      <c r="A68" s="2"/>
      <c r="C68" s="2"/>
      <c r="D68" s="2"/>
      <c r="E68" s="2"/>
      <c r="F68" s="2"/>
      <c r="G68" s="2"/>
      <c r="H68" s="2"/>
      <c r="I68" s="2"/>
      <c r="J68" s="2"/>
      <c r="K68" s="2"/>
      <c r="L68" s="2"/>
    </row>
  </sheetData>
  <sheetProtection/>
  <printOptions horizontalCentered="1"/>
  <pageMargins left="0.14" right="0.32" top="0.72" bottom="0.18" header="0" footer="0"/>
  <pageSetup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112"/>
  <sheetViews>
    <sheetView showOutlineSymbols="0" view="pageBreakPreview" zoomScaleSheetLayoutView="100" zoomScalePageLayoutView="0" workbookViewId="0" topLeftCell="A56">
      <selection activeCell="D78" sqref="D78"/>
    </sheetView>
  </sheetViews>
  <sheetFormatPr defaultColWidth="9.664062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14.5546875" style="1" customWidth="1"/>
    <col min="5" max="5" width="10.21484375" style="1" customWidth="1"/>
    <col min="6" max="6" width="3.21484375" style="1" customWidth="1"/>
    <col min="7" max="7" width="9.88671875" style="1" customWidth="1"/>
    <col min="8" max="8" width="3.3359375" style="1" customWidth="1"/>
    <col min="9" max="16384" width="9.6640625" style="1" customWidth="1"/>
  </cols>
  <sheetData>
    <row r="1" spans="1:9" ht="15">
      <c r="A1" s="8"/>
      <c r="B1" s="8"/>
      <c r="C1" s="8"/>
      <c r="D1" s="8"/>
      <c r="E1" s="8"/>
      <c r="F1" s="52"/>
      <c r="G1" s="8"/>
      <c r="H1" s="8"/>
      <c r="I1" s="8"/>
    </row>
    <row r="2" spans="1:9" ht="20.25">
      <c r="A2" s="8"/>
      <c r="B2" s="39" t="s">
        <v>169</v>
      </c>
      <c r="C2" s="8"/>
      <c r="D2" s="8"/>
      <c r="E2" s="8"/>
      <c r="F2" s="52"/>
      <c r="G2" s="8"/>
      <c r="H2" s="8"/>
      <c r="I2" s="8"/>
    </row>
    <row r="3" spans="1:9" ht="23.25">
      <c r="A3" s="8"/>
      <c r="B3" s="120" t="s">
        <v>170</v>
      </c>
      <c r="C3" s="9"/>
      <c r="D3" s="9"/>
      <c r="E3" s="8"/>
      <c r="F3" s="52"/>
      <c r="G3" s="8"/>
      <c r="H3" s="8"/>
      <c r="I3" s="8"/>
    </row>
    <row r="4" spans="1:9" ht="15">
      <c r="A4" s="8"/>
      <c r="B4" s="36" t="s">
        <v>31</v>
      </c>
      <c r="C4" s="8"/>
      <c r="D4" s="8"/>
      <c r="E4" s="8"/>
      <c r="F4" s="52"/>
      <c r="G4" s="8"/>
      <c r="H4" s="8"/>
      <c r="I4" s="8"/>
    </row>
    <row r="5" spans="1:9" ht="15">
      <c r="A5" s="8"/>
      <c r="B5" s="36"/>
      <c r="C5" s="8"/>
      <c r="D5" s="8"/>
      <c r="E5" s="8"/>
      <c r="F5" s="52"/>
      <c r="G5" s="8"/>
      <c r="H5" s="8"/>
      <c r="I5" s="8"/>
    </row>
    <row r="6" spans="1:9" ht="18">
      <c r="A6" s="8"/>
      <c r="B6" s="38" t="s">
        <v>117</v>
      </c>
      <c r="C6" s="10"/>
      <c r="D6" s="10"/>
      <c r="E6" s="8"/>
      <c r="F6" s="52"/>
      <c r="G6" s="8"/>
      <c r="H6" s="8"/>
      <c r="I6" s="8"/>
    </row>
    <row r="7" spans="1:9" ht="18">
      <c r="A7" s="8"/>
      <c r="B7" s="38" t="str">
        <f>'Equity Change'!B6</f>
        <v>FOR THE QUARTER ENDED 30 SEPTEMBER 2017</v>
      </c>
      <c r="C7" s="10"/>
      <c r="D7" s="10"/>
      <c r="E7" s="11"/>
      <c r="F7" s="46"/>
      <c r="G7" s="11"/>
      <c r="H7" s="11"/>
      <c r="I7" s="8"/>
    </row>
    <row r="8" spans="1:9" ht="18">
      <c r="A8" s="8"/>
      <c r="B8" s="27"/>
      <c r="C8" s="27"/>
      <c r="D8" s="27"/>
      <c r="E8" s="54"/>
      <c r="F8" s="54"/>
      <c r="G8" s="54"/>
      <c r="H8" s="37"/>
      <c r="I8" s="8"/>
    </row>
    <row r="9" spans="1:9" ht="18">
      <c r="A9" s="8"/>
      <c r="B9" s="27"/>
      <c r="C9" s="27"/>
      <c r="D9" s="27"/>
      <c r="E9" s="12">
        <v>2017</v>
      </c>
      <c r="F9" s="44"/>
      <c r="G9" s="12">
        <v>2016</v>
      </c>
      <c r="H9" s="43"/>
      <c r="I9" s="8"/>
    </row>
    <row r="10" spans="1:9" ht="18">
      <c r="A10" s="8"/>
      <c r="B10" s="27"/>
      <c r="C10" s="27"/>
      <c r="D10" s="27"/>
      <c r="E10" s="78" t="s">
        <v>168</v>
      </c>
      <c r="F10" s="79"/>
      <c r="G10" s="78" t="str">
        <f>+E10</f>
        <v>6 months</v>
      </c>
      <c r="H10" s="43"/>
      <c r="I10" s="8"/>
    </row>
    <row r="11" spans="1:9" ht="18">
      <c r="A11" s="8"/>
      <c r="B11" s="27"/>
      <c r="C11" s="11"/>
      <c r="D11" s="27"/>
      <c r="E11" s="12" t="s">
        <v>47</v>
      </c>
      <c r="F11" s="44"/>
      <c r="G11" s="12" t="s">
        <v>47</v>
      </c>
      <c r="H11" s="43"/>
      <c r="I11" s="8"/>
    </row>
    <row r="12" spans="1:9" ht="18">
      <c r="A12" s="8"/>
      <c r="B12" s="27"/>
      <c r="C12" s="11"/>
      <c r="D12" s="27"/>
      <c r="E12" s="14">
        <f>'Income Statemen'!E13</f>
        <v>39355</v>
      </c>
      <c r="F12" s="80"/>
      <c r="G12" s="14">
        <f>'Income Statemen'!G13</f>
        <v>39355</v>
      </c>
      <c r="H12" s="43"/>
      <c r="I12" s="8"/>
    </row>
    <row r="13" spans="1:9" ht="18">
      <c r="A13" s="8"/>
      <c r="B13" s="11"/>
      <c r="D13" s="11"/>
      <c r="E13" s="12" t="s">
        <v>5</v>
      </c>
      <c r="F13" s="44"/>
      <c r="G13" s="12" t="s">
        <v>5</v>
      </c>
      <c r="H13" s="44"/>
      <c r="I13" s="8"/>
    </row>
    <row r="14" spans="1:9" ht="18">
      <c r="A14" s="8"/>
      <c r="B14" s="28" t="s">
        <v>50</v>
      </c>
      <c r="C14" s="29"/>
      <c r="D14" s="8"/>
      <c r="E14" s="81"/>
      <c r="F14" s="82"/>
      <c r="G14" s="81"/>
      <c r="H14" s="45"/>
      <c r="I14" s="8"/>
    </row>
    <row r="15" spans="1:9" ht="18">
      <c r="A15" s="8"/>
      <c r="B15" s="8" t="s">
        <v>149</v>
      </c>
      <c r="C15" s="29"/>
      <c r="D15" s="8"/>
      <c r="E15" s="18">
        <f>'Income Statemen'!I33</f>
        <v>-4135</v>
      </c>
      <c r="F15" s="31"/>
      <c r="G15" s="18">
        <f>'Income Statemen'!K33</f>
        <v>-22319</v>
      </c>
      <c r="H15" s="45"/>
      <c r="I15" s="8"/>
    </row>
    <row r="16" spans="1:9" ht="18">
      <c r="A16" s="8"/>
      <c r="B16" s="8"/>
      <c r="C16" s="8"/>
      <c r="D16" s="8"/>
      <c r="E16" s="29"/>
      <c r="F16" s="29"/>
      <c r="G16" s="29"/>
      <c r="H16" s="20"/>
      <c r="I16" s="8"/>
    </row>
    <row r="17" spans="1:9" ht="18">
      <c r="A17" s="8"/>
      <c r="B17" s="8" t="s">
        <v>156</v>
      </c>
      <c r="C17" s="8"/>
      <c r="D17" s="8"/>
      <c r="E17" s="18"/>
      <c r="F17" s="31"/>
      <c r="G17" s="18"/>
      <c r="H17" s="20"/>
      <c r="I17" s="8"/>
    </row>
    <row r="18" spans="1:9" ht="18">
      <c r="A18" s="8"/>
      <c r="B18" s="8"/>
      <c r="C18" s="8" t="s">
        <v>26</v>
      </c>
      <c r="D18" s="8"/>
      <c r="E18" s="18">
        <v>3834</v>
      </c>
      <c r="F18" s="31"/>
      <c r="G18" s="18">
        <f>4260+900</f>
        <v>5160</v>
      </c>
      <c r="H18" s="20"/>
      <c r="I18" s="8"/>
    </row>
    <row r="19" spans="1:9" ht="18">
      <c r="A19" s="8"/>
      <c r="B19" s="8"/>
      <c r="C19" s="8" t="s">
        <v>27</v>
      </c>
      <c r="D19" s="8"/>
      <c r="E19" s="18">
        <v>3621</v>
      </c>
      <c r="F19" s="83"/>
      <c r="G19" s="18">
        <v>4345</v>
      </c>
      <c r="H19" s="20"/>
      <c r="I19" s="8"/>
    </row>
    <row r="20" spans="1:9" ht="18">
      <c r="A20" s="8"/>
      <c r="B20" s="8"/>
      <c r="C20" s="8"/>
      <c r="D20" s="8"/>
      <c r="E20" s="18"/>
      <c r="F20" s="31"/>
      <c r="G20" s="18"/>
      <c r="H20" s="20"/>
      <c r="I20" s="8"/>
    </row>
    <row r="21" spans="1:9" ht="18">
      <c r="A21" s="8"/>
      <c r="B21" s="8" t="s">
        <v>25</v>
      </c>
      <c r="C21" s="8"/>
      <c r="D21" s="8"/>
      <c r="E21" s="67">
        <f>SUM(E15:E20)</f>
        <v>3320</v>
      </c>
      <c r="F21" s="31"/>
      <c r="G21" s="67">
        <f>SUM(G15:G20)</f>
        <v>-12814</v>
      </c>
      <c r="H21" s="20"/>
      <c r="I21" s="8"/>
    </row>
    <row r="22" spans="1:9" ht="18">
      <c r="A22" s="8"/>
      <c r="B22" s="8"/>
      <c r="C22" s="8"/>
      <c r="D22" s="8"/>
      <c r="E22" s="18"/>
      <c r="F22" s="31"/>
      <c r="G22" s="18"/>
      <c r="H22" s="20"/>
      <c r="I22" s="8"/>
    </row>
    <row r="23" spans="1:9" ht="18">
      <c r="A23" s="8"/>
      <c r="B23" s="8" t="s">
        <v>159</v>
      </c>
      <c r="C23" s="8"/>
      <c r="D23" s="8"/>
      <c r="E23" s="18"/>
      <c r="F23" s="31"/>
      <c r="G23" s="18"/>
      <c r="H23" s="20"/>
      <c r="I23" s="8"/>
    </row>
    <row r="24" spans="1:9" ht="18">
      <c r="A24" s="8"/>
      <c r="B24" s="8"/>
      <c r="C24" s="8" t="s">
        <v>160</v>
      </c>
      <c r="D24" s="8"/>
      <c r="E24" s="18">
        <v>-5484</v>
      </c>
      <c r="F24" s="31"/>
      <c r="G24" s="18">
        <v>15595</v>
      </c>
      <c r="H24" s="20"/>
      <c r="I24" s="8"/>
    </row>
    <row r="25" spans="1:9" ht="18">
      <c r="A25" s="8"/>
      <c r="B25" s="8"/>
      <c r="C25" s="8" t="s">
        <v>28</v>
      </c>
      <c r="D25" s="8"/>
      <c r="E25" s="84">
        <v>2122</v>
      </c>
      <c r="F25" s="31"/>
      <c r="G25" s="84">
        <v>4977</v>
      </c>
      <c r="H25" s="20"/>
      <c r="I25" s="8"/>
    </row>
    <row r="26" spans="1:9" ht="18">
      <c r="A26" s="8"/>
      <c r="B26" s="8"/>
      <c r="C26" s="8"/>
      <c r="D26" s="8"/>
      <c r="E26" s="18"/>
      <c r="F26" s="31"/>
      <c r="G26" s="18"/>
      <c r="H26" s="20"/>
      <c r="I26" s="8"/>
    </row>
    <row r="27" spans="1:9" ht="18">
      <c r="A27" s="8"/>
      <c r="B27" s="8" t="s">
        <v>133</v>
      </c>
      <c r="C27" s="8"/>
      <c r="D27" s="8"/>
      <c r="E27" s="67">
        <f>SUM(E21:E26)</f>
        <v>-42</v>
      </c>
      <c r="F27" s="31"/>
      <c r="G27" s="67">
        <f>SUM(G21:G26)</f>
        <v>7758</v>
      </c>
      <c r="H27" s="20"/>
      <c r="I27" s="8"/>
    </row>
    <row r="28" spans="1:9" ht="15.75" customHeight="1">
      <c r="A28" s="8"/>
      <c r="B28" s="8"/>
      <c r="C28" s="8"/>
      <c r="D28" s="8"/>
      <c r="E28" s="18"/>
      <c r="F28" s="31"/>
      <c r="G28" s="18"/>
      <c r="H28" s="20"/>
      <c r="I28" s="8"/>
    </row>
    <row r="29" spans="1:9" ht="18">
      <c r="A29" s="8"/>
      <c r="B29" s="8"/>
      <c r="C29" s="8" t="s">
        <v>136</v>
      </c>
      <c r="D29" s="8"/>
      <c r="E29" s="18">
        <f>+'Income Statemen'!I28</f>
        <v>-3641</v>
      </c>
      <c r="F29" s="31"/>
      <c r="G29" s="18">
        <f>+'Income Statemen'!K28</f>
        <v>-4321</v>
      </c>
      <c r="H29" s="20"/>
      <c r="I29" s="8"/>
    </row>
    <row r="30" spans="1:9" ht="18">
      <c r="A30" s="8"/>
      <c r="B30" s="8"/>
      <c r="C30" s="8" t="s">
        <v>34</v>
      </c>
      <c r="D30" s="8"/>
      <c r="E30" s="18">
        <v>-761</v>
      </c>
      <c r="F30" s="31"/>
      <c r="G30" s="18">
        <v>-951</v>
      </c>
      <c r="H30" s="20"/>
      <c r="I30" s="8"/>
    </row>
    <row r="31" spans="1:9" ht="18">
      <c r="A31" s="8"/>
      <c r="B31" s="8"/>
      <c r="C31" s="8"/>
      <c r="D31" s="8"/>
      <c r="E31" s="18"/>
      <c r="F31" s="31"/>
      <c r="G31" s="18"/>
      <c r="H31" s="20"/>
      <c r="I31" s="8"/>
    </row>
    <row r="32" spans="1:9" ht="18">
      <c r="A32" s="8"/>
      <c r="B32" s="8" t="s">
        <v>134</v>
      </c>
      <c r="C32" s="8"/>
      <c r="D32" s="8"/>
      <c r="E32" s="67">
        <f>SUM(E27:E31)</f>
        <v>-4444</v>
      </c>
      <c r="F32" s="31"/>
      <c r="G32" s="67">
        <f>SUM(G27:G31)</f>
        <v>2486</v>
      </c>
      <c r="H32" s="20"/>
      <c r="I32" s="8"/>
    </row>
    <row r="33" spans="1:9" ht="18">
      <c r="A33" s="8"/>
      <c r="B33" s="8"/>
      <c r="C33" s="8"/>
      <c r="D33" s="8"/>
      <c r="E33" s="67"/>
      <c r="F33" s="31"/>
      <c r="G33" s="67"/>
      <c r="H33" s="20"/>
      <c r="I33" s="8"/>
    </row>
    <row r="34" spans="1:9" ht="18">
      <c r="A34" s="8"/>
      <c r="B34" s="28" t="s">
        <v>51</v>
      </c>
      <c r="C34" s="8"/>
      <c r="D34" s="8"/>
      <c r="E34" s="18"/>
      <c r="F34" s="31"/>
      <c r="G34" s="18"/>
      <c r="H34" s="20"/>
      <c r="I34" s="8"/>
    </row>
    <row r="35" spans="1:9" ht="18">
      <c r="A35" s="8"/>
      <c r="B35" s="8"/>
      <c r="C35" s="8" t="s">
        <v>36</v>
      </c>
      <c r="D35" s="8"/>
      <c r="E35" s="18">
        <v>20</v>
      </c>
      <c r="F35" s="31"/>
      <c r="G35" s="18">
        <v>36</v>
      </c>
      <c r="H35" s="20"/>
      <c r="I35" s="8"/>
    </row>
    <row r="36" spans="1:9" ht="18">
      <c r="A36" s="8"/>
      <c r="B36" s="8"/>
      <c r="C36" s="8" t="s">
        <v>152</v>
      </c>
      <c r="D36" s="8"/>
      <c r="E36" s="18">
        <v>14893</v>
      </c>
      <c r="F36" s="31"/>
      <c r="G36" s="18">
        <v>0</v>
      </c>
      <c r="H36" s="20"/>
      <c r="I36" s="8"/>
    </row>
    <row r="37" spans="1:9" ht="18">
      <c r="A37" s="8"/>
      <c r="B37" s="8"/>
      <c r="C37" s="8" t="s">
        <v>139</v>
      </c>
      <c r="D37" s="8"/>
      <c r="E37" s="18">
        <v>0</v>
      </c>
      <c r="F37" s="31"/>
      <c r="G37" s="18">
        <v>2096</v>
      </c>
      <c r="H37" s="20"/>
      <c r="I37" s="8"/>
    </row>
    <row r="38" spans="1:9" ht="18">
      <c r="A38" s="8"/>
      <c r="B38" s="8"/>
      <c r="C38" s="8" t="s">
        <v>154</v>
      </c>
      <c r="D38" s="8"/>
      <c r="E38" s="18"/>
      <c r="F38" s="31"/>
      <c r="G38" s="18"/>
      <c r="H38" s="20"/>
      <c r="I38" s="8"/>
    </row>
    <row r="39" spans="1:9" ht="18">
      <c r="A39" s="8"/>
      <c r="B39" s="8"/>
      <c r="C39" s="8" t="s">
        <v>155</v>
      </c>
      <c r="D39" s="8"/>
      <c r="E39" s="18">
        <v>-199</v>
      </c>
      <c r="F39" s="31"/>
      <c r="G39" s="18">
        <v>-322</v>
      </c>
      <c r="H39" s="20"/>
      <c r="I39" s="8"/>
    </row>
    <row r="40" spans="1:9" ht="18">
      <c r="A40" s="8"/>
      <c r="B40" s="8"/>
      <c r="C40" s="8" t="s">
        <v>56</v>
      </c>
      <c r="D40" s="8"/>
      <c r="E40" s="18">
        <v>-891</v>
      </c>
      <c r="F40" s="31"/>
      <c r="G40" s="18">
        <v>-549</v>
      </c>
      <c r="H40" s="20"/>
      <c r="I40" s="8"/>
    </row>
    <row r="41" spans="1:9" ht="18">
      <c r="A41" s="8"/>
      <c r="B41" s="8"/>
      <c r="C41" s="8"/>
      <c r="D41" s="8"/>
      <c r="E41" s="18"/>
      <c r="F41" s="31"/>
      <c r="G41" s="18"/>
      <c r="H41" s="20"/>
      <c r="I41" s="8"/>
    </row>
    <row r="42" spans="1:9" ht="18">
      <c r="A42" s="8"/>
      <c r="B42" s="8"/>
      <c r="C42" s="8"/>
      <c r="D42" s="8"/>
      <c r="E42" s="18"/>
      <c r="F42" s="31"/>
      <c r="G42" s="18"/>
      <c r="H42" s="20"/>
      <c r="I42" s="8"/>
    </row>
    <row r="43" spans="1:9" ht="18">
      <c r="A43" s="8"/>
      <c r="B43" s="8" t="s">
        <v>157</v>
      </c>
      <c r="C43" s="8"/>
      <c r="D43" s="8"/>
      <c r="E43" s="67">
        <f>SUM(E34:E41)</f>
        <v>13823</v>
      </c>
      <c r="F43" s="31"/>
      <c r="G43" s="67">
        <f>SUM(G34:G41)</f>
        <v>1261</v>
      </c>
      <c r="H43" s="20"/>
      <c r="I43" s="8"/>
    </row>
    <row r="44" spans="1:9" ht="18">
      <c r="A44" s="8"/>
      <c r="B44" s="8"/>
      <c r="C44" s="8"/>
      <c r="D44" s="8"/>
      <c r="E44" s="67"/>
      <c r="F44" s="31"/>
      <c r="G44" s="67"/>
      <c r="H44" s="20"/>
      <c r="I44" s="8"/>
    </row>
    <row r="45" spans="1:9" ht="18">
      <c r="A45" s="8"/>
      <c r="B45" s="28" t="s">
        <v>52</v>
      </c>
      <c r="C45" s="8"/>
      <c r="D45" s="8"/>
      <c r="E45" s="18"/>
      <c r="F45" s="31"/>
      <c r="G45" s="18"/>
      <c r="H45" s="20"/>
      <c r="I45" s="8"/>
    </row>
    <row r="46" spans="1:9" ht="18">
      <c r="A46" s="8"/>
      <c r="B46" s="8"/>
      <c r="C46" s="8" t="s">
        <v>29</v>
      </c>
      <c r="D46" s="8"/>
      <c r="E46" s="18">
        <v>-6948</v>
      </c>
      <c r="F46" s="31"/>
      <c r="G46" s="18">
        <v>-5170</v>
      </c>
      <c r="H46" s="20"/>
      <c r="I46" s="8"/>
    </row>
    <row r="47" spans="1:9" ht="18">
      <c r="A47" s="8"/>
      <c r="B47" s="8"/>
      <c r="C47" s="8" t="s">
        <v>151</v>
      </c>
      <c r="D47" s="8"/>
      <c r="E47" s="18">
        <v>-3104</v>
      </c>
      <c r="F47" s="31"/>
      <c r="G47" s="18">
        <v>0</v>
      </c>
      <c r="H47" s="20"/>
      <c r="I47" s="8"/>
    </row>
    <row r="48" spans="1:9" ht="18">
      <c r="A48" s="8"/>
      <c r="B48" s="8"/>
      <c r="C48" s="8"/>
      <c r="D48" s="8"/>
      <c r="E48" s="18"/>
      <c r="F48" s="31"/>
      <c r="G48" s="18"/>
      <c r="H48" s="20"/>
      <c r="I48" s="8"/>
    </row>
    <row r="49" spans="1:9" ht="18">
      <c r="A49" s="8"/>
      <c r="B49" s="8" t="s">
        <v>158</v>
      </c>
      <c r="C49" s="8"/>
      <c r="D49" s="8"/>
      <c r="E49" s="67">
        <f>SUM(E45:E48)</f>
        <v>-10052</v>
      </c>
      <c r="F49" s="31"/>
      <c r="G49" s="67">
        <f>SUM(G45:G48)</f>
        <v>-5170</v>
      </c>
      <c r="H49" s="20"/>
      <c r="I49" s="8"/>
    </row>
    <row r="50" spans="1:9" ht="18">
      <c r="A50" s="8"/>
      <c r="B50" s="8"/>
      <c r="C50" s="8"/>
      <c r="D50" s="8"/>
      <c r="E50" s="67"/>
      <c r="F50" s="31"/>
      <c r="G50" s="67"/>
      <c r="H50" s="20"/>
      <c r="I50" s="8"/>
    </row>
    <row r="51" spans="1:9" ht="18">
      <c r="A51" s="8"/>
      <c r="B51" s="28" t="s">
        <v>53</v>
      </c>
      <c r="C51" s="28"/>
      <c r="D51" s="28"/>
      <c r="E51" s="68">
        <f>E49+E43+E32</f>
        <v>-673</v>
      </c>
      <c r="F51" s="30"/>
      <c r="G51" s="68">
        <f>G49+G43+G32</f>
        <v>-1423</v>
      </c>
      <c r="H51" s="19"/>
      <c r="I51" s="8"/>
    </row>
    <row r="52" spans="1:9" ht="18">
      <c r="A52" s="8"/>
      <c r="B52" s="8"/>
      <c r="C52" s="8"/>
      <c r="D52" s="8"/>
      <c r="E52" s="18"/>
      <c r="F52" s="31"/>
      <c r="G52" s="18"/>
      <c r="H52" s="20"/>
      <c r="I52" s="8"/>
    </row>
    <row r="53" spans="1:9" ht="18">
      <c r="A53" s="8"/>
      <c r="B53" s="8" t="s">
        <v>132</v>
      </c>
      <c r="C53" s="8"/>
      <c r="D53" s="8"/>
      <c r="E53" s="84">
        <v>-15961</v>
      </c>
      <c r="F53" s="85"/>
      <c r="G53" s="84">
        <v>-19201</v>
      </c>
      <c r="H53" s="20"/>
      <c r="I53" s="8"/>
    </row>
    <row r="54" spans="1:9" ht="18">
      <c r="A54" s="8"/>
      <c r="B54" s="8"/>
      <c r="C54" s="8"/>
      <c r="D54" s="8"/>
      <c r="E54" s="18"/>
      <c r="F54" s="31"/>
      <c r="G54" s="18"/>
      <c r="H54" s="20"/>
      <c r="I54" s="8"/>
    </row>
    <row r="55" spans="1:9" ht="18">
      <c r="A55" s="8"/>
      <c r="B55" s="8" t="s">
        <v>54</v>
      </c>
      <c r="C55" s="8"/>
      <c r="D55" s="8"/>
      <c r="E55" s="18">
        <v>-306</v>
      </c>
      <c r="F55" s="31"/>
      <c r="G55" s="18">
        <v>-106</v>
      </c>
      <c r="H55" s="20"/>
      <c r="I55" s="8"/>
    </row>
    <row r="56" spans="1:9" ht="18">
      <c r="A56" s="8"/>
      <c r="B56" s="8"/>
      <c r="C56" s="8" t="s">
        <v>135</v>
      </c>
      <c r="D56" s="8"/>
      <c r="E56" s="18"/>
      <c r="F56" s="31"/>
      <c r="G56" s="18"/>
      <c r="H56" s="20"/>
      <c r="I56" s="8"/>
    </row>
    <row r="57" spans="1:9" ht="18.75" thickBot="1">
      <c r="A57" s="8"/>
      <c r="B57" s="8"/>
      <c r="C57" s="8"/>
      <c r="D57" s="8"/>
      <c r="E57" s="18"/>
      <c r="F57" s="31"/>
      <c r="G57" s="18"/>
      <c r="H57" s="20"/>
      <c r="I57" s="8"/>
    </row>
    <row r="58" spans="1:9" ht="18.75" thickBot="1">
      <c r="A58" s="8"/>
      <c r="B58" s="28" t="s">
        <v>60</v>
      </c>
      <c r="C58" s="28"/>
      <c r="D58" s="28"/>
      <c r="E58" s="72">
        <f>SUM(E50:E57)</f>
        <v>-16940</v>
      </c>
      <c r="F58" s="30"/>
      <c r="G58" s="72">
        <f>SUM(G50:G57)</f>
        <v>-20730</v>
      </c>
      <c r="H58" s="19"/>
      <c r="I58" s="8"/>
    </row>
    <row r="59" spans="1:9" ht="18">
      <c r="A59" s="8"/>
      <c r="B59" s="8"/>
      <c r="C59" s="8"/>
      <c r="D59" s="8"/>
      <c r="E59" s="29"/>
      <c r="F59" s="31"/>
      <c r="G59" s="29"/>
      <c r="H59" s="20"/>
      <c r="I59" s="8"/>
    </row>
    <row r="60" spans="1:9" ht="18">
      <c r="A60" s="8"/>
      <c r="B60" s="8"/>
      <c r="C60" s="8"/>
      <c r="D60" s="8"/>
      <c r="E60" s="31"/>
      <c r="F60" s="8"/>
      <c r="G60" s="31"/>
      <c r="H60" s="46"/>
      <c r="I60" s="8"/>
    </row>
    <row r="61" spans="1:9" ht="18">
      <c r="A61" s="8"/>
      <c r="B61" s="28" t="s">
        <v>124</v>
      </c>
      <c r="C61" s="8"/>
      <c r="D61" s="8"/>
      <c r="E61" s="31"/>
      <c r="F61" s="8"/>
      <c r="G61" s="31"/>
      <c r="H61" s="46"/>
      <c r="I61" s="8"/>
    </row>
    <row r="62" spans="1:9" ht="18">
      <c r="A62" s="8"/>
      <c r="B62" s="86" t="s">
        <v>38</v>
      </c>
      <c r="C62" s="8"/>
      <c r="D62" s="8"/>
      <c r="E62" s="31">
        <f>'Balance Sheet'!E27</f>
        <v>11862</v>
      </c>
      <c r="F62" s="8"/>
      <c r="G62" s="31">
        <v>10189</v>
      </c>
      <c r="H62" s="46"/>
      <c r="I62" s="8"/>
    </row>
    <row r="63" spans="1:9" ht="18">
      <c r="A63" s="8"/>
      <c r="B63" s="86" t="s">
        <v>40</v>
      </c>
      <c r="C63" s="8"/>
      <c r="D63" s="8"/>
      <c r="E63" s="31">
        <f>'Balance Sheet'!E28</f>
        <v>4389</v>
      </c>
      <c r="F63" s="8"/>
      <c r="G63" s="31">
        <v>3934</v>
      </c>
      <c r="H63" s="46"/>
      <c r="I63" s="8"/>
    </row>
    <row r="64" spans="1:9" ht="18.75" thickBot="1">
      <c r="A64" s="8"/>
      <c r="B64" s="8" t="s">
        <v>125</v>
      </c>
      <c r="C64" s="8"/>
      <c r="D64" s="8"/>
      <c r="E64" s="31">
        <v>-33191</v>
      </c>
      <c r="F64" s="8"/>
      <c r="G64" s="31">
        <v>-34853</v>
      </c>
      <c r="H64" s="46"/>
      <c r="I64" s="8"/>
    </row>
    <row r="65" spans="1:9" ht="18.75" thickBot="1">
      <c r="A65" s="8"/>
      <c r="B65" s="8"/>
      <c r="C65" s="8"/>
      <c r="D65" s="8"/>
      <c r="E65" s="72">
        <f>SUM(E62:E64)</f>
        <v>-16940</v>
      </c>
      <c r="F65" s="30"/>
      <c r="G65" s="72">
        <f>SUM(G62:G64)</f>
        <v>-20730</v>
      </c>
      <c r="H65" s="46"/>
      <c r="I65" s="8"/>
    </row>
    <row r="66" spans="1:9" ht="18">
      <c r="A66" s="8"/>
      <c r="B66" s="8"/>
      <c r="C66" s="8"/>
      <c r="D66" s="8"/>
      <c r="E66" s="31"/>
      <c r="F66" s="8"/>
      <c r="G66" s="31"/>
      <c r="H66" s="46"/>
      <c r="I66" s="8"/>
    </row>
    <row r="67" spans="1:9" ht="18">
      <c r="A67" s="8"/>
      <c r="B67" s="28" t="s">
        <v>121</v>
      </c>
      <c r="C67" s="28"/>
      <c r="D67" s="27"/>
      <c r="E67" s="11"/>
      <c r="F67" s="11"/>
      <c r="G67" s="11"/>
      <c r="H67" s="46"/>
      <c r="I67" s="8"/>
    </row>
    <row r="68" spans="1:9" ht="18">
      <c r="A68" s="8"/>
      <c r="B68" s="28" t="str">
        <f>+'Equity Change'!B50</f>
        <v> the Audited Financial Statements for the year ended 31st March 2017)</v>
      </c>
      <c r="C68" s="28"/>
      <c r="D68" s="27"/>
      <c r="E68" s="11"/>
      <c r="F68" s="11"/>
      <c r="G68" s="11"/>
      <c r="H68" s="46"/>
      <c r="I68" s="8"/>
    </row>
    <row r="69" spans="1:9" ht="18">
      <c r="A69" s="8"/>
      <c r="B69" s="47"/>
      <c r="C69" s="27"/>
      <c r="D69" s="27"/>
      <c r="E69" s="11"/>
      <c r="F69" s="11"/>
      <c r="G69" s="11"/>
      <c r="H69" s="46"/>
      <c r="I69" s="8"/>
    </row>
    <row r="70" spans="1:8" ht="18.75">
      <c r="A70" s="2"/>
      <c r="B70" s="62"/>
      <c r="C70" s="63"/>
      <c r="D70" s="3"/>
      <c r="E70" s="3"/>
      <c r="F70" s="3"/>
      <c r="G70" s="3"/>
      <c r="H70" s="6"/>
    </row>
    <row r="71" spans="1:8" ht="18.75">
      <c r="A71" s="2"/>
      <c r="B71" s="62"/>
      <c r="C71" s="63"/>
      <c r="D71" s="3"/>
      <c r="E71" s="3"/>
      <c r="F71" s="3"/>
      <c r="G71" s="3"/>
      <c r="H71" s="6"/>
    </row>
    <row r="72" spans="1:8" ht="18.75">
      <c r="A72" s="2"/>
      <c r="B72" s="3"/>
      <c r="C72" s="3"/>
      <c r="D72" s="3"/>
      <c r="E72" s="3"/>
      <c r="F72" s="3"/>
      <c r="G72" s="3"/>
      <c r="H72" s="6"/>
    </row>
    <row r="73" spans="1:8" ht="18.75">
      <c r="A73" s="2"/>
      <c r="B73" s="3"/>
      <c r="C73" s="3"/>
      <c r="D73" s="3"/>
      <c r="E73" s="3"/>
      <c r="F73" s="3"/>
      <c r="G73" s="3"/>
      <c r="H73" s="6"/>
    </row>
    <row r="74" ht="15">
      <c r="H74" s="7"/>
    </row>
    <row r="75" ht="15">
      <c r="H75" s="7"/>
    </row>
    <row r="76" ht="15">
      <c r="H76" s="7"/>
    </row>
    <row r="77" ht="15">
      <c r="H77" s="7"/>
    </row>
    <row r="78" ht="15">
      <c r="H78" s="7"/>
    </row>
    <row r="79" ht="15">
      <c r="H79" s="7"/>
    </row>
    <row r="80" ht="15">
      <c r="H80" s="7"/>
    </row>
    <row r="81" ht="15">
      <c r="H81" s="7"/>
    </row>
    <row r="82" ht="15">
      <c r="H82" s="7"/>
    </row>
    <row r="83" ht="15">
      <c r="H83" s="7"/>
    </row>
    <row r="84" ht="15">
      <c r="H84" s="7"/>
    </row>
    <row r="85" ht="15">
      <c r="H85" s="7"/>
    </row>
    <row r="86" ht="15">
      <c r="H86" s="7"/>
    </row>
    <row r="87" ht="15">
      <c r="H87" s="7"/>
    </row>
    <row r="88" ht="15">
      <c r="H88" s="7"/>
    </row>
    <row r="89" ht="15">
      <c r="H89" s="7"/>
    </row>
    <row r="90" ht="15">
      <c r="H90" s="7"/>
    </row>
    <row r="91" ht="15">
      <c r="H91" s="7"/>
    </row>
    <row r="92" ht="15">
      <c r="H92" s="7"/>
    </row>
    <row r="93" ht="15">
      <c r="H93" s="7"/>
    </row>
    <row r="94" ht="15">
      <c r="H94" s="7"/>
    </row>
    <row r="95" ht="15">
      <c r="H95" s="7"/>
    </row>
    <row r="96" ht="15">
      <c r="H96" s="7"/>
    </row>
    <row r="97" ht="15">
      <c r="H97" s="7"/>
    </row>
    <row r="98" ht="15">
      <c r="H98" s="7"/>
    </row>
    <row r="99" ht="15">
      <c r="H99" s="7"/>
    </row>
    <row r="100" ht="15">
      <c r="H100" s="7"/>
    </row>
    <row r="101" ht="15">
      <c r="H101" s="7"/>
    </row>
    <row r="102" ht="15">
      <c r="H102" s="7"/>
    </row>
    <row r="103" ht="15">
      <c r="H103" s="7"/>
    </row>
    <row r="104" ht="15">
      <c r="H104" s="7"/>
    </row>
    <row r="105" ht="15">
      <c r="H105" s="7"/>
    </row>
    <row r="106" ht="15">
      <c r="H106" s="7"/>
    </row>
    <row r="107" ht="15">
      <c r="H107" s="7"/>
    </row>
    <row r="108" ht="15">
      <c r="H108" s="7"/>
    </row>
    <row r="109" ht="15">
      <c r="H109" s="7"/>
    </row>
    <row r="110" ht="15">
      <c r="H110" s="7"/>
    </row>
    <row r="111" ht="15">
      <c r="H111" s="7"/>
    </row>
    <row r="112" ht="15">
      <c r="H112" s="7"/>
    </row>
  </sheetData>
  <sheetProtection/>
  <printOptions horizontalCentered="1"/>
  <pageMargins left="0.5" right="0.15" top="0.37" bottom="0.26" header="0" footer="0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Angeline Mary Santa Maria/GCF/RPB/Kul</dc:creator>
  <cp:keywords/>
  <dc:description/>
  <cp:lastModifiedBy>user</cp:lastModifiedBy>
  <cp:lastPrinted>2017-11-24T02:46:19Z</cp:lastPrinted>
  <dcterms:created xsi:type="dcterms:W3CDTF">2002-11-29T07:40:55Z</dcterms:created>
  <dcterms:modified xsi:type="dcterms:W3CDTF">2017-11-24T05:58:50Z</dcterms:modified>
  <cp:category/>
  <cp:version/>
  <cp:contentType/>
  <cp:contentStatus/>
</cp:coreProperties>
</file>