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9720" windowHeight="7320" activeTab="0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 localSheetId="0">'BSH'!$A$1:$M$63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<sst xmlns="http://schemas.openxmlformats.org/spreadsheetml/2006/main" count="153" uniqueCount="97">
  <si>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</si>
  <si>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</si>
  <si>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</si>
  <si>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</si>
  <si>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</si>
  <si>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</si>
  <si>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</si>
  <si>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</si>
  <si>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</si>
  <si>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</si>
  <si>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</si>
  <si>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</si>
  <si>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CONDENSED CONSOLIDATED INCOME STATEMENT</t>
  </si>
  <si>
    <t>Other Operating Income</t>
  </si>
  <si>
    <t>Finance Costs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</si>
  <si>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</si>
  <si>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</si>
  <si>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</si>
  <si>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</si>
  <si>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</si>
  <si>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</si>
  <si>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</si>
  <si>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</si>
  <si>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SUPER ENTERPRISE HOLDINGS BERHAD</t>
  </si>
  <si>
    <t>Minority Interests</t>
  </si>
  <si>
    <t>Foreign</t>
  </si>
  <si>
    <t>Exchange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</si>
  <si>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</si>
  <si>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</si>
  <si>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</si>
  <si>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</si>
  <si>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</si>
  <si>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</si>
  <si>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Other operating expenses</t>
  </si>
  <si>
    <t>Distribution costs</t>
  </si>
  <si>
    <t>Note</t>
  </si>
  <si>
    <t>A3</t>
  </si>
  <si>
    <t>Inventories</t>
  </si>
  <si>
    <t>Cash and Cash Equivalents</t>
  </si>
  <si>
    <t>Borrowings</t>
  </si>
  <si>
    <t>Deferred taxation</t>
  </si>
  <si>
    <t xml:space="preserve">PRECEDING </t>
  </si>
  <si>
    <t>YEAR END</t>
  </si>
  <si>
    <t>CONDENSED CONSOLIDATED CASH FLOW STATEMENTS</t>
  </si>
  <si>
    <t>B10</t>
  </si>
  <si>
    <t>Long Term Borrowings</t>
  </si>
  <si>
    <t>Purchase of property, plant and equipment</t>
  </si>
  <si>
    <t>Share</t>
  </si>
  <si>
    <t>Capital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</si>
  <si>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</si>
  <si>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</si>
  <si>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</si>
  <si>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</si>
  <si>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ended</t>
  </si>
  <si>
    <t>Net cash outflow from investing activities</t>
  </si>
  <si>
    <t>Proceeds from disposal of property, plant and equipment</t>
  </si>
  <si>
    <t>Net decrease in cash and cash equivalents</t>
  </si>
  <si>
    <t>At 1 April 2004</t>
  </si>
  <si>
    <t>Net cash outflow from financing activities</t>
  </si>
  <si>
    <t xml:space="preserve">Operating profit </t>
  </si>
  <si>
    <t>31/3/2005</t>
  </si>
  <si>
    <t>Repayment of hire purchase liabilities</t>
  </si>
  <si>
    <t>Cash and cash equivalents at 1 April 2005/2004</t>
  </si>
  <si>
    <t>At 1 April 2005</t>
  </si>
  <si>
    <t>Tax expense</t>
  </si>
  <si>
    <t>Proceeds / (Repayment) of term loan</t>
  </si>
  <si>
    <t xml:space="preserve">Share </t>
  </si>
  <si>
    <t>Application</t>
  </si>
  <si>
    <t>Monies</t>
  </si>
  <si>
    <t>Share application monies for the period</t>
  </si>
  <si>
    <t>Decrease in pledged deposits placed with licensed banks</t>
  </si>
  <si>
    <t>Proceeds from application monies</t>
  </si>
  <si>
    <t>Profit before tax</t>
  </si>
  <si>
    <t>Profit after tax</t>
  </si>
  <si>
    <t>EPS - Basic (sen)</t>
  </si>
  <si>
    <t>Administration expenses</t>
  </si>
  <si>
    <t>Proceeds from issuance of shares to minority shareholders</t>
  </si>
  <si>
    <t>Net cash generated from / (used in) operating activities</t>
  </si>
  <si>
    <t>Drawdown of of bankers' acceptances</t>
  </si>
  <si>
    <t>-</t>
  </si>
  <si>
    <t>Trade receivables</t>
  </si>
  <si>
    <t>Other receivables</t>
  </si>
  <si>
    <t>Trade payables</t>
  </si>
  <si>
    <t>Other payables</t>
  </si>
  <si>
    <t>As at 31 December 2005</t>
  </si>
  <si>
    <t>31/12/2005</t>
  </si>
  <si>
    <t>31/12/2004</t>
  </si>
  <si>
    <t>At 31 December 2004</t>
  </si>
  <si>
    <t>At 31 December 2005</t>
  </si>
  <si>
    <t>9 months</t>
  </si>
  <si>
    <t>Proceeds from disposal of quoted investments</t>
  </si>
  <si>
    <t>&lt;--------9 months ended-----------&gt;</t>
  </si>
  <si>
    <t xml:space="preserve">This statement should be read in conjunction with the notes set out on pages 5 to 11 of this interim financial report </t>
  </si>
  <si>
    <t>and the Company's 'Annual Report for the year ended 31 March 2005.</t>
  </si>
  <si>
    <t>Net assets per share</t>
  </si>
  <si>
    <t>Cash and cash equivalents at 31 December 2005/2004</t>
  </si>
  <si>
    <t>For the third quarter ended 31 December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</si>
</sst>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55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4" xfId="15" applyNumberFormat="1" applyBorder="1" applyAlignment="1">
      <alignment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/>
    </xf>
    <xf numFmtId="3" fontId="5" fillId="0" borderId="0" xfId="15" applyNumberFormat="1" applyFill="1" applyBorder="1" applyAlignment="1">
      <alignment horizontal="left"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lef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37" fontId="5" fillId="0" borderId="0" xfId="15" applyNumberFormat="1" applyFont="1" applyFill="1" applyAlignment="1">
      <alignment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4" xfId="15" applyNumberFormat="1" applyFill="1" applyBorder="1" applyAlignment="1">
      <alignment/>
    </xf>
    <xf numFmtId="41" fontId="5" fillId="0" borderId="6" xfId="15" applyNumberFormat="1" applyFill="1" applyBorder="1" applyAlignment="1">
      <alignment/>
    </xf>
    <xf numFmtId="41" fontId="5" fillId="0" borderId="7" xfId="15" applyNumberFormat="1" applyFill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3" xfId="15" applyNumberFormat="1" applyFont="1" applyFill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37" fontId="5" fillId="0" borderId="6" xfId="15" applyNumberFormat="1" applyBorder="1" applyAlignment="1">
      <alignment/>
    </xf>
    <xf numFmtId="37" fontId="5" fillId="0" borderId="4" xfId="15" applyNumberFormat="1" applyFont="1" applyBorder="1" applyAlignment="1">
      <alignment/>
    </xf>
    <xf numFmtId="37" fontId="5" fillId="0" borderId="7" xfId="15" applyNumberFormat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10" xfId="15" applyNumberFormat="1" applyFont="1" applyFill="1" applyBorder="1" applyAlignment="1">
      <alignment horizontal="right"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3" fontId="5" fillId="0" borderId="0" xfId="15" applyNumberFormat="1" applyFont="1" applyFill="1" applyBorder="1" applyAlignment="1" quotePrefix="1">
      <alignment/>
    </xf>
    <xf numFmtId="3" fontId="4" fillId="0" borderId="0" xfId="15" applyNumberFormat="1" applyFont="1" applyFill="1" applyBorder="1" applyAlignment="1">
      <alignment/>
    </xf>
    <xf numFmtId="37" fontId="5" fillId="0" borderId="7" xfId="15" applyNumberFormat="1" applyFont="1" applyBorder="1" applyAlignment="1">
      <alignment horizontal="right"/>
    </xf>
    <xf numFmtId="4" fontId="5" fillId="0" borderId="0" xfId="15" applyAlignment="1">
      <alignment/>
    </xf>
    <xf numFmtId="4" fontId="5" fillId="0" borderId="0" xfId="15" applyAlignment="1">
      <alignment horizontal="center"/>
    </xf>
    <xf numFmtId="3" fontId="5" fillId="0" borderId="7" xfId="15" applyNumberFormat="1" applyBorder="1" applyAlignment="1">
      <alignment/>
    </xf>
    <xf numFmtId="3" fontId="5" fillId="0" borderId="9" xfId="15" applyNumberFormat="1" applyBorder="1" applyAlignment="1">
      <alignment/>
    </xf>
    <xf numFmtId="37" fontId="5" fillId="0" borderId="9" xfId="15" applyNumberFormat="1" applyFill="1" applyBorder="1" applyAlignment="1">
      <alignment horizontal="right"/>
    </xf>
    <xf numFmtId="37" fontId="7" fillId="0" borderId="0" xfId="0" applyNumberFormat="1" applyFill="1" applyAlignment="1">
      <alignment horizontal="right"/>
    </xf>
    <xf numFmtId="0" fontId="7" fillId="0" borderId="0" xfId="0" applyFill="1" applyBorder="1" applyAlignment="1">
      <alignment horizontal="right"/>
    </xf>
    <xf numFmtId="4" fontId="5" fillId="0" borderId="0" xfId="15" applyFill="1" applyAlignment="1">
      <alignment horizontal="center"/>
    </xf>
    <xf numFmtId="3" fontId="5" fillId="0" borderId="0" xfId="15" applyNumberFormat="1" applyFill="1" applyBorder="1" applyAlignment="1">
      <alignment horizontal="center"/>
    </xf>
    <xf numFmtId="3" fontId="5" fillId="0" borderId="0" xfId="15" applyNumberFormat="1" applyFont="1" applyFill="1" applyBorder="1" applyAlignment="1">
      <alignment horizontal="center"/>
    </xf>
    <xf numFmtId="37" fontId="5" fillId="0" borderId="0" xfId="15" applyNumberFormat="1" applyFill="1" applyBorder="1" applyAlignment="1">
      <alignment/>
    </xf>
    <xf numFmtId="37" fontId="5" fillId="0" borderId="6" xfId="15" applyNumberFormat="1" applyFill="1" applyBorder="1" applyAlignment="1">
      <alignment/>
    </xf>
    <xf numFmtId="37" fontId="5" fillId="0" borderId="7" xfId="15" applyNumberFormat="1" applyFill="1" applyBorder="1" applyAlignment="1">
      <alignment/>
    </xf>
    <xf numFmtId="3" fontId="5" fillId="0" borderId="9" xfId="15" applyNumberFormat="1" applyFont="1" applyFill="1" applyBorder="1" applyAlignment="1">
      <alignment horizontal="right"/>
    </xf>
    <xf numFmtId="37" fontId="5" fillId="0" borderId="4" xfId="15" applyNumberFormat="1" applyFont="1" applyFill="1" applyBorder="1" applyAlignment="1">
      <alignment/>
    </xf>
    <xf numFmtId="37" fontId="5" fillId="0" borderId="7" xfId="15" applyNumberFormat="1" applyFont="1" applyFill="1" applyBorder="1" applyAlignment="1">
      <alignment/>
    </xf>
    <xf numFmtId="37" fontId="5" fillId="0" borderId="9" xfId="15" applyNumberFormat="1" applyFont="1" applyFill="1" applyBorder="1" applyAlignment="1">
      <alignment horizontal="right"/>
    </xf>
    <xf numFmtId="37" fontId="5" fillId="0" borderId="0" xfId="15" applyNumberFormat="1" applyFont="1" applyFill="1" applyBorder="1" applyAlignment="1">
      <alignment/>
    </xf>
    <xf numFmtId="37" fontId="5" fillId="0" borderId="4" xfId="15" applyNumberForma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" fontId="6" fillId="0" borderId="0" xfId="15" applyNumberFormat="1" applyFont="1" applyAlignment="1">
      <alignment/>
    </xf>
    <xf numFmtId="3" fontId="6" fillId="0" borderId="0" xfId="15" applyNumberFormat="1" applyFon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="75" zoomScaleNormal="75" workbookViewId="0" topLeftCell="A31">
      <selection activeCell="J58" sqref="J58"/>
    </sheetView>
  </sheetViews>
  <sheetFormatPr defaultColWidth="9.140625" defaultRowHeight="12.75"/>
  <cols>
    <col min="1" max="1" width="3.421875" style="1" customWidth="1"/>
    <col min="2" max="2" width="32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57421875" style="12" customWidth="1"/>
    <col min="7" max="7" width="6.00390625" style="1" customWidth="1"/>
    <col min="8" max="8" width="13.7109375" style="50" customWidth="1"/>
    <col min="9" max="9" width="8.8515625" style="34" customWidth="1"/>
    <col min="10" max="10" width="14.421875" style="100" customWidth="1"/>
    <col min="11" max="11" width="14.421875" style="1" hidden="1" customWidth="1"/>
    <col min="12" max="12" width="3.140625" style="1" customWidth="1"/>
    <col min="13" max="13" width="11.57421875" style="1" bestFit="1" customWidth="1"/>
    <col min="14" max="14" width="9.8515625" style="153" bestFit="1" customWidth="1"/>
    <col min="15" max="15" width="10.421875" style="1" bestFit="1" customWidth="1"/>
    <col min="16" max="16384" width="9.140625" style="1" customWidth="1"/>
  </cols>
  <sheetData>
    <row r="1" ht="15">
      <c r="A1" s="14" t="s">
        <v>23</v>
      </c>
    </row>
    <row r="2" ht="15">
      <c r="A2" s="13" t="s">
        <v>27</v>
      </c>
    </row>
    <row r="3" spans="1:10" ht="15">
      <c r="A3" s="13" t="s">
        <v>28</v>
      </c>
      <c r="J3" s="99"/>
    </row>
    <row r="4" ht="15">
      <c r="A4" s="14" t="s">
        <v>52</v>
      </c>
    </row>
    <row r="5" ht="15">
      <c r="A5" s="14"/>
    </row>
    <row r="6" ht="15">
      <c r="A6" s="17" t="s">
        <v>19</v>
      </c>
    </row>
    <row r="7" spans="1:9" ht="15.75">
      <c r="A7" s="17" t="s">
        <v>84</v>
      </c>
      <c r="H7" s="55"/>
      <c r="I7" s="56"/>
    </row>
    <row r="9" spans="1:10" ht="15">
      <c r="A9" s="6" t="s">
        <v>29</v>
      </c>
      <c r="J9" s="93"/>
    </row>
    <row r="10" ht="15">
      <c r="J10" s="101" t="s">
        <v>4</v>
      </c>
    </row>
    <row r="11" ht="15">
      <c r="J11" s="101" t="s">
        <v>41</v>
      </c>
    </row>
    <row r="12" spans="3:12" ht="15">
      <c r="C12" s="2" t="s">
        <v>4</v>
      </c>
      <c r="D12" s="2"/>
      <c r="E12" s="2" t="s">
        <v>4</v>
      </c>
      <c r="F12" s="36"/>
      <c r="H12" s="53" t="s">
        <v>4</v>
      </c>
      <c r="I12" s="57"/>
      <c r="J12" s="101" t="s">
        <v>42</v>
      </c>
      <c r="K12" s="10" t="s">
        <v>4</v>
      </c>
      <c r="L12" s="9"/>
    </row>
    <row r="13" spans="3:12" ht="15">
      <c r="C13" s="2" t="s">
        <v>5</v>
      </c>
      <c r="D13" s="2"/>
      <c r="E13" s="2" t="s">
        <v>6</v>
      </c>
      <c r="F13" s="37" t="s">
        <v>35</v>
      </c>
      <c r="H13" s="52" t="s">
        <v>85</v>
      </c>
      <c r="I13" s="58"/>
      <c r="J13" s="101" t="s">
        <v>60</v>
      </c>
      <c r="K13" s="11" t="s">
        <v>0</v>
      </c>
      <c r="L13" s="9"/>
    </row>
    <row r="14" spans="3:14" ht="15">
      <c r="C14" s="2" t="s">
        <v>1</v>
      </c>
      <c r="D14" s="2"/>
      <c r="E14" s="2" t="s">
        <v>1</v>
      </c>
      <c r="F14" s="36"/>
      <c r="H14" s="53" t="s">
        <v>1</v>
      </c>
      <c r="I14" s="57"/>
      <c r="J14" s="102" t="s">
        <v>1</v>
      </c>
      <c r="K14" s="10" t="s">
        <v>1</v>
      </c>
      <c r="L14" s="9"/>
      <c r="N14" s="102"/>
    </row>
    <row r="15" ht="15">
      <c r="F15" s="36"/>
    </row>
    <row r="16" spans="1:11" ht="15">
      <c r="A16" s="12" t="s">
        <v>7</v>
      </c>
      <c r="C16" s="1">
        <v>44026</v>
      </c>
      <c r="E16" s="1">
        <v>41562</v>
      </c>
      <c r="F16" s="37" t="s">
        <v>36</v>
      </c>
      <c r="G16" s="8"/>
      <c r="H16" s="69">
        <f>68361+3219</f>
        <v>71580</v>
      </c>
      <c r="I16" s="70"/>
      <c r="J16" s="87">
        <v>63593</v>
      </c>
      <c r="K16" s="7">
        <v>44355</v>
      </c>
    </row>
    <row r="17" spans="1:11" ht="15">
      <c r="A17" s="6" t="s">
        <v>15</v>
      </c>
      <c r="C17" s="1">
        <v>8</v>
      </c>
      <c r="E17" s="1">
        <v>8</v>
      </c>
      <c r="F17" s="36"/>
      <c r="G17" s="8"/>
      <c r="H17" s="69">
        <v>19</v>
      </c>
      <c r="I17" s="70"/>
      <c r="J17" s="87">
        <v>19</v>
      </c>
      <c r="K17" s="7">
        <v>253</v>
      </c>
    </row>
    <row r="18" spans="1:11" ht="15">
      <c r="A18" s="6"/>
      <c r="F18" s="36"/>
      <c r="G18" s="8"/>
      <c r="H18" s="71"/>
      <c r="I18" s="70"/>
      <c r="J18" s="103"/>
      <c r="K18" s="7"/>
    </row>
    <row r="19" spans="1:11" ht="20.25" customHeight="1">
      <c r="A19" s="6"/>
      <c r="F19" s="36"/>
      <c r="G19" s="8"/>
      <c r="H19" s="69">
        <f>SUM(H16:H18)</f>
        <v>71599</v>
      </c>
      <c r="I19" s="70"/>
      <c r="J19" s="87">
        <f>SUM(J16:J18)</f>
        <v>63612</v>
      </c>
      <c r="K19" s="7"/>
    </row>
    <row r="20" spans="6:11" ht="15">
      <c r="F20" s="36"/>
      <c r="G20" s="8"/>
      <c r="H20" s="69"/>
      <c r="I20" s="70"/>
      <c r="J20" s="87"/>
      <c r="K20" s="7"/>
    </row>
    <row r="21" spans="1:11" ht="15">
      <c r="A21" s="1" t="s">
        <v>8</v>
      </c>
      <c r="F21" s="36"/>
      <c r="G21" s="8"/>
      <c r="H21" s="69"/>
      <c r="I21" s="70"/>
      <c r="J21" s="87"/>
      <c r="K21" s="7"/>
    </row>
    <row r="22" spans="2:11" ht="21" customHeight="1">
      <c r="B22" s="15" t="s">
        <v>37</v>
      </c>
      <c r="C22" s="1">
        <v>10149</v>
      </c>
      <c r="E22" s="1">
        <v>8773</v>
      </c>
      <c r="F22" s="36"/>
      <c r="G22" s="8"/>
      <c r="H22" s="74">
        <v>15797</v>
      </c>
      <c r="I22" s="70"/>
      <c r="J22" s="104">
        <v>17218</v>
      </c>
      <c r="K22" s="7">
        <v>9903</v>
      </c>
    </row>
    <row r="23" spans="2:11" ht="15">
      <c r="B23" s="15" t="s">
        <v>80</v>
      </c>
      <c r="C23" s="1">
        <v>14532</v>
      </c>
      <c r="E23" s="1">
        <v>10751</v>
      </c>
      <c r="F23" s="36"/>
      <c r="G23" s="8"/>
      <c r="H23" s="75">
        <v>29533</v>
      </c>
      <c r="I23" s="70"/>
      <c r="J23" s="105">
        <f>30149</f>
        <v>30149</v>
      </c>
      <c r="K23" s="7">
        <v>18926</v>
      </c>
    </row>
    <row r="24" spans="2:11" ht="15">
      <c r="B24" s="15" t="s">
        <v>81</v>
      </c>
      <c r="F24" s="36"/>
      <c r="G24" s="8"/>
      <c r="H24" s="75">
        <f>8772-3219</f>
        <v>5553</v>
      </c>
      <c r="I24" s="70"/>
      <c r="J24" s="105">
        <f>34664-3-J23</f>
        <v>4512</v>
      </c>
      <c r="K24" s="7"/>
    </row>
    <row r="25" spans="2:11" ht="15">
      <c r="B25" s="15" t="s">
        <v>38</v>
      </c>
      <c r="C25" s="1">
        <v>711</v>
      </c>
      <c r="E25" s="1">
        <v>584</v>
      </c>
      <c r="F25" s="36"/>
      <c r="G25" s="8"/>
      <c r="H25" s="75">
        <v>3456</v>
      </c>
      <c r="I25" s="70"/>
      <c r="J25" s="105">
        <v>4826</v>
      </c>
      <c r="K25" s="7">
        <v>1518</v>
      </c>
    </row>
    <row r="26" spans="3:11" ht="15">
      <c r="C26" s="3">
        <f>SUM(C22:C25)</f>
        <v>25392</v>
      </c>
      <c r="E26" s="3">
        <f>SUM(E22:E25)</f>
        <v>20108</v>
      </c>
      <c r="F26" s="37"/>
      <c r="G26" s="8"/>
      <c r="H26" s="76">
        <f>SUM(H22:H25)</f>
        <v>54339</v>
      </c>
      <c r="I26" s="63"/>
      <c r="J26" s="106">
        <f>SUM(J22:J25)</f>
        <v>56705</v>
      </c>
      <c r="K26" s="3">
        <f>SUM(K22:K25)</f>
        <v>30347</v>
      </c>
    </row>
    <row r="27" spans="6:11" ht="15">
      <c r="F27" s="36"/>
      <c r="G27" s="8"/>
      <c r="H27" s="75"/>
      <c r="I27" s="70"/>
      <c r="J27" s="105"/>
      <c r="K27" s="7"/>
    </row>
    <row r="28" spans="1:11" ht="15">
      <c r="A28" s="1" t="s">
        <v>9</v>
      </c>
      <c r="F28" s="36"/>
      <c r="G28" s="8"/>
      <c r="H28" s="75"/>
      <c r="I28" s="70"/>
      <c r="J28" s="105"/>
      <c r="K28" s="7"/>
    </row>
    <row r="29" spans="2:11" ht="20.25" customHeight="1">
      <c r="B29" s="15" t="s">
        <v>82</v>
      </c>
      <c r="C29" s="1">
        <v>7774</v>
      </c>
      <c r="E29" s="1">
        <v>4688</v>
      </c>
      <c r="F29" s="36"/>
      <c r="G29" s="8"/>
      <c r="H29" s="77">
        <v>18443</v>
      </c>
      <c r="I29" s="68"/>
      <c r="J29" s="107">
        <f>19263</f>
        <v>19263</v>
      </c>
      <c r="K29" s="7">
        <v>8815</v>
      </c>
    </row>
    <row r="30" spans="2:11" ht="20.25" customHeight="1">
      <c r="B30" s="15" t="s">
        <v>83</v>
      </c>
      <c r="F30" s="36"/>
      <c r="G30" s="8"/>
      <c r="H30" s="77">
        <v>7535</v>
      </c>
      <c r="I30" s="68"/>
      <c r="J30" s="107">
        <f>23396-J29</f>
        <v>4133</v>
      </c>
      <c r="K30" s="7"/>
    </row>
    <row r="31" spans="2:11" ht="15">
      <c r="B31" s="15" t="s">
        <v>39</v>
      </c>
      <c r="C31" s="1">
        <v>5531</v>
      </c>
      <c r="E31" s="1">
        <v>1769</v>
      </c>
      <c r="F31" s="37" t="s">
        <v>44</v>
      </c>
      <c r="G31" s="8"/>
      <c r="H31" s="77">
        <v>29403</v>
      </c>
      <c r="I31" s="68"/>
      <c r="J31" s="107">
        <v>26371</v>
      </c>
      <c r="K31" s="7">
        <v>4669</v>
      </c>
    </row>
    <row r="32" spans="2:11" ht="15">
      <c r="B32" s="15" t="s">
        <v>3</v>
      </c>
      <c r="C32" s="1">
        <v>997</v>
      </c>
      <c r="E32" s="1">
        <v>602</v>
      </c>
      <c r="F32" s="36"/>
      <c r="G32" s="8"/>
      <c r="H32" s="75">
        <v>251</v>
      </c>
      <c r="I32" s="70"/>
      <c r="J32" s="105">
        <v>144</v>
      </c>
      <c r="K32" s="7">
        <v>1304</v>
      </c>
    </row>
    <row r="33" spans="3:11" ht="15">
      <c r="C33" s="3">
        <f>SUM(C29:C32)</f>
        <v>14302</v>
      </c>
      <c r="E33" s="3">
        <f>SUM(E29:E32)</f>
        <v>7059</v>
      </c>
      <c r="F33" s="37"/>
      <c r="G33" s="8"/>
      <c r="H33" s="78">
        <f>SUM(H29:H32)</f>
        <v>55632</v>
      </c>
      <c r="I33" s="68"/>
      <c r="J33" s="108">
        <f>SUM(J29:J32)</f>
        <v>49911</v>
      </c>
      <c r="K33" s="3">
        <f>SUM(K29:K32)</f>
        <v>14788</v>
      </c>
    </row>
    <row r="34" spans="6:11" ht="3" customHeight="1">
      <c r="F34" s="36"/>
      <c r="G34" s="8"/>
      <c r="H34" s="79"/>
      <c r="I34" s="70"/>
      <c r="J34" s="109"/>
      <c r="K34" s="7"/>
    </row>
    <row r="35" spans="6:11" ht="8.25" customHeight="1">
      <c r="F35" s="36"/>
      <c r="G35" s="8"/>
      <c r="H35" s="70"/>
      <c r="I35" s="70"/>
      <c r="J35" s="86"/>
      <c r="K35" s="7"/>
    </row>
    <row r="36" spans="1:11" ht="15">
      <c r="A36" s="1" t="s">
        <v>10</v>
      </c>
      <c r="C36" s="1">
        <f>C26-C33</f>
        <v>11090</v>
      </c>
      <c r="E36" s="1">
        <f>E26-E33</f>
        <v>13049</v>
      </c>
      <c r="F36" s="36"/>
      <c r="G36" s="8"/>
      <c r="H36" s="69">
        <f>H26-H33</f>
        <v>-1293</v>
      </c>
      <c r="I36" s="70"/>
      <c r="J36" s="87">
        <f>J26-J33</f>
        <v>6794</v>
      </c>
      <c r="K36" s="1">
        <f>K26-K33</f>
        <v>15559</v>
      </c>
    </row>
    <row r="37" spans="6:10" ht="12" customHeight="1">
      <c r="F37" s="36"/>
      <c r="G37" s="8"/>
      <c r="H37" s="69"/>
      <c r="I37" s="70"/>
      <c r="J37" s="87"/>
    </row>
    <row r="38" spans="3:11" ht="18.75" customHeight="1" thickBot="1">
      <c r="C38" s="4" t="e">
        <f>C36+C16+#REF!+C17+#REF!</f>
        <v>#REF!</v>
      </c>
      <c r="E38" s="4" t="e">
        <f>E36+E16+#REF!+E17+#REF!</f>
        <v>#REF!</v>
      </c>
      <c r="F38" s="37"/>
      <c r="G38" s="8"/>
      <c r="H38" s="110">
        <f>H36+H16+H17</f>
        <v>70306</v>
      </c>
      <c r="I38" s="68"/>
      <c r="J38" s="110">
        <f>J36+J16+J17</f>
        <v>70406</v>
      </c>
      <c r="K38" s="4" t="e">
        <f>K36+K16+#REF!+K17+#REF!</f>
        <v>#REF!</v>
      </c>
    </row>
    <row r="39" spans="6:11" ht="15.75" thickTop="1">
      <c r="F39" s="36"/>
      <c r="G39" s="8"/>
      <c r="H39" s="69"/>
      <c r="I39" s="70"/>
      <c r="J39" s="87"/>
      <c r="K39" s="7"/>
    </row>
    <row r="40" spans="6:11" ht="15">
      <c r="F40" s="36"/>
      <c r="G40" s="8"/>
      <c r="H40" s="69"/>
      <c r="I40" s="70"/>
      <c r="J40" s="87"/>
      <c r="K40" s="7"/>
    </row>
    <row r="41" spans="1:11" ht="15">
      <c r="A41" s="1" t="s">
        <v>11</v>
      </c>
      <c r="C41" s="1">
        <v>19910</v>
      </c>
      <c r="E41" s="1">
        <v>19910</v>
      </c>
      <c r="F41" s="36"/>
      <c r="G41" s="8"/>
      <c r="H41" s="69">
        <f>41811</f>
        <v>41811</v>
      </c>
      <c r="I41" s="70"/>
      <c r="J41" s="87">
        <f>41811</f>
        <v>41811</v>
      </c>
      <c r="K41" s="7">
        <v>19910</v>
      </c>
    </row>
    <row r="42" spans="1:11" ht="15">
      <c r="A42" s="6" t="s">
        <v>16</v>
      </c>
      <c r="F42" s="36"/>
      <c r="G42" s="8"/>
      <c r="H42" s="70">
        <f>equity!I22+equity!K22</f>
        <v>8211</v>
      </c>
      <c r="I42" s="70"/>
      <c r="J42" s="86">
        <v>7642</v>
      </c>
      <c r="K42" s="7">
        <v>0</v>
      </c>
    </row>
    <row r="43" spans="1:11" ht="15">
      <c r="A43" s="6"/>
      <c r="F43" s="36"/>
      <c r="G43" s="8"/>
      <c r="H43" s="71"/>
      <c r="I43" s="70"/>
      <c r="J43" s="103"/>
      <c r="K43" s="7"/>
    </row>
    <row r="44" spans="1:11" ht="20.25" customHeight="1">
      <c r="A44" s="13" t="s">
        <v>17</v>
      </c>
      <c r="F44" s="36"/>
      <c r="G44" s="8"/>
      <c r="H44" s="70">
        <f>SUM(H41:H43)</f>
        <v>50022</v>
      </c>
      <c r="I44" s="70"/>
      <c r="J44" s="86">
        <f>SUM(J41:J42)</f>
        <v>49453</v>
      </c>
      <c r="K44" s="7"/>
    </row>
    <row r="45" spans="1:11" ht="15">
      <c r="A45" s="13"/>
      <c r="F45" s="36"/>
      <c r="G45" s="8"/>
      <c r="H45" s="69"/>
      <c r="I45" s="70"/>
      <c r="J45" s="87"/>
      <c r="K45" s="7"/>
    </row>
    <row r="46" spans="1:11" ht="15">
      <c r="A46" s="6" t="s">
        <v>24</v>
      </c>
      <c r="C46" s="1">
        <v>697</v>
      </c>
      <c r="E46" s="1">
        <v>364</v>
      </c>
      <c r="F46" s="36"/>
      <c r="G46" s="8"/>
      <c r="H46" s="69">
        <v>5592</v>
      </c>
      <c r="I46" s="70"/>
      <c r="J46" s="87">
        <v>4207</v>
      </c>
      <c r="K46" s="7">
        <v>1051</v>
      </c>
    </row>
    <row r="47" spans="6:11" ht="15">
      <c r="F47" s="36"/>
      <c r="G47" s="8"/>
      <c r="H47" s="69"/>
      <c r="I47" s="70"/>
      <c r="J47" s="87"/>
      <c r="K47" s="7"/>
    </row>
    <row r="48" spans="1:11" ht="15">
      <c r="A48" s="6" t="s">
        <v>45</v>
      </c>
      <c r="C48" s="1">
        <v>9361</v>
      </c>
      <c r="E48" s="1">
        <v>10846</v>
      </c>
      <c r="F48" s="36"/>
      <c r="G48" s="8"/>
      <c r="H48" s="71"/>
      <c r="I48" s="70"/>
      <c r="J48" s="103"/>
      <c r="K48" s="7">
        <v>8674</v>
      </c>
    </row>
    <row r="49" spans="2:11" ht="15">
      <c r="B49" s="6" t="s">
        <v>39</v>
      </c>
      <c r="F49" s="37" t="s">
        <v>44</v>
      </c>
      <c r="G49" s="8"/>
      <c r="H49" s="75">
        <v>11866</v>
      </c>
      <c r="I49" s="70"/>
      <c r="J49" s="105">
        <v>13920</v>
      </c>
      <c r="K49" s="7"/>
    </row>
    <row r="50" spans="2:11" ht="15">
      <c r="B50" s="6" t="s">
        <v>40</v>
      </c>
      <c r="F50" s="36"/>
      <c r="G50" s="8"/>
      <c r="H50" s="79">
        <v>2826</v>
      </c>
      <c r="I50" s="70"/>
      <c r="J50" s="109">
        <v>2826</v>
      </c>
      <c r="K50" s="7"/>
    </row>
    <row r="51" spans="2:11" ht="9" customHeight="1">
      <c r="B51" s="6"/>
      <c r="F51" s="36"/>
      <c r="G51" s="8"/>
      <c r="H51" s="70"/>
      <c r="I51" s="70"/>
      <c r="J51" s="86"/>
      <c r="K51" s="7"/>
    </row>
    <row r="52" spans="2:11" ht="15">
      <c r="B52" s="6"/>
      <c r="F52" s="36"/>
      <c r="G52" s="8"/>
      <c r="H52" s="70">
        <f>SUM(H49:H50)</f>
        <v>14692</v>
      </c>
      <c r="I52" s="70"/>
      <c r="J52" s="86">
        <f>SUM(J49:J50)</f>
        <v>16746</v>
      </c>
      <c r="K52" s="7"/>
    </row>
    <row r="53" spans="2:11" ht="12" customHeight="1">
      <c r="B53" s="6"/>
      <c r="F53" s="36"/>
      <c r="G53" s="8"/>
      <c r="H53" s="69"/>
      <c r="I53" s="70"/>
      <c r="J53" s="87"/>
      <c r="K53" s="7"/>
    </row>
    <row r="54" spans="3:11" ht="18" customHeight="1">
      <c r="C54" s="72"/>
      <c r="E54" s="72"/>
      <c r="F54" s="37"/>
      <c r="G54" s="8"/>
      <c r="H54" s="73">
        <f>H44+H46+H52</f>
        <v>70306</v>
      </c>
      <c r="I54" s="68"/>
      <c r="J54" s="111">
        <f>J44+J46+J52</f>
        <v>70406</v>
      </c>
      <c r="K54" s="72">
        <f>SUM(K41:K50)</f>
        <v>29635</v>
      </c>
    </row>
    <row r="55" spans="3:14" s="12" customFormat="1" ht="3.75" customHeight="1" thickBot="1">
      <c r="C55" s="39"/>
      <c r="E55" s="39"/>
      <c r="F55" s="37"/>
      <c r="G55" s="44"/>
      <c r="H55" s="81"/>
      <c r="I55" s="68"/>
      <c r="J55" s="112"/>
      <c r="K55" s="39"/>
      <c r="N55" s="154"/>
    </row>
    <row r="56" spans="3:14" s="12" customFormat="1" ht="15" customHeight="1" thickTop="1">
      <c r="C56" s="39"/>
      <c r="E56" s="39"/>
      <c r="F56" s="37"/>
      <c r="G56" s="44"/>
      <c r="H56" s="68"/>
      <c r="I56" s="68"/>
      <c r="J56" s="98"/>
      <c r="K56" s="39"/>
      <c r="N56" s="154"/>
    </row>
    <row r="57" spans="3:14" s="12" customFormat="1" ht="15">
      <c r="C57" s="39"/>
      <c r="E57" s="39"/>
      <c r="F57" s="37"/>
      <c r="G57" s="44"/>
      <c r="H57" s="68"/>
      <c r="I57" s="68"/>
      <c r="J57" s="98"/>
      <c r="K57" s="39"/>
      <c r="N57" s="154"/>
    </row>
    <row r="58" spans="1:14" s="12" customFormat="1" ht="15">
      <c r="A58" s="39" t="s">
        <v>94</v>
      </c>
      <c r="C58" s="39"/>
      <c r="E58" s="39"/>
      <c r="F58" s="37"/>
      <c r="G58" s="44"/>
      <c r="H58" s="82">
        <f>(H44+H46)/H41</f>
        <v>1.3301284351008107</v>
      </c>
      <c r="I58" s="68"/>
      <c r="J58" s="113">
        <f>(J44+J46)/J41</f>
        <v>1.2833943220683552</v>
      </c>
      <c r="K58" s="39"/>
      <c r="N58" s="154"/>
    </row>
    <row r="59" spans="1:14" s="12" customFormat="1" ht="15">
      <c r="A59" s="39"/>
      <c r="C59" s="39"/>
      <c r="E59" s="39"/>
      <c r="F59" s="37"/>
      <c r="G59" s="44"/>
      <c r="H59" s="82"/>
      <c r="I59" s="68"/>
      <c r="J59" s="113"/>
      <c r="K59" s="39"/>
      <c r="N59" s="154"/>
    </row>
    <row r="60" spans="3:14" s="12" customFormat="1" ht="15">
      <c r="C60" s="39"/>
      <c r="E60" s="39"/>
      <c r="F60" s="37"/>
      <c r="G60" s="44"/>
      <c r="H60" s="68"/>
      <c r="I60" s="68"/>
      <c r="J60" s="98"/>
      <c r="K60" s="39"/>
      <c r="N60" s="154"/>
    </row>
    <row r="61" spans="1:11" ht="15">
      <c r="A61" s="18" t="str">
        <f>'CF'!A45</f>
        <v>This statement should be read in conjunction with the notes set out on pages 5 to 11 of this interim financial report </v>
      </c>
      <c r="F61" s="36"/>
      <c r="G61" s="8"/>
      <c r="K61" s="6">
        <v>208</v>
      </c>
    </row>
    <row r="62" spans="1:7" ht="15">
      <c r="A62" s="18" t="str">
        <f>'CF'!A46</f>
        <v>and the Company's 'Annual Report for the year ended 31 March 2005.</v>
      </c>
      <c r="F62" s="36"/>
      <c r="G62" s="8"/>
    </row>
    <row r="63" spans="1:7" ht="15">
      <c r="A63" s="18"/>
      <c r="F63" s="36"/>
      <c r="G63" s="8"/>
    </row>
    <row r="64" spans="6:7" ht="15">
      <c r="F64" s="36"/>
      <c r="G64" s="8"/>
    </row>
    <row r="65" spans="6:7" ht="15">
      <c r="F65" s="36"/>
      <c r="G65" s="8"/>
    </row>
    <row r="66" spans="6:7" ht="15">
      <c r="F66" s="36"/>
      <c r="G66" s="8"/>
    </row>
    <row r="67" spans="6:7" ht="15">
      <c r="F67" s="36"/>
      <c r="G67" s="8"/>
    </row>
    <row r="68" spans="6:7" ht="15">
      <c r="F68" s="36"/>
      <c r="G68" s="8"/>
    </row>
    <row r="69" spans="6:7" ht="15">
      <c r="F69" s="36"/>
      <c r="G69" s="8"/>
    </row>
    <row r="70" spans="6:7" ht="15">
      <c r="F70" s="36"/>
      <c r="G70" s="8"/>
    </row>
    <row r="71" spans="6:7" ht="15">
      <c r="F71" s="36"/>
      <c r="G71" s="8"/>
    </row>
    <row r="72" spans="6:7" ht="15">
      <c r="F72" s="36"/>
      <c r="G72" s="8"/>
    </row>
    <row r="73" spans="6:7" ht="15">
      <c r="F73" s="36"/>
      <c r="G73" s="8"/>
    </row>
    <row r="74" spans="6:7" ht="15">
      <c r="F74" s="36"/>
      <c r="G74" s="8"/>
    </row>
    <row r="75" ht="15">
      <c r="F75" s="36"/>
    </row>
    <row r="76" ht="15">
      <c r="F76" s="36"/>
    </row>
    <row r="77" ht="15">
      <c r="F77" s="36"/>
    </row>
    <row r="78" ht="15">
      <c r="F78" s="36"/>
    </row>
    <row r="79" ht="15">
      <c r="F79" s="36"/>
    </row>
    <row r="80" ht="15">
      <c r="F80" s="36"/>
    </row>
    <row r="81" ht="15">
      <c r="F81" s="36"/>
    </row>
    <row r="82" ht="15">
      <c r="F82" s="36"/>
    </row>
    <row r="83" ht="15">
      <c r="F83" s="36"/>
    </row>
    <row r="84" ht="15">
      <c r="F84" s="36"/>
    </row>
    <row r="85" ht="15">
      <c r="F85" s="36"/>
    </row>
    <row r="86" ht="15">
      <c r="F86" s="36"/>
    </row>
    <row r="87" ht="15">
      <c r="F87" s="36"/>
    </row>
    <row r="88" ht="15">
      <c r="F88" s="36"/>
    </row>
    <row r="89" ht="15">
      <c r="F89" s="36"/>
    </row>
  </sheetData>
  <printOptions/>
  <pageMargins left="0.67" right="0.23" top="0.45" bottom="0.29" header="0.22" footer="0.16"/>
  <pageSetup fitToHeight="1" fitToWidth="1" horizontalDpi="300" verticalDpi="300" orientation="portrait" paperSize="9" scale="86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workbookViewId="0" topLeftCell="A1">
      <pane xSplit="2" ySplit="14" topLeftCell="C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9" sqref="G39"/>
    </sheetView>
  </sheetViews>
  <sheetFormatPr defaultColWidth="9.140625" defaultRowHeight="12.75"/>
  <cols>
    <col min="1" max="1" width="3.7109375" style="18" customWidth="1"/>
    <col min="2" max="2" width="32.421875" style="18" customWidth="1"/>
    <col min="3" max="3" width="15.8515625" style="19" customWidth="1"/>
    <col min="4" max="4" width="2.7109375" style="19" customWidth="1"/>
    <col min="5" max="5" width="15.8515625" style="118" customWidth="1"/>
    <col min="6" max="6" width="4.7109375" style="20" customWidth="1"/>
    <col min="7" max="7" width="15.57421875" style="20" customWidth="1"/>
    <col min="8" max="8" width="2.57421875" style="20" customWidth="1"/>
    <col min="9" max="9" width="15.7109375" style="118" customWidth="1"/>
    <col min="10" max="10" width="3.00390625" style="18" customWidth="1"/>
    <col min="11" max="11" width="9.140625" style="18" customWidth="1"/>
    <col min="12" max="12" width="11.140625" style="32" bestFit="1" customWidth="1"/>
    <col min="13" max="13" width="9.140625" style="18" customWidth="1"/>
    <col min="14" max="14" width="11.140625" style="32" bestFit="1" customWidth="1"/>
    <col min="15" max="250" width="9.140625" style="18" customWidth="1"/>
    <col min="251" max="16384" width="9.140625" style="21" customWidth="1"/>
  </cols>
  <sheetData>
    <row r="1" ht="15">
      <c r="A1" s="14" t="s">
        <v>23</v>
      </c>
    </row>
    <row r="2" ht="15">
      <c r="A2" s="13" t="s">
        <v>27</v>
      </c>
    </row>
    <row r="3" ht="15">
      <c r="A3" s="13" t="s">
        <v>28</v>
      </c>
    </row>
    <row r="4" ht="15">
      <c r="A4" s="14" t="s">
        <v>52</v>
      </c>
    </row>
    <row r="5" ht="15">
      <c r="A5" s="14"/>
    </row>
    <row r="6" ht="15">
      <c r="A6" s="17" t="s">
        <v>12</v>
      </c>
    </row>
    <row r="7" ht="15">
      <c r="A7" s="17" t="s">
        <v>96</v>
      </c>
    </row>
    <row r="8" ht="15">
      <c r="A8" s="6"/>
    </row>
    <row r="9" ht="15">
      <c r="A9" s="6" t="s">
        <v>29</v>
      </c>
    </row>
    <row r="10" spans="3:9" ht="15">
      <c r="C10" s="22"/>
      <c r="D10" s="22"/>
      <c r="E10" s="119"/>
      <c r="G10" s="23"/>
      <c r="H10" s="23"/>
      <c r="I10" s="119"/>
    </row>
    <row r="11" spans="3:9" ht="15">
      <c r="C11" s="24"/>
      <c r="D11" s="24" t="s">
        <v>30</v>
      </c>
      <c r="E11" s="120"/>
      <c r="G11"/>
      <c r="H11" s="24" t="s">
        <v>91</v>
      </c>
      <c r="I11" s="129"/>
    </row>
    <row r="12" spans="3:9" ht="15">
      <c r="C12" s="26" t="s">
        <v>85</v>
      </c>
      <c r="D12" s="26"/>
      <c r="E12" s="121" t="s">
        <v>86</v>
      </c>
      <c r="G12" s="27" t="str">
        <f>C12</f>
        <v>31/12/2005</v>
      </c>
      <c r="H12" s="27"/>
      <c r="I12" s="121" t="str">
        <f>E12</f>
        <v>31/12/2004</v>
      </c>
    </row>
    <row r="13" spans="3:9" ht="15">
      <c r="C13" s="24" t="s">
        <v>1</v>
      </c>
      <c r="D13" s="24"/>
      <c r="E13" s="120" t="s">
        <v>1</v>
      </c>
      <c r="F13" s="25"/>
      <c r="G13" s="25" t="s">
        <v>1</v>
      </c>
      <c r="H13" s="25"/>
      <c r="I13" s="120" t="s">
        <v>1</v>
      </c>
    </row>
    <row r="14" ht="15">
      <c r="I14" s="128"/>
    </row>
    <row r="15" spans="1:9" ht="15">
      <c r="A15" s="59" t="s">
        <v>2</v>
      </c>
      <c r="B15" s="21"/>
      <c r="C15" s="61">
        <f>G15-59065</f>
        <v>28058</v>
      </c>
      <c r="D15" s="61"/>
      <c r="E15" s="6">
        <v>26915</v>
      </c>
      <c r="F15" s="61"/>
      <c r="G15" s="61">
        <v>87123</v>
      </c>
      <c r="H15" s="61"/>
      <c r="I15" s="122">
        <v>87511</v>
      </c>
    </row>
    <row r="16" spans="1:9" ht="15">
      <c r="A16" s="29"/>
      <c r="B16" s="21"/>
      <c r="C16" s="61"/>
      <c r="D16" s="61"/>
      <c r="E16" s="32"/>
      <c r="F16" s="61"/>
      <c r="G16" s="61"/>
      <c r="H16" s="61"/>
      <c r="I16" s="122"/>
    </row>
    <row r="17" spans="1:9" ht="15">
      <c r="A17" s="29" t="s">
        <v>31</v>
      </c>
      <c r="B17" s="21"/>
      <c r="C17" s="61">
        <f>G17+46396</f>
        <v>-22584</v>
      </c>
      <c r="D17" s="61"/>
      <c r="E17" s="19">
        <v>-21135</v>
      </c>
      <c r="F17" s="61"/>
      <c r="G17" s="61">
        <v>-68980</v>
      </c>
      <c r="H17" s="61"/>
      <c r="I17" s="122">
        <v>-66751</v>
      </c>
    </row>
    <row r="18" spans="1:9" ht="15">
      <c r="A18" s="29"/>
      <c r="B18" s="21"/>
      <c r="C18" s="62"/>
      <c r="D18" s="61"/>
      <c r="E18" s="123"/>
      <c r="F18" s="61"/>
      <c r="G18" s="62"/>
      <c r="H18" s="61"/>
      <c r="I18" s="123"/>
    </row>
    <row r="19" spans="1:9" ht="20.25" customHeight="1">
      <c r="A19" s="59" t="s">
        <v>32</v>
      </c>
      <c r="B19" s="21"/>
      <c r="C19" s="63">
        <f>SUM(C15:C18)</f>
        <v>5474</v>
      </c>
      <c r="D19" s="61"/>
      <c r="E19" s="85">
        <f>SUM(E15:E18)</f>
        <v>5780</v>
      </c>
      <c r="F19" s="61"/>
      <c r="G19" s="63">
        <f>SUM(G15:G18)</f>
        <v>18143</v>
      </c>
      <c r="H19" s="61"/>
      <c r="I19" s="85">
        <f>SUM(I15:I18)</f>
        <v>20760</v>
      </c>
    </row>
    <row r="20" spans="1:9" ht="15">
      <c r="A20" s="29"/>
      <c r="B20" s="21"/>
      <c r="C20" s="63"/>
      <c r="D20" s="61"/>
      <c r="E20" s="85"/>
      <c r="F20" s="61"/>
      <c r="G20" s="63"/>
      <c r="H20" s="61"/>
      <c r="I20" s="85"/>
    </row>
    <row r="21" spans="1:9" ht="15">
      <c r="A21" s="18" t="s">
        <v>13</v>
      </c>
      <c r="B21" s="21"/>
      <c r="C21" s="61">
        <f>G21-894</f>
        <v>304</v>
      </c>
      <c r="D21" s="61"/>
      <c r="E21" s="122">
        <v>762</v>
      </c>
      <c r="F21" s="64"/>
      <c r="G21" s="61">
        <v>1198</v>
      </c>
      <c r="H21" s="61"/>
      <c r="I21" s="122">
        <v>2180</v>
      </c>
    </row>
    <row r="22" spans="2:9" ht="15">
      <c r="B22" s="21"/>
      <c r="C22" s="61"/>
      <c r="D22" s="61"/>
      <c r="E22" s="122"/>
      <c r="F22" s="64"/>
      <c r="G22" s="61"/>
      <c r="H22" s="61"/>
      <c r="I22" s="122"/>
    </row>
    <row r="23" spans="1:9" ht="15">
      <c r="A23" s="18" t="s">
        <v>75</v>
      </c>
      <c r="B23" s="21"/>
      <c r="C23" s="61">
        <f>G23+7406</f>
        <v>-3091</v>
      </c>
      <c r="D23" s="61"/>
      <c r="E23" s="122">
        <v>-3642</v>
      </c>
      <c r="F23" s="64"/>
      <c r="G23" s="61">
        <v>-10497</v>
      </c>
      <c r="H23" s="61"/>
      <c r="I23" s="122">
        <v>-11051</v>
      </c>
    </row>
    <row r="24" spans="2:9" ht="15">
      <c r="B24" s="21"/>
      <c r="C24" s="61"/>
      <c r="D24" s="61"/>
      <c r="E24" s="122"/>
      <c r="F24" s="64"/>
      <c r="G24" s="61"/>
      <c r="H24" s="61"/>
      <c r="I24" s="122"/>
    </row>
    <row r="25" spans="1:9" ht="15">
      <c r="A25" s="18" t="s">
        <v>33</v>
      </c>
      <c r="B25" s="21"/>
      <c r="C25" s="61">
        <f>G25+94</f>
        <v>-12</v>
      </c>
      <c r="D25" s="61"/>
      <c r="E25" s="122">
        <v>-54</v>
      </c>
      <c r="F25" s="64"/>
      <c r="G25" s="61">
        <v>-106</v>
      </c>
      <c r="H25" s="61"/>
      <c r="I25" s="122">
        <v>-177</v>
      </c>
    </row>
    <row r="26" spans="2:9" ht="15">
      <c r="B26" s="21"/>
      <c r="C26" s="61"/>
      <c r="D26" s="61"/>
      <c r="E26" s="122"/>
      <c r="F26" s="64"/>
      <c r="G26" s="61"/>
      <c r="H26" s="61"/>
      <c r="I26" s="122"/>
    </row>
    <row r="27" spans="1:9" ht="15">
      <c r="A27" s="18" t="s">
        <v>34</v>
      </c>
      <c r="B27" s="21"/>
      <c r="C27" s="61">
        <f>G27+3885</f>
        <v>-1821</v>
      </c>
      <c r="D27" s="61"/>
      <c r="E27" s="122">
        <v>-1690</v>
      </c>
      <c r="F27" s="64"/>
      <c r="G27" s="61">
        <v>-5706</v>
      </c>
      <c r="H27" s="61"/>
      <c r="I27" s="122">
        <v>-6138</v>
      </c>
    </row>
    <row r="28" spans="3:9" ht="15">
      <c r="C28" s="65"/>
      <c r="D28" s="64"/>
      <c r="E28" s="124"/>
      <c r="F28" s="67"/>
      <c r="G28" s="66"/>
      <c r="H28" s="67"/>
      <c r="I28" s="124"/>
    </row>
    <row r="29" spans="1:9" ht="19.5" customHeight="1">
      <c r="A29" s="60" t="s">
        <v>59</v>
      </c>
      <c r="B29" s="21"/>
      <c r="C29" s="61">
        <f>SUM(C19:C27)</f>
        <v>854</v>
      </c>
      <c r="D29" s="61"/>
      <c r="E29" s="122">
        <f>SUM(E19:E28)</f>
        <v>1156</v>
      </c>
      <c r="F29" s="64"/>
      <c r="G29" s="61">
        <f>SUM(G19:G27)</f>
        <v>3032</v>
      </c>
      <c r="H29" s="61"/>
      <c r="I29" s="122">
        <f>SUM(I19:I27)</f>
        <v>5574</v>
      </c>
    </row>
    <row r="30" spans="2:9" ht="15">
      <c r="B30" s="21"/>
      <c r="C30" s="64"/>
      <c r="D30" s="64"/>
      <c r="E30" s="125"/>
      <c r="F30" s="64"/>
      <c r="G30" s="64"/>
      <c r="H30" s="64"/>
      <c r="I30" s="125"/>
    </row>
    <row r="31" spans="1:9" ht="15">
      <c r="A31" s="18" t="s">
        <v>14</v>
      </c>
      <c r="B31" s="21"/>
      <c r="C31" s="64">
        <f>G31+1297</f>
        <v>-684</v>
      </c>
      <c r="D31" s="64"/>
      <c r="E31" s="125">
        <v>-483</v>
      </c>
      <c r="F31" s="64"/>
      <c r="G31" s="61">
        <v>-1981</v>
      </c>
      <c r="H31" s="64"/>
      <c r="I31" s="122">
        <v>-1408</v>
      </c>
    </row>
    <row r="32" spans="2:9" ht="15">
      <c r="B32" s="21"/>
      <c r="C32" s="62"/>
      <c r="D32" s="61"/>
      <c r="E32" s="123"/>
      <c r="F32" s="64"/>
      <c r="G32" s="62"/>
      <c r="H32" s="61"/>
      <c r="I32" s="123"/>
    </row>
    <row r="33" spans="1:9" ht="19.5" customHeight="1">
      <c r="A33" s="60" t="s">
        <v>72</v>
      </c>
      <c r="B33" s="21"/>
      <c r="C33" s="64">
        <f>SUM(C29:C31)</f>
        <v>170</v>
      </c>
      <c r="D33" s="64"/>
      <c r="E33" s="125">
        <f>SUM(E29:E31)</f>
        <v>673</v>
      </c>
      <c r="F33" s="64"/>
      <c r="G33" s="64">
        <f>SUM(G29:G31)</f>
        <v>1051</v>
      </c>
      <c r="H33" s="64"/>
      <c r="I33" s="125">
        <f>SUM(I29:I31)</f>
        <v>4166</v>
      </c>
    </row>
    <row r="34" spans="2:9" ht="15">
      <c r="B34" s="21"/>
      <c r="C34" s="61"/>
      <c r="D34" s="61"/>
      <c r="E34" s="122"/>
      <c r="F34" s="64"/>
      <c r="G34" s="61"/>
      <c r="H34" s="61"/>
      <c r="I34" s="122"/>
    </row>
    <row r="35" spans="1:9" ht="15">
      <c r="A35" s="18" t="s">
        <v>64</v>
      </c>
      <c r="B35" s="21"/>
      <c r="C35" s="68">
        <f>G35+554</f>
        <v>-78</v>
      </c>
      <c r="D35" s="68"/>
      <c r="E35" s="98">
        <v>-369</v>
      </c>
      <c r="F35" s="68"/>
      <c r="G35" s="61">
        <v>-632</v>
      </c>
      <c r="H35" s="68"/>
      <c r="I35" s="122">
        <v>-1503</v>
      </c>
    </row>
    <row r="36" spans="2:9" ht="15">
      <c r="B36" s="21"/>
      <c r="C36" s="62"/>
      <c r="D36" s="61"/>
      <c r="E36" s="123"/>
      <c r="F36" s="64"/>
      <c r="G36" s="62"/>
      <c r="H36" s="61"/>
      <c r="I36" s="123"/>
    </row>
    <row r="37" spans="1:9" ht="19.5" customHeight="1">
      <c r="A37" s="60" t="s">
        <v>73</v>
      </c>
      <c r="B37" s="21"/>
      <c r="C37" s="64">
        <f>SUM(C33:C35)</f>
        <v>92</v>
      </c>
      <c r="D37" s="64"/>
      <c r="E37" s="125">
        <f>SUM(E33:E35)</f>
        <v>304</v>
      </c>
      <c r="F37" s="64"/>
      <c r="G37" s="64">
        <f>SUM(G33:G35)</f>
        <v>419</v>
      </c>
      <c r="H37" s="64"/>
      <c r="I37" s="125">
        <f>SUM(I33:I35)</f>
        <v>2663</v>
      </c>
    </row>
    <row r="38" spans="2:9" ht="15">
      <c r="B38" s="21"/>
      <c r="C38" s="61"/>
      <c r="D38" s="61"/>
      <c r="E38" s="122"/>
      <c r="F38" s="64"/>
      <c r="G38" s="61"/>
      <c r="H38" s="61"/>
      <c r="I38" s="122"/>
    </row>
    <row r="39" spans="1:9" ht="15">
      <c r="A39" s="18" t="s">
        <v>24</v>
      </c>
      <c r="B39" s="21"/>
      <c r="C39" s="68">
        <f>G39-381</f>
        <v>-407</v>
      </c>
      <c r="D39" s="68"/>
      <c r="E39" s="98">
        <v>-66</v>
      </c>
      <c r="F39" s="68"/>
      <c r="G39" s="61">
        <v>-26</v>
      </c>
      <c r="H39" s="68"/>
      <c r="I39" s="122">
        <v>-419</v>
      </c>
    </row>
    <row r="40" spans="2:9" ht="15">
      <c r="B40" s="21"/>
      <c r="C40" s="64"/>
      <c r="D40" s="64"/>
      <c r="E40" s="125"/>
      <c r="F40" s="64"/>
      <c r="G40" s="64"/>
      <c r="H40" s="64"/>
      <c r="I40" s="125"/>
    </row>
    <row r="41" spans="1:9" ht="15.75" thickBot="1">
      <c r="A41" s="18" t="s">
        <v>49</v>
      </c>
      <c r="B41" s="21"/>
      <c r="C41" s="80">
        <f>SUM(C37:C39)</f>
        <v>-315</v>
      </c>
      <c r="D41" s="63"/>
      <c r="E41" s="126">
        <f>SUM(E37:E39)</f>
        <v>238</v>
      </c>
      <c r="F41" s="63"/>
      <c r="G41" s="80">
        <f>SUM(G37:G39)</f>
        <v>393</v>
      </c>
      <c r="H41" s="63"/>
      <c r="I41" s="126">
        <f>SUM(I37:I39)</f>
        <v>2244</v>
      </c>
    </row>
    <row r="42" spans="2:9" ht="15.75" thickTop="1">
      <c r="B42" s="21"/>
      <c r="E42" s="99"/>
      <c r="F42" s="19"/>
      <c r="G42" s="19"/>
      <c r="H42" s="19"/>
      <c r="I42" s="99"/>
    </row>
    <row r="43" spans="2:9" ht="15">
      <c r="B43" s="21"/>
      <c r="E43" s="99"/>
      <c r="F43" s="19"/>
      <c r="G43" s="19"/>
      <c r="H43" s="19"/>
      <c r="I43" s="99"/>
    </row>
    <row r="44" spans="2:9" ht="15">
      <c r="B44" s="21"/>
      <c r="E44" s="99"/>
      <c r="F44" s="19"/>
      <c r="G44" s="19"/>
      <c r="H44" s="19"/>
      <c r="I44" s="99"/>
    </row>
    <row r="45" spans="1:9" ht="15">
      <c r="A45" s="18" t="s">
        <v>74</v>
      </c>
      <c r="B45" s="21"/>
      <c r="C45" s="30">
        <f>C41/BSH!H41*100</f>
        <v>-0.7533902561526872</v>
      </c>
      <c r="D45" s="30"/>
      <c r="E45" s="127">
        <f>E41/41811*100</f>
        <v>0.5692281935375858</v>
      </c>
      <c r="F45" s="30"/>
      <c r="G45" s="30">
        <f>G41/BSH!H41*100</f>
        <v>0.9399440338666859</v>
      </c>
      <c r="H45" s="30"/>
      <c r="I45" s="127">
        <f>I41/41811*100</f>
        <v>5.367008681925809</v>
      </c>
    </row>
    <row r="46" spans="2:9" ht="15">
      <c r="B46" s="21"/>
      <c r="E46" s="99"/>
      <c r="F46" s="19"/>
      <c r="G46" s="19"/>
      <c r="H46" s="19"/>
      <c r="I46" s="99"/>
    </row>
    <row r="47" spans="5:9" ht="15">
      <c r="E47" s="99"/>
      <c r="F47" s="19"/>
      <c r="G47" s="19"/>
      <c r="H47" s="19"/>
      <c r="I47" s="99"/>
    </row>
    <row r="48" spans="5:9" ht="15">
      <c r="E48" s="99"/>
      <c r="F48" s="19"/>
      <c r="G48" s="19"/>
      <c r="H48" s="19"/>
      <c r="I48" s="99"/>
    </row>
    <row r="49" spans="3:9" ht="15">
      <c r="C49" s="28"/>
      <c r="D49" s="28"/>
      <c r="E49" s="128"/>
      <c r="F49" s="19"/>
      <c r="G49" s="28"/>
      <c r="H49" s="28"/>
      <c r="I49" s="128"/>
    </row>
    <row r="50" spans="1:9" ht="15">
      <c r="A50" s="18" t="str">
        <f>'CF'!A45</f>
        <v>This statement should be read in conjunction with the notes set out on pages 5 to 11 of this interim financial report </v>
      </c>
      <c r="E50" s="99"/>
      <c r="F50" s="19"/>
      <c r="G50" s="19"/>
      <c r="H50" s="19"/>
      <c r="I50" s="99"/>
    </row>
    <row r="51" spans="1:9" ht="15">
      <c r="A51" s="18" t="str">
        <f>'CF'!A46</f>
        <v>and the Company's 'Annual Report for the year ended 31 March 2005.</v>
      </c>
      <c r="C51" s="28"/>
      <c r="D51" s="28"/>
      <c r="E51" s="128"/>
      <c r="F51" s="19"/>
      <c r="G51" s="28"/>
      <c r="H51" s="28"/>
      <c r="I51" s="128"/>
    </row>
    <row r="52" spans="1:9" ht="15">
      <c r="A52" s="97"/>
      <c r="E52" s="99"/>
      <c r="F52" s="19"/>
      <c r="G52" s="19"/>
      <c r="H52" s="19"/>
      <c r="I52" s="99"/>
    </row>
    <row r="53" spans="5:9" ht="15">
      <c r="E53" s="99"/>
      <c r="F53" s="19"/>
      <c r="G53" s="19"/>
      <c r="H53" s="19"/>
      <c r="I53" s="99"/>
    </row>
    <row r="54" spans="3:9" ht="15">
      <c r="C54" s="28"/>
      <c r="D54" s="28"/>
      <c r="E54" s="128"/>
      <c r="F54" s="19"/>
      <c r="G54" s="28"/>
      <c r="H54" s="28"/>
      <c r="I54" s="128"/>
    </row>
    <row r="55" spans="5:9" ht="15">
      <c r="E55" s="99"/>
      <c r="F55" s="19"/>
      <c r="G55" s="19"/>
      <c r="H55" s="19"/>
      <c r="I55" s="99"/>
    </row>
    <row r="56" spans="3:9" ht="15">
      <c r="C56" s="28"/>
      <c r="D56" s="28"/>
      <c r="E56" s="128"/>
      <c r="G56" s="28"/>
      <c r="H56" s="28"/>
      <c r="I56" s="128"/>
    </row>
    <row r="58" spans="3:9" ht="15">
      <c r="C58" s="28"/>
      <c r="D58" s="28"/>
      <c r="E58" s="128"/>
      <c r="F58" s="19"/>
      <c r="G58" s="28"/>
      <c r="H58" s="28"/>
      <c r="I58" s="128"/>
    </row>
    <row r="59" spans="5:9" ht="15">
      <c r="E59" s="99"/>
      <c r="F59" s="19"/>
      <c r="G59" s="19"/>
      <c r="H59" s="19"/>
      <c r="I59" s="99"/>
    </row>
    <row r="61" spans="3:9" ht="15">
      <c r="C61" s="28"/>
      <c r="D61" s="28"/>
      <c r="E61" s="128"/>
      <c r="F61" s="19"/>
      <c r="G61" s="28"/>
      <c r="H61" s="28"/>
      <c r="I61" s="128"/>
    </row>
    <row r="62" spans="3:9" ht="15">
      <c r="C62" s="28"/>
      <c r="D62" s="28"/>
      <c r="E62" s="128"/>
      <c r="F62" s="19"/>
      <c r="G62" s="28"/>
      <c r="H62" s="28"/>
      <c r="I62" s="128"/>
    </row>
    <row r="63" spans="3:9" ht="15">
      <c r="C63" s="28"/>
      <c r="D63" s="28"/>
      <c r="E63" s="128"/>
      <c r="F63" s="19"/>
      <c r="G63" s="28"/>
      <c r="H63" s="28"/>
      <c r="I63" s="128"/>
    </row>
    <row r="64" spans="5:9" ht="15">
      <c r="E64" s="99"/>
      <c r="F64" s="19"/>
      <c r="G64" s="19"/>
      <c r="H64" s="19"/>
      <c r="I64" s="99"/>
    </row>
    <row r="65" spans="5:9" ht="15">
      <c r="E65" s="99"/>
      <c r="F65" s="19"/>
      <c r="G65" s="19"/>
      <c r="H65" s="19"/>
      <c r="I65" s="99"/>
    </row>
    <row r="66" spans="3:9" ht="15">
      <c r="C66" s="28"/>
      <c r="D66" s="28"/>
      <c r="E66" s="128"/>
      <c r="F66" s="19"/>
      <c r="G66" s="28"/>
      <c r="H66" s="28"/>
      <c r="I66" s="128"/>
    </row>
    <row r="67" spans="5:9" ht="15">
      <c r="E67" s="99"/>
      <c r="F67" s="19"/>
      <c r="G67" s="19"/>
      <c r="H67" s="19"/>
      <c r="I67" s="99"/>
    </row>
    <row r="68" spans="5:9" ht="15">
      <c r="E68" s="99"/>
      <c r="F68" s="19"/>
      <c r="G68" s="19"/>
      <c r="H68" s="19"/>
      <c r="I68" s="99"/>
    </row>
    <row r="69" spans="3:9" ht="15">
      <c r="C69" s="28"/>
      <c r="D69" s="28"/>
      <c r="E69" s="128"/>
      <c r="F69" s="19"/>
      <c r="G69" s="28"/>
      <c r="H69" s="28"/>
      <c r="I69" s="128"/>
    </row>
    <row r="70" spans="5:9" ht="15">
      <c r="E70" s="99"/>
      <c r="F70" s="19"/>
      <c r="G70" s="19"/>
      <c r="H70" s="19"/>
      <c r="I70" s="99"/>
    </row>
    <row r="71" spans="5:9" ht="15">
      <c r="E71" s="99"/>
      <c r="F71" s="19"/>
      <c r="G71" s="19"/>
      <c r="H71" s="19"/>
      <c r="I71" s="99"/>
    </row>
    <row r="72" spans="3:9" ht="15">
      <c r="C72" s="30"/>
      <c r="D72" s="30"/>
      <c r="E72" s="127"/>
      <c r="F72" s="31"/>
      <c r="G72" s="30"/>
      <c r="H72" s="30"/>
      <c r="I72" s="127"/>
    </row>
    <row r="73" spans="3:9" ht="15">
      <c r="C73" s="28"/>
      <c r="D73" s="28"/>
      <c r="E73" s="128"/>
      <c r="F73" s="19"/>
      <c r="G73" s="28"/>
      <c r="H73" s="28"/>
      <c r="I73" s="128"/>
    </row>
    <row r="74" spans="5:9" ht="15">
      <c r="E74" s="99"/>
      <c r="F74" s="19"/>
      <c r="G74" s="19"/>
      <c r="H74" s="19"/>
      <c r="I74" s="99"/>
    </row>
    <row r="75" spans="5:9" ht="15">
      <c r="E75" s="99"/>
      <c r="F75" s="19"/>
      <c r="G75" s="19"/>
      <c r="H75" s="19"/>
      <c r="I75" s="99"/>
    </row>
    <row r="76" spans="3:9" ht="15">
      <c r="C76" s="28"/>
      <c r="D76" s="28"/>
      <c r="E76" s="128"/>
      <c r="F76" s="19"/>
      <c r="G76" s="28"/>
      <c r="H76" s="28"/>
      <c r="I76" s="128"/>
    </row>
    <row r="77" spans="3:9" ht="15">
      <c r="C77" s="28"/>
      <c r="D77" s="28"/>
      <c r="E77" s="128"/>
      <c r="F77" s="19"/>
      <c r="G77" s="28"/>
      <c r="H77" s="28"/>
      <c r="I77" s="128"/>
    </row>
    <row r="78" spans="5:9" ht="15">
      <c r="E78" s="99"/>
      <c r="F78" s="19"/>
      <c r="G78" s="19"/>
      <c r="H78" s="19"/>
      <c r="I78" s="99"/>
    </row>
    <row r="79" spans="5:9" ht="15">
      <c r="E79" s="99"/>
      <c r="F79" s="19"/>
      <c r="G79" s="19"/>
      <c r="H79" s="19"/>
      <c r="I79" s="99"/>
    </row>
    <row r="80" spans="3:9" ht="15">
      <c r="C80" s="32"/>
      <c r="D80" s="32"/>
      <c r="E80" s="99"/>
      <c r="F80" s="19"/>
      <c r="G80" s="32"/>
      <c r="H80" s="32"/>
      <c r="I80" s="99"/>
    </row>
    <row r="81" spans="5:9" ht="15">
      <c r="E81" s="99"/>
      <c r="F81" s="19"/>
      <c r="G81" s="19"/>
      <c r="H81" s="19"/>
      <c r="I81" s="99"/>
    </row>
    <row r="82" spans="5:9" ht="15">
      <c r="E82" s="99"/>
      <c r="F82" s="19"/>
      <c r="G82" s="19"/>
      <c r="H82" s="19"/>
      <c r="I82" s="99"/>
    </row>
    <row r="83" spans="5:9" ht="15">
      <c r="E83" s="99"/>
      <c r="F83" s="19"/>
      <c r="G83" s="19"/>
      <c r="H83" s="19"/>
      <c r="I83" s="99"/>
    </row>
    <row r="84" spans="5:9" ht="15">
      <c r="E84" s="99"/>
      <c r="F84" s="19"/>
      <c r="G84" s="19"/>
      <c r="H84" s="19"/>
      <c r="I84" s="99"/>
    </row>
    <row r="85" spans="5:9" ht="15">
      <c r="E85" s="99"/>
      <c r="F85" s="19"/>
      <c r="G85" s="19"/>
      <c r="H85" s="19"/>
      <c r="I85" s="99"/>
    </row>
    <row r="86" spans="5:9" ht="15">
      <c r="E86" s="99"/>
      <c r="F86" s="19"/>
      <c r="G86" s="19"/>
      <c r="H86" s="19"/>
      <c r="I86" s="99"/>
    </row>
  </sheetData>
  <printOptions/>
  <pageMargins left="0.51" right="0.4" top="0.71" bottom="0.23" header="0.5" footer="0.51"/>
  <pageSetup fitToHeight="1" fitToWidth="1" horizontalDpi="300" verticalDpi="300" orientation="portrait" paperSize="9" scale="87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4">
      <selection activeCell="K22" sqref="K22"/>
    </sheetView>
  </sheetViews>
  <sheetFormatPr defaultColWidth="9.140625" defaultRowHeight="12.75"/>
  <cols>
    <col min="1" max="1" width="39.71093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10.7109375" style="46" customWidth="1"/>
    <col min="6" max="6" width="3.8515625" style="46" customWidth="1"/>
    <col min="7" max="7" width="10.7109375" style="12" customWidth="1"/>
    <col min="8" max="8" width="3.421875" style="1" customWidth="1"/>
    <col min="9" max="9" width="10.7109375" style="12" customWidth="1"/>
    <col min="10" max="10" width="3.28125" style="12" customWidth="1"/>
    <col min="11" max="11" width="10.7109375" style="1" customWidth="1"/>
    <col min="12" max="12" width="3.140625" style="1" customWidth="1"/>
    <col min="13" max="13" width="11.00390625" style="1" customWidth="1"/>
    <col min="14" max="14" width="1.8515625" style="1" customWidth="1"/>
    <col min="15" max="16384" width="9.140625" style="1" customWidth="1"/>
  </cols>
  <sheetData>
    <row r="1" ht="15">
      <c r="A1" s="14" t="s">
        <v>23</v>
      </c>
    </row>
    <row r="2" ht="15">
      <c r="A2" s="13" t="s">
        <v>27</v>
      </c>
    </row>
    <row r="3" ht="15">
      <c r="A3" s="13" t="s">
        <v>28</v>
      </c>
    </row>
    <row r="4" ht="15">
      <c r="A4" s="14" t="s">
        <v>52</v>
      </c>
    </row>
    <row r="5" ht="15">
      <c r="A5" s="14"/>
    </row>
    <row r="6" ht="15">
      <c r="A6" s="17" t="s">
        <v>18</v>
      </c>
    </row>
    <row r="7" spans="1:9" ht="15.75">
      <c r="A7" s="17" t="s">
        <v>96</v>
      </c>
      <c r="G7" s="35"/>
      <c r="H7" s="5"/>
      <c r="I7" s="35"/>
    </row>
    <row r="9" ht="15">
      <c r="J9" s="37"/>
    </row>
    <row r="10" spans="7:10" s="2" customFormat="1" ht="15">
      <c r="G10" s="37" t="s">
        <v>66</v>
      </c>
      <c r="I10" s="37" t="s">
        <v>25</v>
      </c>
      <c r="J10" s="40"/>
    </row>
    <row r="11" spans="1:12" s="2" customFormat="1" ht="15">
      <c r="A11" s="36"/>
      <c r="B11" s="36"/>
      <c r="C11" s="36"/>
      <c r="D11" s="36"/>
      <c r="E11" s="37" t="s">
        <v>47</v>
      </c>
      <c r="F11" s="37"/>
      <c r="G11" s="37" t="s">
        <v>67</v>
      </c>
      <c r="H11" s="37"/>
      <c r="I11" s="37" t="s">
        <v>26</v>
      </c>
      <c r="J11" s="37"/>
      <c r="K11" s="11" t="s">
        <v>20</v>
      </c>
      <c r="L11" s="11"/>
    </row>
    <row r="12" spans="1:13" s="2" customFormat="1" ht="15">
      <c r="A12" s="36"/>
      <c r="B12" s="36"/>
      <c r="C12" s="36"/>
      <c r="D12" s="36"/>
      <c r="E12" s="37" t="s">
        <v>48</v>
      </c>
      <c r="F12" s="37"/>
      <c r="G12" s="37" t="s">
        <v>68</v>
      </c>
      <c r="H12" s="37"/>
      <c r="I12" s="37" t="s">
        <v>16</v>
      </c>
      <c r="J12" s="37"/>
      <c r="K12" s="11" t="s">
        <v>21</v>
      </c>
      <c r="L12" s="11"/>
      <c r="M12" s="11" t="s">
        <v>22</v>
      </c>
    </row>
    <row r="13" spans="1:13" s="2" customFormat="1" ht="15">
      <c r="A13" s="36"/>
      <c r="B13" s="36"/>
      <c r="C13" s="36"/>
      <c r="D13" s="36"/>
      <c r="E13" s="2" t="s">
        <v>1</v>
      </c>
      <c r="G13" s="2" t="s">
        <v>1</v>
      </c>
      <c r="H13" s="37"/>
      <c r="I13" s="2" t="s">
        <v>1</v>
      </c>
      <c r="J13" s="37"/>
      <c r="K13" s="2" t="s">
        <v>1</v>
      </c>
      <c r="M13" s="2" t="s">
        <v>1</v>
      </c>
    </row>
    <row r="14" spans="1:12" ht="15">
      <c r="A14" s="39"/>
      <c r="B14" s="12"/>
      <c r="C14" s="12"/>
      <c r="D14" s="12"/>
      <c r="E14" s="38"/>
      <c r="F14" s="38"/>
      <c r="G14" s="34"/>
      <c r="H14" s="12"/>
      <c r="I14" s="34"/>
      <c r="J14" s="34"/>
      <c r="K14" s="50"/>
      <c r="L14" s="50"/>
    </row>
    <row r="15" spans="2:13" ht="15">
      <c r="B15" s="42"/>
      <c r="C15" s="43"/>
      <c r="D15" s="42"/>
      <c r="E15" s="1"/>
      <c r="F15" s="1"/>
      <c r="G15" s="1"/>
      <c r="I15" s="1"/>
      <c r="J15" s="1"/>
      <c r="L15" s="87"/>
      <c r="M15" s="87"/>
    </row>
    <row r="16" spans="1:13" ht="15">
      <c r="A16" s="39" t="s">
        <v>63</v>
      </c>
      <c r="B16" s="42"/>
      <c r="C16" s="43"/>
      <c r="D16" s="42"/>
      <c r="E16" s="85">
        <v>41811</v>
      </c>
      <c r="F16" s="85"/>
      <c r="G16" s="85">
        <v>0</v>
      </c>
      <c r="H16" s="86"/>
      <c r="I16" s="85">
        <v>-80</v>
      </c>
      <c r="J16" s="86"/>
      <c r="K16" s="85">
        <v>7725</v>
      </c>
      <c r="L16" s="87"/>
      <c r="M16" s="85">
        <f>SUM(E16:K16)</f>
        <v>49456</v>
      </c>
    </row>
    <row r="17" spans="1:13" ht="15">
      <c r="A17" s="12"/>
      <c r="B17" s="12"/>
      <c r="C17" s="12"/>
      <c r="D17" s="12"/>
      <c r="E17" s="85"/>
      <c r="F17" s="85"/>
      <c r="G17" s="86"/>
      <c r="H17" s="86"/>
      <c r="I17" s="86"/>
      <c r="J17" s="86"/>
      <c r="K17" s="87"/>
      <c r="L17" s="87"/>
      <c r="M17" s="87"/>
    </row>
    <row r="18" spans="1:13" ht="15">
      <c r="A18" s="39" t="s">
        <v>49</v>
      </c>
      <c r="B18" s="12"/>
      <c r="C18" s="12"/>
      <c r="D18" s="12"/>
      <c r="E18" s="88">
        <v>0</v>
      </c>
      <c r="F18" s="88"/>
      <c r="G18" s="86">
        <v>0</v>
      </c>
      <c r="H18" s="86"/>
      <c r="I18" s="86">
        <v>0</v>
      </c>
      <c r="J18" s="86"/>
      <c r="K18" s="87">
        <f>'P&amp;L'!G41</f>
        <v>393</v>
      </c>
      <c r="L18" s="87"/>
      <c r="M18" s="86">
        <f>SUM(E18:L18)</f>
        <v>393</v>
      </c>
    </row>
    <row r="19" spans="1:13" ht="15">
      <c r="A19" s="39" t="s">
        <v>50</v>
      </c>
      <c r="B19" s="12"/>
      <c r="C19" s="12"/>
      <c r="D19" s="12"/>
      <c r="E19" s="88"/>
      <c r="F19" s="88"/>
      <c r="G19" s="86"/>
      <c r="H19" s="86"/>
      <c r="I19" s="86"/>
      <c r="J19" s="86"/>
      <c r="K19" s="87"/>
      <c r="L19" s="87"/>
      <c r="M19" s="86"/>
    </row>
    <row r="20" spans="1:15" ht="15">
      <c r="A20" s="39" t="s">
        <v>51</v>
      </c>
      <c r="B20" s="12"/>
      <c r="C20" s="12"/>
      <c r="D20" s="12"/>
      <c r="E20" s="88">
        <v>0</v>
      </c>
      <c r="F20" s="88"/>
      <c r="G20" s="86">
        <v>0</v>
      </c>
      <c r="H20" s="86"/>
      <c r="I20" s="86">
        <v>173</v>
      </c>
      <c r="J20" s="86"/>
      <c r="K20" s="86">
        <v>0</v>
      </c>
      <c r="L20" s="86"/>
      <c r="M20" s="86">
        <f>SUM(E20:L20)</f>
        <v>173</v>
      </c>
      <c r="O20" s="114"/>
    </row>
    <row r="21" spans="1:13" ht="15">
      <c r="A21" s="41"/>
      <c r="B21" s="12"/>
      <c r="C21" s="12"/>
      <c r="D21" s="12"/>
      <c r="E21" s="88"/>
      <c r="F21" s="88"/>
      <c r="G21" s="86"/>
      <c r="H21" s="86"/>
      <c r="I21" s="86"/>
      <c r="J21" s="86"/>
      <c r="K21" s="87"/>
      <c r="L21" s="87"/>
      <c r="M21" s="87"/>
    </row>
    <row r="22" spans="1:13" ht="18" customHeight="1" thickBot="1">
      <c r="A22" s="84" t="s">
        <v>88</v>
      </c>
      <c r="B22" s="12"/>
      <c r="C22" s="12"/>
      <c r="D22" s="12"/>
      <c r="E22" s="89">
        <f>SUM(E16:E21)</f>
        <v>41811</v>
      </c>
      <c r="F22" s="88"/>
      <c r="G22" s="89">
        <f>SUM(G16:G21)</f>
        <v>0</v>
      </c>
      <c r="H22" s="86"/>
      <c r="I22" s="89">
        <f>SUM(I16:I21)</f>
        <v>93</v>
      </c>
      <c r="J22" s="86"/>
      <c r="K22" s="89">
        <f>SUM(K16:K21)</f>
        <v>8118</v>
      </c>
      <c r="L22" s="88"/>
      <c r="M22" s="89">
        <f>SUM(M16:M21)</f>
        <v>50022</v>
      </c>
    </row>
    <row r="23" spans="1:13" ht="15.75" thickTop="1">
      <c r="A23" s="41"/>
      <c r="B23" s="12"/>
      <c r="C23" s="12"/>
      <c r="D23" s="12"/>
      <c r="E23" s="91"/>
      <c r="F23" s="91"/>
      <c r="G23" s="92"/>
      <c r="H23" s="92"/>
      <c r="I23" s="92"/>
      <c r="J23" s="92"/>
      <c r="K23" s="93"/>
      <c r="L23" s="93"/>
      <c r="M23" s="93"/>
    </row>
    <row r="24" spans="1:13" ht="15">
      <c r="A24" s="41"/>
      <c r="B24" s="12"/>
      <c r="C24" s="12"/>
      <c r="D24" s="12"/>
      <c r="E24" s="94"/>
      <c r="F24" s="94"/>
      <c r="G24" s="86"/>
      <c r="H24" s="86"/>
      <c r="I24" s="86"/>
      <c r="J24" s="86"/>
      <c r="K24" s="87"/>
      <c r="L24" s="87"/>
      <c r="M24" s="87"/>
    </row>
    <row r="25" spans="1:13" ht="15">
      <c r="A25" s="39"/>
      <c r="B25" s="12"/>
      <c r="C25" s="12"/>
      <c r="D25" s="12"/>
      <c r="E25" s="85"/>
      <c r="F25" s="85"/>
      <c r="G25" s="86"/>
      <c r="H25" s="86"/>
      <c r="I25" s="86"/>
      <c r="J25" s="86"/>
      <c r="K25" s="87"/>
      <c r="L25" s="87"/>
      <c r="M25" s="87"/>
    </row>
    <row r="26" spans="1:13" s="93" customFormat="1" ht="15">
      <c r="A26" s="39" t="s">
        <v>57</v>
      </c>
      <c r="B26" s="42"/>
      <c r="C26" s="43"/>
      <c r="D26" s="42"/>
      <c r="E26" s="85">
        <v>41811</v>
      </c>
      <c r="F26" s="86"/>
      <c r="G26" s="86">
        <v>0</v>
      </c>
      <c r="H26" s="86"/>
      <c r="I26" s="86">
        <f>-4</f>
        <v>-4</v>
      </c>
      <c r="J26" s="86"/>
      <c r="K26" s="87">
        <f>5317</f>
        <v>5317</v>
      </c>
      <c r="L26" s="87"/>
      <c r="M26" s="87">
        <f>SUM(E26:L26)</f>
        <v>47124</v>
      </c>
    </row>
    <row r="27" spans="1:13" s="93" customFormat="1" ht="15">
      <c r="A27" s="12"/>
      <c r="B27" s="12"/>
      <c r="C27" s="12"/>
      <c r="D27" s="12"/>
      <c r="E27" s="85"/>
      <c r="F27" s="86"/>
      <c r="G27" s="86"/>
      <c r="H27" s="86"/>
      <c r="I27" s="86"/>
      <c r="J27" s="86"/>
      <c r="K27" s="87"/>
      <c r="L27" s="87"/>
      <c r="M27" s="87"/>
    </row>
    <row r="28" spans="1:13" s="93" customFormat="1" ht="15">
      <c r="A28" s="39" t="s">
        <v>49</v>
      </c>
      <c r="B28" s="12"/>
      <c r="C28" s="12"/>
      <c r="D28" s="12"/>
      <c r="E28" s="88">
        <v>0</v>
      </c>
      <c r="F28" s="86"/>
      <c r="G28" s="86">
        <v>0</v>
      </c>
      <c r="H28" s="86"/>
      <c r="I28" s="86">
        <v>0</v>
      </c>
      <c r="J28" s="86"/>
      <c r="K28" s="87">
        <v>2244</v>
      </c>
      <c r="L28" s="87"/>
      <c r="M28" s="86">
        <f>SUM(E28:L28)</f>
        <v>2244</v>
      </c>
    </row>
    <row r="29" spans="1:13" s="93" customFormat="1" ht="15">
      <c r="A29" s="39" t="s">
        <v>50</v>
      </c>
      <c r="B29" s="12"/>
      <c r="C29" s="12"/>
      <c r="D29" s="12"/>
      <c r="E29" s="88"/>
      <c r="F29" s="86"/>
      <c r="G29" s="86"/>
      <c r="H29" s="86"/>
      <c r="I29" s="86"/>
      <c r="J29" s="86"/>
      <c r="K29" s="87"/>
      <c r="L29" s="87"/>
      <c r="M29" s="86"/>
    </row>
    <row r="30" spans="1:13" s="93" customFormat="1" ht="15">
      <c r="A30" s="39" t="s">
        <v>51</v>
      </c>
      <c r="B30" s="12"/>
      <c r="C30" s="12"/>
      <c r="D30" s="12"/>
      <c r="E30" s="88">
        <v>0</v>
      </c>
      <c r="F30" s="86"/>
      <c r="G30" s="86">
        <v>0</v>
      </c>
      <c r="H30" s="86"/>
      <c r="I30" s="86">
        <v>-5</v>
      </c>
      <c r="J30" s="86"/>
      <c r="K30" s="86">
        <v>0</v>
      </c>
      <c r="L30" s="86"/>
      <c r="M30" s="86">
        <f>SUM(E30:L30)</f>
        <v>-5</v>
      </c>
    </row>
    <row r="31" spans="1:13" s="93" customFormat="1" ht="15">
      <c r="A31" s="6" t="s">
        <v>69</v>
      </c>
      <c r="B31" s="12"/>
      <c r="C31" s="12"/>
      <c r="D31" s="12"/>
      <c r="E31" s="88">
        <v>0</v>
      </c>
      <c r="F31" s="86"/>
      <c r="G31" s="86">
        <v>1750</v>
      </c>
      <c r="H31" s="86"/>
      <c r="I31" s="86">
        <v>0</v>
      </c>
      <c r="J31" s="86"/>
      <c r="K31" s="86">
        <v>0</v>
      </c>
      <c r="L31" s="86"/>
      <c r="M31" s="86">
        <f>SUM(E31:L31)</f>
        <v>1750</v>
      </c>
    </row>
    <row r="32" spans="1:13" s="93" customFormat="1" ht="15">
      <c r="A32" s="130"/>
      <c r="B32" s="92"/>
      <c r="C32" s="92"/>
      <c r="D32" s="92"/>
      <c r="E32" s="88"/>
      <c r="F32" s="88"/>
      <c r="G32" s="86"/>
      <c r="H32" s="86"/>
      <c r="I32" s="86"/>
      <c r="J32" s="86"/>
      <c r="K32" s="87"/>
      <c r="L32" s="87"/>
      <c r="M32" s="87"/>
    </row>
    <row r="33" spans="1:13" s="93" customFormat="1" ht="17.25" customHeight="1" thickBot="1">
      <c r="A33" s="131" t="s">
        <v>87</v>
      </c>
      <c r="B33" s="92"/>
      <c r="C33" s="92"/>
      <c r="D33" s="92"/>
      <c r="E33" s="89">
        <f>SUM(E26:E32)</f>
        <v>41811</v>
      </c>
      <c r="F33" s="88"/>
      <c r="G33" s="89">
        <f>SUM(G26:G32)</f>
        <v>1750</v>
      </c>
      <c r="H33" s="86"/>
      <c r="I33" s="89">
        <f>SUM(I26:I32)</f>
        <v>-9</v>
      </c>
      <c r="J33" s="86"/>
      <c r="K33" s="89">
        <f>SUM(K26:K32)</f>
        <v>7561</v>
      </c>
      <c r="L33" s="88"/>
      <c r="M33" s="90">
        <f>SUM(E33:L33)</f>
        <v>51113</v>
      </c>
    </row>
    <row r="34" spans="1:13" ht="15.75" thickTop="1">
      <c r="A34" s="12"/>
      <c r="B34" s="12"/>
      <c r="C34" s="12"/>
      <c r="D34" s="12"/>
      <c r="E34" s="94"/>
      <c r="F34" s="94"/>
      <c r="G34" s="86"/>
      <c r="H34" s="86"/>
      <c r="I34" s="86"/>
      <c r="J34" s="86"/>
      <c r="K34" s="87"/>
      <c r="L34" s="87"/>
      <c r="M34" s="87"/>
    </row>
    <row r="35" spans="1:13" ht="15">
      <c r="A35" s="12"/>
      <c r="B35" s="39"/>
      <c r="C35" s="12"/>
      <c r="D35" s="39"/>
      <c r="E35" s="91"/>
      <c r="F35" s="91"/>
      <c r="G35" s="95"/>
      <c r="H35" s="95"/>
      <c r="I35" s="95"/>
      <c r="J35" s="95"/>
      <c r="K35" s="93"/>
      <c r="L35" s="93"/>
      <c r="M35" s="93"/>
    </row>
    <row r="36" spans="1:13" ht="15">
      <c r="A36" s="12"/>
      <c r="B36" s="12"/>
      <c r="C36" s="12"/>
      <c r="D36" s="12"/>
      <c r="E36" s="91"/>
      <c r="F36" s="91"/>
      <c r="G36" s="92"/>
      <c r="H36" s="92"/>
      <c r="I36" s="92"/>
      <c r="J36" s="92"/>
      <c r="K36" s="93"/>
      <c r="L36" s="93"/>
      <c r="M36" s="93"/>
    </row>
    <row r="37" spans="5:13" ht="15">
      <c r="E37" s="96"/>
      <c r="F37" s="96"/>
      <c r="G37" s="92"/>
      <c r="H37" s="93"/>
      <c r="I37" s="92"/>
      <c r="J37" s="92"/>
      <c r="K37" s="93"/>
      <c r="L37" s="93"/>
      <c r="M37" s="93"/>
    </row>
    <row r="38" spans="1:13" ht="15">
      <c r="A38" s="18"/>
      <c r="E38" s="96"/>
      <c r="F38" s="96"/>
      <c r="G38" s="92"/>
      <c r="H38" s="93"/>
      <c r="I38" s="92"/>
      <c r="J38" s="92"/>
      <c r="K38" s="93"/>
      <c r="L38" s="93"/>
      <c r="M38" s="93"/>
    </row>
    <row r="39" spans="1:13" ht="15">
      <c r="A39" s="6"/>
      <c r="E39" s="96"/>
      <c r="F39" s="96"/>
      <c r="G39" s="92"/>
      <c r="H39" s="93"/>
      <c r="I39" s="92"/>
      <c r="J39" s="92"/>
      <c r="K39" s="93"/>
      <c r="L39" s="93"/>
      <c r="M39" s="93"/>
    </row>
    <row r="40" spans="1:13" ht="15">
      <c r="A40" s="18" t="str">
        <f>'CF'!A45</f>
        <v>This statement should be read in conjunction with the notes set out on pages 5 to 11 of this interim financial report </v>
      </c>
      <c r="E40" s="96"/>
      <c r="F40" s="96"/>
      <c r="G40" s="92"/>
      <c r="H40" s="93"/>
      <c r="I40" s="92"/>
      <c r="J40" s="92"/>
      <c r="K40" s="93"/>
      <c r="L40" s="93"/>
      <c r="M40" s="93"/>
    </row>
    <row r="41" spans="1:13" ht="15">
      <c r="A41" s="18" t="str">
        <f>'CF'!A46</f>
        <v>and the Company's 'Annual Report for the year ended 31 March 2005.</v>
      </c>
      <c r="E41" s="96"/>
      <c r="F41" s="96"/>
      <c r="G41" s="92"/>
      <c r="H41" s="93"/>
      <c r="I41" s="92"/>
      <c r="J41" s="92"/>
      <c r="K41" s="93"/>
      <c r="L41" s="93"/>
      <c r="M41" s="93"/>
    </row>
    <row r="42" spans="1:13" ht="15">
      <c r="A42" s="18"/>
      <c r="E42" s="96"/>
      <c r="F42" s="96"/>
      <c r="G42" s="92"/>
      <c r="H42" s="93"/>
      <c r="I42" s="92"/>
      <c r="J42" s="92"/>
      <c r="K42" s="93"/>
      <c r="L42" s="93"/>
      <c r="M42" s="93"/>
    </row>
    <row r="43" spans="5:13" ht="15">
      <c r="E43" s="96"/>
      <c r="F43" s="96"/>
      <c r="G43" s="92"/>
      <c r="H43" s="93"/>
      <c r="I43" s="92"/>
      <c r="J43" s="92"/>
      <c r="K43" s="93"/>
      <c r="L43" s="93"/>
      <c r="M43" s="93"/>
    </row>
    <row r="44" spans="5:13" ht="15">
      <c r="E44" s="96"/>
      <c r="F44" s="96"/>
      <c r="G44" s="92"/>
      <c r="H44" s="93"/>
      <c r="I44" s="92"/>
      <c r="J44" s="92"/>
      <c r="K44" s="93"/>
      <c r="L44" s="93"/>
      <c r="M44" s="93"/>
    </row>
    <row r="45" spans="5:13" ht="15">
      <c r="E45" s="96"/>
      <c r="F45" s="96"/>
      <c r="G45" s="92"/>
      <c r="H45" s="93"/>
      <c r="I45" s="92"/>
      <c r="J45" s="92"/>
      <c r="K45" s="93"/>
      <c r="L45" s="93"/>
      <c r="M45" s="93"/>
    </row>
    <row r="46" spans="5:13" ht="15">
      <c r="E46" s="96"/>
      <c r="F46" s="96"/>
      <c r="G46" s="92"/>
      <c r="H46" s="93"/>
      <c r="I46" s="92"/>
      <c r="J46" s="92"/>
      <c r="K46" s="93"/>
      <c r="L46" s="93"/>
      <c r="M46" s="93"/>
    </row>
    <row r="47" spans="5:6" ht="15">
      <c r="E47" s="47"/>
      <c r="F47" s="47"/>
    </row>
    <row r="48" spans="5:6" ht="15">
      <c r="E48" s="47"/>
      <c r="F48" s="47"/>
    </row>
    <row r="49" spans="5:6" ht="15">
      <c r="E49" s="47"/>
      <c r="F49" s="47"/>
    </row>
    <row r="50" spans="5:6" ht="15">
      <c r="E50" s="47"/>
      <c r="F50" s="47"/>
    </row>
  </sheetData>
  <printOptions/>
  <pageMargins left="0.62" right="0.27" top="0.8" bottom="1" header="0.5" footer="0.7"/>
  <pageSetup fitToHeight="1" fitToWidth="1" horizontalDpi="600" verticalDpi="600" orientation="portrait" paperSize="9" scale="87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59.00390625" style="46" customWidth="1"/>
    <col min="6" max="6" width="14.00390625" style="100" customWidth="1"/>
    <col min="7" max="7" width="6.421875" style="92" customWidth="1"/>
    <col min="8" max="8" width="14.00390625" style="50" customWidth="1"/>
    <col min="9" max="9" width="9.140625" style="12" customWidth="1"/>
    <col min="10" max="10" width="3.140625" style="1" customWidth="1"/>
    <col min="11" max="11" width="10.00390625" style="133" bestFit="1" customWidth="1"/>
    <col min="12" max="16384" width="9.140625" style="1" customWidth="1"/>
  </cols>
  <sheetData>
    <row r="1" ht="15">
      <c r="A1" s="14" t="s">
        <v>23</v>
      </c>
    </row>
    <row r="2" ht="15">
      <c r="A2" s="13" t="s">
        <v>27</v>
      </c>
    </row>
    <row r="3" ht="15">
      <c r="A3" s="13" t="s">
        <v>28</v>
      </c>
    </row>
    <row r="4" ht="15">
      <c r="A4" s="14" t="s">
        <v>52</v>
      </c>
    </row>
    <row r="5" ht="15">
      <c r="A5" s="14"/>
    </row>
    <row r="6" ht="15">
      <c r="A6" s="17" t="s">
        <v>43</v>
      </c>
    </row>
    <row r="7" spans="1:8" ht="15.75">
      <c r="A7" s="17" t="s">
        <v>96</v>
      </c>
      <c r="F7" s="138"/>
      <c r="G7" s="139"/>
      <c r="H7" s="51"/>
    </row>
    <row r="9" ht="15">
      <c r="A9" s="6" t="s">
        <v>29</v>
      </c>
    </row>
    <row r="11" spans="6:8" ht="15">
      <c r="F11" s="140" t="s">
        <v>89</v>
      </c>
      <c r="H11" s="134" t="s">
        <v>89</v>
      </c>
    </row>
    <row r="12" spans="2:10" ht="15">
      <c r="B12" s="2" t="s">
        <v>4</v>
      </c>
      <c r="C12" s="2"/>
      <c r="D12" s="2" t="s">
        <v>4</v>
      </c>
      <c r="F12" s="101" t="s">
        <v>53</v>
      </c>
      <c r="G12" s="141"/>
      <c r="H12" s="134" t="s">
        <v>53</v>
      </c>
      <c r="I12" s="40"/>
      <c r="J12" s="9"/>
    </row>
    <row r="13" spans="2:10" ht="15">
      <c r="B13" s="2" t="s">
        <v>5</v>
      </c>
      <c r="C13" s="2"/>
      <c r="D13" s="2" t="s">
        <v>6</v>
      </c>
      <c r="F13" s="101" t="s">
        <v>85</v>
      </c>
      <c r="G13" s="142"/>
      <c r="H13" s="134" t="s">
        <v>86</v>
      </c>
      <c r="I13" s="37"/>
      <c r="J13" s="9"/>
    </row>
    <row r="14" spans="2:10" ht="15">
      <c r="B14" s="2" t="s">
        <v>1</v>
      </c>
      <c r="C14" s="2"/>
      <c r="D14" s="2" t="s">
        <v>1</v>
      </c>
      <c r="F14" s="102" t="s">
        <v>1</v>
      </c>
      <c r="G14" s="141"/>
      <c r="H14" s="53" t="s">
        <v>1</v>
      </c>
      <c r="I14" s="40"/>
      <c r="J14" s="9"/>
    </row>
    <row r="15" spans="2:10" ht="15">
      <c r="B15" s="2"/>
      <c r="C15" s="2"/>
      <c r="D15" s="2"/>
      <c r="F15" s="102"/>
      <c r="G15" s="141"/>
      <c r="H15" s="53"/>
      <c r="I15" s="40"/>
      <c r="J15" s="9"/>
    </row>
    <row r="16" spans="1:11" ht="15">
      <c r="A16" s="84" t="s">
        <v>77</v>
      </c>
      <c r="B16" s="12"/>
      <c r="C16" s="12"/>
      <c r="D16" s="12"/>
      <c r="E16" s="49"/>
      <c r="F16" s="143">
        <f>8747+141</f>
        <v>8888</v>
      </c>
      <c r="H16" s="34">
        <f>6023</f>
        <v>6023</v>
      </c>
      <c r="I16" s="54"/>
      <c r="K16" s="1"/>
    </row>
    <row r="17" spans="1:11" ht="15">
      <c r="A17" s="45"/>
      <c r="B17" s="12"/>
      <c r="C17" s="12"/>
      <c r="D17" s="12"/>
      <c r="E17" s="49"/>
      <c r="F17" s="143"/>
      <c r="H17" s="34"/>
      <c r="I17" s="54"/>
      <c r="K17" s="1"/>
    </row>
    <row r="18" spans="1:11" ht="15">
      <c r="A18" s="84" t="s">
        <v>54</v>
      </c>
      <c r="B18" s="12"/>
      <c r="C18" s="12"/>
      <c r="D18" s="12"/>
      <c r="E18" s="49"/>
      <c r="F18" s="143">
        <f>SUM(F19:F22)</f>
        <v>-10630</v>
      </c>
      <c r="H18" s="34">
        <f>SUM(H19:H22)</f>
        <v>-4465</v>
      </c>
      <c r="I18" s="54"/>
      <c r="K18" s="1"/>
    </row>
    <row r="19" spans="1:13" ht="15">
      <c r="A19" s="12"/>
      <c r="B19" s="12"/>
      <c r="C19" s="12"/>
      <c r="D19" s="12"/>
      <c r="E19" s="48" t="s">
        <v>46</v>
      </c>
      <c r="F19" s="144">
        <v>-10727</v>
      </c>
      <c r="H19" s="115">
        <v>-5980</v>
      </c>
      <c r="I19" s="54"/>
      <c r="K19" s="1"/>
      <c r="M19" s="48"/>
    </row>
    <row r="20" spans="1:13" ht="15">
      <c r="A20" s="12"/>
      <c r="B20" s="12"/>
      <c r="C20" s="12"/>
      <c r="D20" s="12"/>
      <c r="E20" s="48" t="s">
        <v>55</v>
      </c>
      <c r="F20" s="145">
        <v>97</v>
      </c>
      <c r="H20" s="117">
        <v>1498</v>
      </c>
      <c r="I20" s="54"/>
      <c r="K20" s="1"/>
      <c r="M20" s="48"/>
    </row>
    <row r="21" spans="1:13" ht="15">
      <c r="A21" s="12"/>
      <c r="B21" s="12"/>
      <c r="C21" s="12"/>
      <c r="D21" s="12"/>
      <c r="E21" s="48" t="s">
        <v>90</v>
      </c>
      <c r="F21" s="145"/>
      <c r="H21" s="135">
        <v>4</v>
      </c>
      <c r="I21" s="54"/>
      <c r="K21" s="1"/>
      <c r="M21" s="48"/>
    </row>
    <row r="22" spans="1:11" ht="15">
      <c r="A22" s="12"/>
      <c r="B22" s="12"/>
      <c r="C22" s="12"/>
      <c r="D22" s="12"/>
      <c r="E22" s="48" t="s">
        <v>70</v>
      </c>
      <c r="F22" s="146" t="s">
        <v>79</v>
      </c>
      <c r="H22" s="136">
        <v>13</v>
      </c>
      <c r="I22" s="54"/>
      <c r="K22" s="1"/>
    </row>
    <row r="23" spans="1:11" ht="15">
      <c r="A23" s="12"/>
      <c r="B23" s="12"/>
      <c r="C23" s="12"/>
      <c r="D23" s="12"/>
      <c r="E23" s="49"/>
      <c r="F23" s="143"/>
      <c r="H23" s="34"/>
      <c r="I23" s="54"/>
      <c r="K23" s="1"/>
    </row>
    <row r="24" spans="1:11" ht="15">
      <c r="A24" s="84" t="s">
        <v>58</v>
      </c>
      <c r="B24" s="12"/>
      <c r="C24" s="12"/>
      <c r="D24" s="12"/>
      <c r="E24" s="49"/>
      <c r="F24" s="147">
        <f>SUM(F25:F29)</f>
        <v>1340</v>
      </c>
      <c r="G24" s="95"/>
      <c r="H24" s="116">
        <f>SUM(H25:H29)</f>
        <v>-4491</v>
      </c>
      <c r="I24" s="54"/>
      <c r="K24" s="1"/>
    </row>
    <row r="25" spans="1:13" ht="15">
      <c r="A25" s="45"/>
      <c r="B25" s="12"/>
      <c r="C25" s="12"/>
      <c r="D25" s="12"/>
      <c r="E25" s="48" t="s">
        <v>65</v>
      </c>
      <c r="F25" s="148">
        <f>-3907+3834-689</f>
        <v>-762</v>
      </c>
      <c r="G25" s="95"/>
      <c r="H25" s="115">
        <v>-5274</v>
      </c>
      <c r="I25" s="54"/>
      <c r="K25" s="1"/>
      <c r="M25" s="48"/>
    </row>
    <row r="26" spans="1:13" ht="15">
      <c r="A26" s="45"/>
      <c r="B26" s="12"/>
      <c r="C26" s="12"/>
      <c r="D26" s="12"/>
      <c r="E26" s="48" t="s">
        <v>61</v>
      </c>
      <c r="F26" s="148">
        <f>-1232-146</f>
        <v>-1378</v>
      </c>
      <c r="G26" s="95"/>
      <c r="H26" s="132" t="s">
        <v>79</v>
      </c>
      <c r="I26" s="54"/>
      <c r="K26" s="1"/>
      <c r="M26" s="48"/>
    </row>
    <row r="27" spans="1:13" ht="15">
      <c r="A27" s="45"/>
      <c r="B27" s="12"/>
      <c r="C27" s="12"/>
      <c r="D27" s="12"/>
      <c r="E27" s="48" t="s">
        <v>78</v>
      </c>
      <c r="F27" s="148">
        <f>20163-17620-393</f>
        <v>2150</v>
      </c>
      <c r="G27" s="95"/>
      <c r="H27" s="117">
        <v>-967</v>
      </c>
      <c r="I27" s="54"/>
      <c r="K27" s="1"/>
      <c r="M27" s="48"/>
    </row>
    <row r="28" spans="1:11" ht="15">
      <c r="A28" s="45"/>
      <c r="B28" s="12"/>
      <c r="C28" s="12"/>
      <c r="D28" s="12"/>
      <c r="E28" s="48" t="s">
        <v>76</v>
      </c>
      <c r="F28" s="148">
        <v>1330</v>
      </c>
      <c r="G28" s="95"/>
      <c r="H28" s="132" t="s">
        <v>79</v>
      </c>
      <c r="I28" s="54"/>
      <c r="K28" s="1"/>
    </row>
    <row r="29" spans="1:11" ht="15">
      <c r="A29" s="45"/>
      <c r="B29" s="12"/>
      <c r="C29" s="12"/>
      <c r="D29" s="12"/>
      <c r="E29" s="48" t="s">
        <v>71</v>
      </c>
      <c r="F29" s="149"/>
      <c r="G29" s="95"/>
      <c r="H29" s="137">
        <v>1750</v>
      </c>
      <c r="I29" s="54"/>
      <c r="K29" s="1"/>
    </row>
    <row r="30" spans="1:11" ht="15">
      <c r="A30" s="45"/>
      <c r="B30" s="12"/>
      <c r="C30" s="12"/>
      <c r="D30" s="12"/>
      <c r="E30" s="48"/>
      <c r="F30" s="150"/>
      <c r="G30" s="95"/>
      <c r="H30" s="33"/>
      <c r="I30" s="54"/>
      <c r="K30" s="1"/>
    </row>
    <row r="31" spans="1:11" ht="15">
      <c r="A31" s="45"/>
      <c r="B31" s="12"/>
      <c r="C31" s="12"/>
      <c r="D31" s="12"/>
      <c r="E31" s="49"/>
      <c r="F31" s="151"/>
      <c r="H31" s="16"/>
      <c r="I31" s="54"/>
      <c r="K31" s="1"/>
    </row>
    <row r="32" spans="1:11" ht="15">
      <c r="A32" s="84" t="s">
        <v>56</v>
      </c>
      <c r="B32" s="39"/>
      <c r="C32" s="12"/>
      <c r="D32" s="39"/>
      <c r="E32" s="49"/>
      <c r="F32" s="150">
        <f>F16+F18+F24</f>
        <v>-402</v>
      </c>
      <c r="G32" s="95"/>
      <c r="H32" s="33">
        <f>H16+H18+H24</f>
        <v>-2933</v>
      </c>
      <c r="I32" s="39"/>
      <c r="K32" s="1"/>
    </row>
    <row r="33" spans="1:11" ht="15">
      <c r="A33" s="12"/>
      <c r="B33" s="12"/>
      <c r="C33" s="12"/>
      <c r="D33" s="12"/>
      <c r="E33" s="49"/>
      <c r="F33" s="143"/>
      <c r="H33" s="34"/>
      <c r="I33" s="54"/>
      <c r="K33" s="1"/>
    </row>
    <row r="34" spans="1:11" ht="15">
      <c r="A34" s="39" t="s">
        <v>62</v>
      </c>
      <c r="B34" s="12"/>
      <c r="C34" s="12"/>
      <c r="D34" s="12"/>
      <c r="E34" s="49"/>
      <c r="F34" s="143">
        <v>712</v>
      </c>
      <c r="H34" s="34">
        <v>3327</v>
      </c>
      <c r="K34" s="1"/>
    </row>
    <row r="35" spans="1:11" ht="15">
      <c r="A35" s="39"/>
      <c r="B35" s="12"/>
      <c r="C35" s="12"/>
      <c r="D35" s="12"/>
      <c r="E35" s="49"/>
      <c r="F35" s="143"/>
      <c r="H35" s="34"/>
      <c r="K35" s="1"/>
    </row>
    <row r="36" spans="1:11" ht="15" hidden="1">
      <c r="A36" s="39"/>
      <c r="B36" s="12"/>
      <c r="C36" s="12"/>
      <c r="D36" s="12"/>
      <c r="E36" s="49"/>
      <c r="F36" s="143"/>
      <c r="H36" s="34"/>
      <c r="K36" s="1"/>
    </row>
    <row r="37" spans="1:11" ht="15" hidden="1">
      <c r="A37" s="12"/>
      <c r="B37" s="12"/>
      <c r="C37" s="12"/>
      <c r="D37" s="12"/>
      <c r="E37" s="49"/>
      <c r="F37" s="143"/>
      <c r="H37" s="34"/>
      <c r="K37" s="1"/>
    </row>
    <row r="38" spans="1:11" ht="18.75" customHeight="1" thickBot="1">
      <c r="A38" s="84" t="s">
        <v>95</v>
      </c>
      <c r="B38" s="39"/>
      <c r="C38" s="12"/>
      <c r="D38" s="39"/>
      <c r="E38" s="49"/>
      <c r="F38" s="152">
        <f>SUM(F32:F37)</f>
        <v>310</v>
      </c>
      <c r="G38" s="95"/>
      <c r="H38" s="83">
        <f>SUM(H32:H35)</f>
        <v>394</v>
      </c>
      <c r="I38" s="39"/>
      <c r="K38" s="1"/>
    </row>
    <row r="39" spans="1:11" ht="15.75" thickTop="1">
      <c r="A39" s="12"/>
      <c r="B39" s="12"/>
      <c r="C39" s="12"/>
      <c r="D39" s="12"/>
      <c r="E39" s="49"/>
      <c r="F39" s="143"/>
      <c r="H39" s="34"/>
      <c r="I39" s="54"/>
      <c r="K39" s="1"/>
    </row>
    <row r="40" spans="1:11" ht="15">
      <c r="A40" s="12"/>
      <c r="B40" s="12"/>
      <c r="C40" s="12"/>
      <c r="D40" s="12"/>
      <c r="E40" s="49"/>
      <c r="F40" s="143"/>
      <c r="H40" s="34"/>
      <c r="I40" s="54"/>
      <c r="K40" s="1"/>
    </row>
    <row r="41" spans="1:11" ht="15">
      <c r="A41" s="12"/>
      <c r="B41" s="12"/>
      <c r="C41" s="12"/>
      <c r="D41" s="12"/>
      <c r="E41" s="49"/>
      <c r="F41" s="143"/>
      <c r="H41" s="34"/>
      <c r="I41" s="54"/>
      <c r="K41" s="1"/>
    </row>
    <row r="42" spans="1:11" ht="15">
      <c r="A42" s="12"/>
      <c r="B42" s="12"/>
      <c r="C42" s="12"/>
      <c r="D42" s="12"/>
      <c r="E42" s="49"/>
      <c r="F42" s="143"/>
      <c r="H42" s="34"/>
      <c r="I42" s="54"/>
      <c r="K42" s="1"/>
    </row>
    <row r="43" spans="1:11" ht="15">
      <c r="A43" s="12"/>
      <c r="B43" s="12"/>
      <c r="C43" s="12"/>
      <c r="D43" s="12"/>
      <c r="E43" s="49"/>
      <c r="F43" s="143"/>
      <c r="H43" s="34"/>
      <c r="I43" s="54"/>
      <c r="K43" s="1"/>
    </row>
    <row r="44" spans="1:11" ht="15">
      <c r="A44" s="12"/>
      <c r="B44" s="12"/>
      <c r="C44" s="12"/>
      <c r="D44" s="12"/>
      <c r="E44" s="49"/>
      <c r="F44" s="143"/>
      <c r="H44" s="34"/>
      <c r="I44" s="54"/>
      <c r="K44" s="1"/>
    </row>
    <row r="45" spans="1:11" ht="15">
      <c r="A45" s="18" t="s">
        <v>92</v>
      </c>
      <c r="B45" s="12"/>
      <c r="C45" s="12"/>
      <c r="D45" s="12"/>
      <c r="E45" s="49"/>
      <c r="F45" s="143"/>
      <c r="H45" s="34"/>
      <c r="I45" s="54"/>
      <c r="K45" s="1"/>
    </row>
    <row r="46" spans="1:11" ht="15">
      <c r="A46" s="6" t="s">
        <v>93</v>
      </c>
      <c r="B46" s="12"/>
      <c r="C46" s="12"/>
      <c r="D46" s="12"/>
      <c r="E46" s="49"/>
      <c r="F46" s="143"/>
      <c r="H46" s="34"/>
      <c r="I46" s="54"/>
      <c r="K46" s="1"/>
    </row>
    <row r="47" spans="1:11" ht="15">
      <c r="A47" s="39"/>
      <c r="B47" s="12"/>
      <c r="C47" s="12"/>
      <c r="D47" s="12"/>
      <c r="E47" s="49"/>
      <c r="F47" s="143"/>
      <c r="G47" s="143"/>
      <c r="H47" s="34"/>
      <c r="I47" s="54"/>
      <c r="K47" s="1"/>
    </row>
    <row r="48" spans="1:11" ht="15">
      <c r="A48" s="12"/>
      <c r="B48" s="12"/>
      <c r="C48" s="12"/>
      <c r="D48" s="12"/>
      <c r="E48" s="49"/>
      <c r="F48" s="143"/>
      <c r="H48" s="34"/>
      <c r="I48" s="54"/>
      <c r="K48" s="1"/>
    </row>
    <row r="49" spans="1:11" ht="15">
      <c r="A49" s="41"/>
      <c r="B49" s="12"/>
      <c r="C49" s="12"/>
      <c r="D49" s="12"/>
      <c r="E49" s="49"/>
      <c r="F49" s="143"/>
      <c r="H49" s="34"/>
      <c r="I49" s="54"/>
      <c r="K49" s="1"/>
    </row>
    <row r="50" spans="1:11" ht="15">
      <c r="A50" s="12"/>
      <c r="B50" s="12"/>
      <c r="C50" s="12"/>
      <c r="D50" s="12"/>
      <c r="E50" s="49"/>
      <c r="F50" s="143"/>
      <c r="H50" s="34"/>
      <c r="I50" s="54"/>
      <c r="K50" s="1"/>
    </row>
    <row r="51" spans="1:11" ht="15">
      <c r="A51" s="41"/>
      <c r="B51" s="12"/>
      <c r="C51" s="12"/>
      <c r="D51" s="12"/>
      <c r="E51" s="49"/>
      <c r="F51" s="143"/>
      <c r="H51" s="34"/>
      <c r="I51" s="54"/>
      <c r="K51" s="1"/>
    </row>
    <row r="52" spans="1:11" ht="15">
      <c r="A52" s="12"/>
      <c r="B52" s="12"/>
      <c r="C52" s="12"/>
      <c r="D52" s="12"/>
      <c r="E52" s="49"/>
      <c r="F52" s="143"/>
      <c r="H52" s="34"/>
      <c r="I52" s="54"/>
      <c r="K52" s="1"/>
    </row>
    <row r="53" spans="1:11" ht="15">
      <c r="A53" s="12"/>
      <c r="B53" s="12"/>
      <c r="C53" s="12"/>
      <c r="D53" s="12"/>
      <c r="E53" s="49"/>
      <c r="F53" s="143"/>
      <c r="H53" s="34"/>
      <c r="I53" s="54"/>
      <c r="K53" s="1"/>
    </row>
    <row r="54" spans="1:11" ht="15">
      <c r="A54" s="12"/>
      <c r="B54" s="12"/>
      <c r="C54" s="12"/>
      <c r="D54" s="12"/>
      <c r="E54" s="49"/>
      <c r="F54" s="143"/>
      <c r="H54" s="34"/>
      <c r="I54" s="54"/>
      <c r="K54" s="1"/>
    </row>
    <row r="55" spans="1:11" ht="15">
      <c r="A55" s="12"/>
      <c r="B55" s="39"/>
      <c r="C55" s="12"/>
      <c r="D55" s="39"/>
      <c r="E55" s="49"/>
      <c r="F55" s="150"/>
      <c r="G55" s="95"/>
      <c r="H55" s="33"/>
      <c r="I55" s="39"/>
      <c r="K55" s="1"/>
    </row>
    <row r="56" spans="1:11" ht="15">
      <c r="A56" s="12"/>
      <c r="B56" s="12"/>
      <c r="C56" s="12"/>
      <c r="D56" s="12"/>
      <c r="E56" s="49"/>
      <c r="F56" s="143"/>
      <c r="H56" s="34"/>
      <c r="I56" s="39"/>
      <c r="K56" s="1"/>
    </row>
    <row r="57" spans="5:9" ht="15">
      <c r="E57" s="47"/>
      <c r="I57" s="39"/>
    </row>
    <row r="58" spans="1:5" ht="15">
      <c r="A58" s="18"/>
      <c r="E58" s="47"/>
    </row>
    <row r="59" spans="1:5" ht="15">
      <c r="A59" s="6"/>
      <c r="E59" s="47"/>
    </row>
    <row r="60" ht="15">
      <c r="E60" s="47"/>
    </row>
    <row r="61" ht="15">
      <c r="E61" s="47"/>
    </row>
    <row r="62" ht="15">
      <c r="E62" s="47"/>
    </row>
    <row r="63" ht="15">
      <c r="E63" s="47"/>
    </row>
    <row r="64" ht="15">
      <c r="E64" s="47"/>
    </row>
    <row r="65" ht="15">
      <c r="E65" s="47"/>
    </row>
    <row r="66" ht="15">
      <c r="E66" s="47"/>
    </row>
    <row r="67" ht="15">
      <c r="E67" s="47"/>
    </row>
    <row r="68" ht="15">
      <c r="E68" s="47"/>
    </row>
    <row r="69" ht="15">
      <c r="E69" s="47"/>
    </row>
    <row r="70" ht="15">
      <c r="E70" s="47"/>
    </row>
  </sheetData>
  <printOptions gridLines="1"/>
  <pageMargins left="0.59" right="0.35" top="0.79" bottom="0.5" header="0.5" footer="0.7"/>
  <pageSetup fitToHeight="1" fitToWidth="1" horizontalDpi="600" verticalDpi="600" orientation="portrait" paperSize="9" scale="87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 </cp:lastModifiedBy>
  <cp:lastPrinted>2006-02-22T02:28:49Z</cp:lastPrinted>
  <dcterms:created xsi:type="dcterms:W3CDTF">2001-11-23T04:37:42Z</dcterms:created>
  <dcterms:modified xsi:type="dcterms:W3CDTF">2006-02-28T04:17:32Z</dcterms:modified>
  <cp:category/>
  <cp:version/>
  <cp:contentType/>
  <cp:contentStatus/>
</cp:coreProperties>
</file>