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65" windowWidth="9540" windowHeight="4635" tabRatio="604"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'BS'!$B$75</definedName>
    <definedName name="\C">#REF!</definedName>
    <definedName name="_PCRSPL_SS1_QP">'PL'!$B$71</definedName>
    <definedName name="_PRCRSBS_SS2_QP">'BS'!$C$75</definedName>
    <definedName name="_PRCRSNOTES_SS3">#REF!</definedName>
    <definedName name="BS">'BS'!$A$1:$K$72</definedName>
    <definedName name="NOTES">#REF!</definedName>
    <definedName name="PL">'PL'!$B$2:$N$65</definedName>
    <definedName name="_xlnm.Print_Area" localSheetId="2">'BS'!$A$1:$K$77</definedName>
    <definedName name="_xlnm.Print_Area" localSheetId="4">'CF'!$A$1:$J$62</definedName>
    <definedName name="_xlnm.Print_Area" localSheetId="0">'Cover'!$A$1:$J$43</definedName>
    <definedName name="_xlnm.Print_Area" localSheetId="5">'Notes'!$A$1:$P$488</definedName>
    <definedName name="_xlnm.Print_Area" localSheetId="1">'PL'!$A$1:$N$80</definedName>
    <definedName name="_xlnm.Print_Area" localSheetId="3">'SCE'!$A$1:$L$69</definedName>
  </definedNames>
  <calcPr fullCalcOnLoad="1"/>
</workbook>
</file>

<file path=xl/sharedStrings.xml><?xml version="1.0" encoding="utf-8"?>
<sst xmlns="http://schemas.openxmlformats.org/spreadsheetml/2006/main" count="615" uniqueCount="446">
  <si>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</si>
  <si>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</si>
  <si>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</si>
  <si>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</si>
  <si>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</si>
  <si>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</si>
  <si>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</si>
  <si>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</si>
  <si>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</si>
  <si>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</si>
  <si>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</si>
  <si>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</si>
  <si>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</si>
  <si>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</si>
  <si>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</si>
  <si>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</si>
  <si>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Inventories</t>
  </si>
  <si>
    <t>Minority interests</t>
  </si>
  <si>
    <t>(Incorporated in Malaysia)</t>
  </si>
  <si>
    <t>Other operating income</t>
  </si>
  <si>
    <t>Taxation</t>
  </si>
  <si>
    <t xml:space="preserve">Non-operating items </t>
  </si>
  <si>
    <t>Operating profit before changes in working capital</t>
  </si>
  <si>
    <t>Bank borrowings</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</si>
  <si>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</si>
  <si>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</si>
  <si>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</si>
  <si>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</si>
  <si>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</si>
  <si>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</si>
  <si>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</si>
  <si>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</si>
  <si>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</si>
  <si>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</si>
  <si>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</si>
  <si>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</si>
  <si>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</si>
  <si>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</si>
  <si>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</si>
  <si>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</si>
  <si>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</si>
  <si>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</si>
  <si>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</si>
  <si>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</si>
  <si>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</si>
  <si>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</si>
  <si>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</si>
  <si>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</si>
  <si>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</si>
  <si>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</si>
  <si>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</si>
  <si>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</si>
  <si>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</si>
  <si>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</si>
  <si>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</si>
  <si>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</si>
  <si>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</si>
  <si>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</si>
  <si>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</si>
  <si>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</si>
  <si>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</si>
  <si>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</si>
  <si>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</si>
  <si>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</si>
  <si>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Finance costs</t>
  </si>
  <si>
    <t>No</t>
  </si>
  <si>
    <t>Status</t>
  </si>
  <si>
    <t>Date of</t>
  </si>
  <si>
    <t>Finance  costs</t>
  </si>
  <si>
    <t>Interim  Report  for  the</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</si>
  <si>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</si>
  <si>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</si>
  <si>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</si>
  <si>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</si>
  <si>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</si>
  <si>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</si>
  <si>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</si>
  <si>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</si>
  <si>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</si>
  <si>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</si>
  <si>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</si>
  <si>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</si>
  <si>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</si>
  <si>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</si>
  <si>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</si>
  <si>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</si>
  <si>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</si>
  <si>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</si>
  <si>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</si>
  <si>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</si>
  <si>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</si>
  <si>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</si>
  <si>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</si>
  <si>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</si>
  <si>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Changes in working capital :</t>
  </si>
  <si>
    <t>a)</t>
  </si>
  <si>
    <t>b)</t>
  </si>
  <si>
    <t>Short Term</t>
  </si>
  <si>
    <t>Long Term</t>
  </si>
  <si>
    <t>Secured</t>
  </si>
  <si>
    <t>Unsecured</t>
  </si>
  <si>
    <t>Foreign</t>
  </si>
  <si>
    <t>Currency</t>
  </si>
  <si>
    <t xml:space="preserve">'000 </t>
  </si>
  <si>
    <t>Equity</t>
  </si>
  <si>
    <t>Retained</t>
  </si>
  <si>
    <t>Changes  in  material  litigation</t>
  </si>
  <si>
    <t>Revenue</t>
  </si>
  <si>
    <t>At 1 July 2005</t>
  </si>
  <si>
    <t>Quarter</t>
  </si>
  <si>
    <t>Preceding Year</t>
  </si>
  <si>
    <t>Corresponding</t>
  </si>
  <si>
    <t>Current</t>
  </si>
  <si>
    <t>Year</t>
  </si>
  <si>
    <t>Adjustments for:</t>
  </si>
  <si>
    <t>Net assets per share attributable</t>
  </si>
  <si>
    <t xml:space="preserve">   to ordinary equity holders of the parent (RM)</t>
  </si>
  <si>
    <t xml:space="preserve">30/6/2006  </t>
  </si>
  <si>
    <t>At 1 July 2006</t>
  </si>
  <si>
    <t>Other</t>
  </si>
  <si>
    <t xml:space="preserve">(Restated)  </t>
  </si>
  <si>
    <t>Attributable to :</t>
  </si>
  <si>
    <t>Equity holders of the parent</t>
  </si>
  <si>
    <t>(The  figures  have  not  been  audited)</t>
  </si>
  <si>
    <t>(The Condensed Consolidated Income Statements should be read in conjunction with the Audited Financial Statements</t>
  </si>
  <si>
    <t>for the year ended 30 June 2006 and the accompanying explanatory notes attached to the interim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</si>
  <si>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</si>
  <si>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</si>
  <si>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</si>
  <si>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Adjustments</t>
  </si>
  <si>
    <t>Reported</t>
  </si>
  <si>
    <t>Previously</t>
  </si>
  <si>
    <t>Restated</t>
  </si>
  <si>
    <t>Share-based payment under ESOS</t>
  </si>
  <si>
    <t>1(a)</t>
  </si>
  <si>
    <t>Attributable to equity holders of the parent</t>
  </si>
  <si>
    <t>Minority</t>
  </si>
  <si>
    <t>Interests</t>
  </si>
  <si>
    <t>Translation difference on net equity of</t>
  </si>
  <si>
    <t>foreign subsidiaries &amp; other movements</t>
  </si>
  <si>
    <t>FRS 2</t>
  </si>
  <si>
    <t xml:space="preserve">FRS 101 </t>
  </si>
  <si>
    <t>FRS 102</t>
  </si>
  <si>
    <t>FRS 108</t>
  </si>
  <si>
    <t>FRS 110</t>
  </si>
  <si>
    <t>FRS 116</t>
  </si>
  <si>
    <t>FRS 121</t>
  </si>
  <si>
    <t>FRS 127</t>
  </si>
  <si>
    <t>FRS 132</t>
  </si>
  <si>
    <t>FRS 133</t>
  </si>
  <si>
    <t>FRS 136</t>
  </si>
  <si>
    <t>Share-based Payment</t>
  </si>
  <si>
    <t>Presentation of Financial Statements</t>
  </si>
  <si>
    <t>Accounting Policies, Changes in Estimates and Errors</t>
  </si>
  <si>
    <t>The Effects of Changes in Foreign Exchange Rates</t>
  </si>
  <si>
    <t>Consolidated and Separate Financial Statements</t>
  </si>
  <si>
    <t>Financial Instruments: Disclosure and Presentation</t>
  </si>
  <si>
    <t>Earnings Per Share</t>
  </si>
  <si>
    <t>Impairment of Assets</t>
  </si>
  <si>
    <t>FRS 3</t>
  </si>
  <si>
    <t>FRS 5</t>
  </si>
  <si>
    <t>FRS 128</t>
  </si>
  <si>
    <t>FRS 131</t>
  </si>
  <si>
    <t>FRS 138</t>
  </si>
  <si>
    <t>Intangible Assets</t>
  </si>
  <si>
    <t>Interests in Joint Ventures</t>
  </si>
  <si>
    <t>Investments in Associates</t>
  </si>
  <si>
    <t>Property, Plant and Equipment</t>
  </si>
  <si>
    <t>Non-current Assets Held for Sale and Discontinued Operations</t>
  </si>
  <si>
    <t>Business Combinations</t>
  </si>
  <si>
    <t xml:space="preserve">As at </t>
  </si>
  <si>
    <t>Comparatives  have  been  restated  due  to  this  change  in  accounting  policy.</t>
  </si>
  <si>
    <t>c)</t>
  </si>
  <si>
    <t>To Date</t>
  </si>
  <si>
    <t>Period</t>
  </si>
  <si>
    <t>The  auditors'  report  on  the  financial  statements  for  the  financial  year  ended  30  June  2006  was  not  qualified.</t>
  </si>
  <si>
    <t>Unusual  items  due  to  their  nature,  size  or  incidence</t>
  </si>
  <si>
    <t>FRS  3 :  Business Combinations</t>
  </si>
  <si>
    <t>FRS  2 :  Share-based Payment</t>
  </si>
  <si>
    <t>FRS  101 :  Presentation of Financial Statements</t>
  </si>
  <si>
    <t>Segmental  information</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</si>
  <si>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</si>
  <si>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</si>
  <si>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</si>
  <si>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</si>
  <si>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</si>
  <si>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</si>
  <si>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</si>
  <si>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</si>
  <si>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Comment  on  material  change  in  profit  before  taxation</t>
  </si>
  <si>
    <t>Commentary  on  prospects</t>
  </si>
  <si>
    <t>Sale  of  unquoted  investments  and  properties</t>
  </si>
  <si>
    <t>The  Group's  segmental  report  for  the  financial  year-to-date  was  as  follows :</t>
  </si>
  <si>
    <t>The  Group's  borrowings  as  at  end  of  the  reporting  period  were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</si>
  <si>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</si>
  <si>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</si>
  <si>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</si>
  <si>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</si>
  <si>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</si>
  <si>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</si>
  <si>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</si>
  <si>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N/A to LDHB</t>
  </si>
  <si>
    <t>To comment on PBT</t>
  </si>
  <si>
    <t>1/7/2006</t>
  </si>
  <si>
    <t>Decrease  in  net  profit  for  the  period</t>
  </si>
  <si>
    <t>The  following  comparative  amounts  have  been  restated  due  to  the  adoption  of  new / revised  FRSs :</t>
  </si>
  <si>
    <t>Mentioned here</t>
  </si>
  <si>
    <t>deferred to next year</t>
  </si>
  <si>
    <t>N/A (FRS 1 First time adoption &amp; FRS 140 Inv prop)</t>
  </si>
  <si>
    <t>LFIB-SFI to take note for FRS 5</t>
  </si>
  <si>
    <t>At  30  June  2006</t>
  </si>
  <si>
    <t>Net adjustment</t>
  </si>
  <si>
    <t>Diluted</t>
  </si>
  <si>
    <t>As previously stated</t>
  </si>
  <si>
    <t xml:space="preserve">   adopting FRS 2</t>
  </si>
  <si>
    <t>Cash &amp; cash equivalents at beginning of the period</t>
  </si>
  <si>
    <t>Cash &amp; cash equivalents at end of the period</t>
  </si>
  <si>
    <t>FRS 140</t>
  </si>
  <si>
    <t>Investment Property</t>
  </si>
  <si>
    <t>ASSETS</t>
  </si>
  <si>
    <t>Non-Current Assets</t>
  </si>
  <si>
    <t xml:space="preserve">   Property, plant and equipment</t>
  </si>
  <si>
    <t xml:space="preserve">   Other investments</t>
  </si>
  <si>
    <t xml:space="preserve">   Deferred tax assets</t>
  </si>
  <si>
    <t xml:space="preserve">   Intangible assets</t>
  </si>
  <si>
    <t>Current Assets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</si>
  <si>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</si>
  <si>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</si>
  <si>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</si>
  <si>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</si>
  <si>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</si>
  <si>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</si>
  <si>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</si>
  <si>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</si>
  <si>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</si>
  <si>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</si>
  <si>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</si>
  <si>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</si>
  <si>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Long term borrowings</t>
  </si>
  <si>
    <t xml:space="preserve">   Deferred tax liabilities</t>
  </si>
  <si>
    <t>Current Liabilities</t>
  </si>
  <si>
    <t>TOTAL  EQUITY  AND  LIABILITIES</t>
  </si>
  <si>
    <t xml:space="preserve">   Trade payables</t>
  </si>
  <si>
    <t xml:space="preserve">   Other payables</t>
  </si>
  <si>
    <t xml:space="preserve">   Short term borrowings</t>
  </si>
  <si>
    <r>
      <t xml:space="preserve">LION  FOREST  INDUSTRIES  BERHAD </t>
    </r>
    <r>
      <rPr>
        <sz val="12"/>
        <rFont val="Arial"/>
        <family val="2"/>
      </rPr>
      <t>(82056-X)</t>
    </r>
  </si>
  <si>
    <t>LION  FOREST  INDUSTRIES  BERHAD</t>
  </si>
  <si>
    <t>(82056-X)</t>
  </si>
  <si>
    <r>
      <t>LION  FOREST INDUSTRIES  BERHAD</t>
    </r>
    <r>
      <rPr>
        <b/>
        <sz val="12"/>
        <rFont val="Arial"/>
        <family val="2"/>
      </rPr>
      <t xml:space="preserve"> </t>
    </r>
    <r>
      <rPr>
        <sz val="12"/>
        <rFont val="Arial"/>
        <family val="2"/>
      </rPr>
      <t>(82056-X)</t>
    </r>
  </si>
  <si>
    <r>
      <t>Accounting  policies  and  methods  of  computation</t>
    </r>
    <r>
      <rPr>
        <b/>
        <sz val="10"/>
        <rFont val="Arial"/>
        <family val="2"/>
      </rPr>
      <t xml:space="preserve">  (cont'd)</t>
    </r>
  </si>
  <si>
    <t>Building</t>
  </si>
  <si>
    <t>Timber</t>
  </si>
  <si>
    <t>Materials</t>
  </si>
  <si>
    <t>Extraction and</t>
  </si>
  <si>
    <t>and Steel</t>
  </si>
  <si>
    <t>Pulp and Paper</t>
  </si>
  <si>
    <t>Products</t>
  </si>
  <si>
    <t>Tyre</t>
  </si>
  <si>
    <t>Group</t>
  </si>
  <si>
    <t>Total  sales</t>
  </si>
  <si>
    <t>Inter-segment  sales</t>
  </si>
  <si>
    <t>External  sales</t>
  </si>
  <si>
    <t>Segment results</t>
  </si>
  <si>
    <t>For continuing operations</t>
  </si>
  <si>
    <t>Cash flows  attributable  to SFI were as follows:</t>
  </si>
  <si>
    <t>Total  cash  flows</t>
  </si>
  <si>
    <t xml:space="preserve">i)  </t>
  </si>
  <si>
    <t xml:space="preserve">ii)  </t>
  </si>
  <si>
    <t xml:space="preserve">2. </t>
  </si>
  <si>
    <t>18.03.2005</t>
  </si>
  <si>
    <t xml:space="preserve"> Proposed joint-venture between the Company and</t>
  </si>
  <si>
    <t xml:space="preserve">  Pending  approvals  from:</t>
  </si>
  <si>
    <t>20.04.2006</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</si>
  <si>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</si>
  <si>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</si>
  <si>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</si>
  <si>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</si>
  <si>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 xml:space="preserve"> Republic of Indonesia ("Indonesia").</t>
  </si>
  <si>
    <t xml:space="preserve"> Approval was obtained  from Bank</t>
  </si>
  <si>
    <t xml:space="preserve"> Negara Malaysia.</t>
  </si>
  <si>
    <t>05.06.2006</t>
  </si>
  <si>
    <t xml:space="preserve"> Proposed disposal by the Company of its entire</t>
  </si>
  <si>
    <t>05.07.2006</t>
  </si>
  <si>
    <t xml:space="preserve"> shareholding representing approximately 97.78% equity</t>
  </si>
  <si>
    <t>31.07.2006</t>
  </si>
  <si>
    <t xml:space="preserve"> interest in SFI comprising 752,532,412 class A ordinary</t>
  </si>
  <si>
    <t>07.08.2006</t>
  </si>
  <si>
    <t xml:space="preserve">       reduction of the Company's share</t>
  </si>
  <si>
    <t xml:space="preserve">       premium reserve; and</t>
  </si>
  <si>
    <t xml:space="preserve">       required;</t>
  </si>
  <si>
    <t xml:space="preserve"> i)   Ministry  of  Forestry,  Indonesia;</t>
  </si>
  <si>
    <t xml:space="preserve"> ii)  Ministry  of  Agriculture,</t>
  </si>
  <si>
    <t>iii)  any  other  relevant  authorities</t>
  </si>
  <si>
    <t xml:space="preserve">1. </t>
  </si>
  <si>
    <t xml:space="preserve"> Pending  approvals  from:</t>
  </si>
  <si>
    <t xml:space="preserve"> iii)  Ministry  of  International Trade </t>
  </si>
  <si>
    <t xml:space="preserve">      Indonesia; and</t>
  </si>
  <si>
    <t xml:space="preserve">      in  Indonesia  and  Malaysia.</t>
  </si>
  <si>
    <t xml:space="preserve">   Forest concessions</t>
  </si>
  <si>
    <t xml:space="preserve">   Plantation development expenditure</t>
  </si>
  <si>
    <t xml:space="preserve">   Goodwill on consolidation</t>
  </si>
  <si>
    <t>The  Group's  borrowings  were  denominated</t>
  </si>
  <si>
    <t xml:space="preserve">  in  the  following  currencies :</t>
  </si>
  <si>
    <t xml:space="preserve"> - Ringgit  Malaysia</t>
  </si>
  <si>
    <t xml:space="preserve"> - Chinese  Renminbi</t>
  </si>
  <si>
    <t>Net loss for the period</t>
  </si>
  <si>
    <t xml:space="preserve"> - Continuing operations</t>
  </si>
  <si>
    <t>Profits /</t>
  </si>
  <si>
    <t>Increase in Accumulated Loss</t>
  </si>
  <si>
    <t xml:space="preserve">  - Accumulated Loss</t>
  </si>
  <si>
    <t xml:space="preserve">  - Other Reserves</t>
  </si>
  <si>
    <t>5  -  11</t>
  </si>
  <si>
    <t>Share in results of associated</t>
  </si>
  <si>
    <t>company</t>
  </si>
  <si>
    <t xml:space="preserve">   Tax liabilities</t>
  </si>
  <si>
    <t xml:space="preserve">   Deferred payables</t>
  </si>
  <si>
    <t>Borrowings</t>
  </si>
  <si>
    <t>Events After the Balance Sheet Date</t>
  </si>
  <si>
    <t>There  are  2  remaining  litigation  suits  filed  against  SFI  by  various  parties  for  alleged  wrongful  termination  of  timber</t>
  </si>
  <si>
    <t>extraction/sale  agreements.  Details  of  the  material  litigations  are  as  follows :</t>
  </si>
  <si>
    <t>- Continuing operations</t>
  </si>
  <si>
    <t>07.09.2006</t>
  </si>
  <si>
    <t>19.09.2006</t>
  </si>
  <si>
    <t>28.09.2006</t>
  </si>
  <si>
    <t>03.10.2006</t>
  </si>
  <si>
    <t>09.11.2006</t>
  </si>
  <si>
    <t xml:space="preserve"> the  Pemerintah Kabupaten Malinau (the Regency</t>
  </si>
  <si>
    <t>Basic :</t>
  </si>
  <si>
    <t xml:space="preserve">   Investment in associated company</t>
  </si>
  <si>
    <t xml:space="preserve">   Amount owing by holding company</t>
  </si>
  <si>
    <t>Non-cash items</t>
  </si>
  <si>
    <t>Increase in Other Reserves</t>
  </si>
  <si>
    <t>Share in results of associated company</t>
  </si>
  <si>
    <t>(Accumulated</t>
  </si>
  <si>
    <t>Loss)</t>
  </si>
  <si>
    <t>Weighted average number of shares</t>
  </si>
  <si>
    <t>The  disclosure  requirements  are  not  applicable  for  the  current  quarter  and  financial  year-to-date.</t>
  </si>
  <si>
    <t>Status  of  corporate  proposals</t>
  </si>
  <si>
    <t>Dividend paid</t>
  </si>
  <si>
    <t>The revenue  and  results  of  SFI  were as follows:</t>
  </si>
  <si>
    <t>Loss before taxation</t>
  </si>
  <si>
    <t>Net loss for the period :</t>
  </si>
  <si>
    <t>Loss per share attributable to equity</t>
  </si>
  <si>
    <t>holders of the parent (sen) :</t>
  </si>
  <si>
    <t>Loss  per  share ("LPS")</t>
  </si>
  <si>
    <t>Loss  before  taxation</t>
  </si>
  <si>
    <t>Announcements</t>
  </si>
  <si>
    <t>Subjects</t>
  </si>
  <si>
    <t>04.12.2006</t>
  </si>
  <si>
    <t>10.01.2007</t>
  </si>
  <si>
    <t>29.01.2007</t>
  </si>
  <si>
    <t>31.01.2007</t>
  </si>
  <si>
    <t>07.02.2007</t>
  </si>
  <si>
    <t xml:space="preserve">   i)  State Government of Sabah;</t>
  </si>
  <si>
    <t xml:space="preserve">  ii)  shareholders of the Company;</t>
  </si>
  <si>
    <t xml:space="preserve"> iii)  the High Court of Malaya for the </t>
  </si>
  <si>
    <t xml:space="preserve"> iv)  any other relevant authorities, if</t>
  </si>
  <si>
    <t xml:space="preserve"> shares of RM1.00 each fully paid and 7,525,324,120 </t>
  </si>
  <si>
    <t xml:space="preserve"> class B ordinary shares of RM0.10 each fully paid for </t>
  </si>
  <si>
    <t xml:space="preserve"> an aggregate cash consideration of USD261.0 million</t>
  </si>
  <si>
    <t xml:space="preserve"> (or as adjusted pursuant to the terms of the proposed</t>
  </si>
  <si>
    <t xml:space="preserve"> disposal) to Ballarpur Paper Holdings BV, a special</t>
  </si>
  <si>
    <t xml:space="preserve"> purpose vehicle company nominated by the buyers, </t>
  </si>
  <si>
    <t xml:space="preserve"> JP Morgan Special Situations Asia Corporation and </t>
  </si>
  <si>
    <t xml:space="preserve">  </t>
  </si>
  <si>
    <t>Operating  expenses</t>
  </si>
  <si>
    <t>Other  operating  income</t>
  </si>
  <si>
    <t>Loss  after  taxation</t>
  </si>
  <si>
    <t>Cash  flows  from  operating  activities</t>
  </si>
  <si>
    <t>Cash  flows  from  investing  activities</t>
  </si>
  <si>
    <t>Cash  flows  from  financing  activities</t>
  </si>
  <si>
    <t>Non-current  assets</t>
  </si>
  <si>
    <t>Current  assets</t>
  </si>
  <si>
    <t>Current  liabilities</t>
  </si>
  <si>
    <t>Minority  interest</t>
  </si>
  <si>
    <t>Group's  share  of  net  assets</t>
  </si>
  <si>
    <t xml:space="preserve">   -  deferred  tax</t>
  </si>
  <si>
    <t xml:space="preserve">   -  income  tax</t>
  </si>
  <si>
    <t>In  respect  of  current  period:</t>
  </si>
  <si>
    <t>In  respect  of  prior  period:</t>
  </si>
  <si>
    <t xml:space="preserve">  ii)  Bursa Malaysia Securities </t>
  </si>
  <si>
    <t xml:space="preserve">   i)  Securities Commission;</t>
  </si>
  <si>
    <t>Dividend  paid</t>
  </si>
  <si>
    <t>Net loss attributable to equity</t>
  </si>
  <si>
    <t>holders of the parent:</t>
  </si>
  <si>
    <t>Basic  loss  per  share (sen):</t>
  </si>
  <si>
    <t>Third  Quarter  Ended</t>
  </si>
  <si>
    <t>31  March  2007</t>
  </si>
  <si>
    <t>Interim  report  for  the  third  quarter  ended  31  March  2007</t>
  </si>
  <si>
    <t>31/3/2007</t>
  </si>
  <si>
    <t>31/3/2006</t>
  </si>
  <si>
    <t>31 March  2007</t>
  </si>
  <si>
    <t>At 31 March 2007</t>
  </si>
  <si>
    <t xml:space="preserve">Realisation pursuant to the disposal of </t>
  </si>
  <si>
    <t>a subsidiary company</t>
  </si>
  <si>
    <t>31  March  2006</t>
  </si>
  <si>
    <t xml:space="preserve"> - Discontinued operation</t>
  </si>
  <si>
    <t>For discontinued operation</t>
  </si>
  <si>
    <t>At 31 March 2006</t>
  </si>
  <si>
    <t xml:space="preserve">  - Share in results of associated companies</t>
  </si>
  <si>
    <t xml:space="preserve">  - Tax credit</t>
  </si>
  <si>
    <t>3 Months Ended 31 March 2006</t>
  </si>
  <si>
    <t>9 Months Ended 31 March 2006</t>
  </si>
  <si>
    <t>The  Board  does  not  recommend  any  interim  dividend  for  the  financial  quarter  ended  31  March  2007.</t>
  </si>
  <si>
    <t>Discontinued</t>
  </si>
  <si>
    <t>Operation</t>
  </si>
  <si>
    <t>Continuing Operation</t>
  </si>
  <si>
    <t>The  major  classes  of  assets/(liabilities)  attributable to SFI  as  at  16 March 2007  were  as  follows:</t>
  </si>
  <si>
    <t>Current quarter (31 March 2007)</t>
  </si>
  <si>
    <t>Immediate preceding quarter (31 December 2006)</t>
  </si>
  <si>
    <t>Before Taxation</t>
  </si>
  <si>
    <t>Loss</t>
  </si>
  <si>
    <t>Disposal of a subsidiary</t>
  </si>
  <si>
    <t>Disposal  of a subsidiary</t>
  </si>
  <si>
    <t>Capital reserve</t>
  </si>
  <si>
    <t>*</t>
  </si>
  <si>
    <t>Includes impairment loss of RM50 million in respect of disposal of SFI</t>
  </si>
  <si>
    <t>Loss from operations</t>
  </si>
  <si>
    <t xml:space="preserve">Prior year adjustment: Effects of </t>
  </si>
  <si>
    <t>Purchase of property, plant and equipment</t>
  </si>
  <si>
    <t>- Discontinued operations</t>
  </si>
  <si>
    <t xml:space="preserve"> Proposed capital distribution of cash of RM2.00 each  </t>
  </si>
  <si>
    <t xml:space="preserve"> for every one ordinary share of RM1.00 each in the</t>
  </si>
  <si>
    <t xml:space="preserve"> Company held which involves a reduction of the share</t>
  </si>
  <si>
    <t xml:space="preserve"> Distribution")</t>
  </si>
  <si>
    <t xml:space="preserve">       Berhad; </t>
  </si>
  <si>
    <t xml:space="preserve">       and Industry; and</t>
  </si>
  <si>
    <t xml:space="preserve"> Ballarpur Industries Limited. ("Proposed Disposal")</t>
  </si>
  <si>
    <t xml:space="preserve"> premium reserve of the Company. ("Proposed Capital </t>
  </si>
  <si>
    <t xml:space="preserve">  All approvals  required for the</t>
  </si>
  <si>
    <t xml:space="preserve">  Proposed Disposal were obtained</t>
  </si>
  <si>
    <t xml:space="preserve"> iv)  Shareholders of the Company</t>
  </si>
  <si>
    <t xml:space="preserve">  from:</t>
  </si>
  <si>
    <t xml:space="preserve">  The Proposed Disposal was </t>
  </si>
  <si>
    <t xml:space="preserve">  completed on 16 March 2007.</t>
  </si>
  <si>
    <t xml:space="preserve">  Approvals  for the Proposed Capital </t>
  </si>
  <si>
    <t xml:space="preserve">  Distribution were obtained from:</t>
  </si>
  <si>
    <t xml:space="preserve">   i)  Securities Commission; and</t>
  </si>
  <si>
    <t xml:space="preserve">  ii)  Shareholders of the Company</t>
  </si>
  <si>
    <t>15.02.2007</t>
  </si>
  <si>
    <t>09.03.2007</t>
  </si>
  <si>
    <t>12.03.2007</t>
  </si>
  <si>
    <t>16.03.2007</t>
  </si>
  <si>
    <t xml:space="preserve">  Capital Distribution.</t>
  </si>
  <si>
    <t xml:space="preserve">  May 2007 confirmed the Proposed </t>
  </si>
  <si>
    <t xml:space="preserve">  The High Court of Malaya had on 22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</si>
</sst>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_)"/>
    <numFmt numFmtId="165" formatCode="dd\-mmm_)"/>
    <numFmt numFmtId="166" formatCode="#,##0.0_);\(#,##0.0\)"/>
    <numFmt numFmtId="167" formatCode="0_);\(0\)"/>
    <numFmt numFmtId="168" formatCode="mm/dd/yy"/>
    <numFmt numFmtId="169" formatCode="_(* #,##0.0_);_(* \(#,##0.0\);_(* &quot;-&quot;??_);_(@_)"/>
    <numFmt numFmtId="170" formatCode="_(* #,##0_);_(* \(#,##0\);_(* &quot;-&quot;??_);_(@_)"/>
    <numFmt numFmtId="171" formatCode="_(* #,##0.000_);_(* \(#,##0.000\);_(* &quot;-&quot;??_);_(@_)"/>
    <numFmt numFmtId="172" formatCode="_(* #,##0.0000_);_(* \(#,##0.0000\);_(* &quot;-&quot;??_);_(@_)"/>
    <numFmt numFmtId="173" formatCode="_(* #,##0.0_);_(* \(#,##0.0\);_(* &quot;-&quot;?_);_(@_)"/>
    <numFmt numFmtId="174" formatCode="#,##0.000_);\(#,##0.000\)"/>
    <numFmt numFmtId="175" formatCode="_(* #,##0.000_);_(* \(#,##0.000\);_(* &quot;-&quot;???_);_(@_)"/>
    <numFmt numFmtId="176" formatCode="_(* #,##0.0_);_(* \(#,##0.0\);_(* &quot;-&quot;_);_(@_)"/>
    <numFmt numFmtId="177" formatCode="_(* #,##0.00_);_(* \(#,##0.00\);_(* &quot;-&quot;_);_(@_)"/>
  </numFmts>
  <fonts count="27">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sz val="10"/>
      <color indexed="8"/>
      <name val="Arial"/>
      <family val="2"/>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2"/>
      <color indexed="8"/>
      <name val="Arial"/>
      <family val="2"/>
    </font>
    <font>
      <sz val="9"/>
      <name val="Arial"/>
      <family val="2"/>
    </font>
  </fonts>
  <fills count="3">
    <fill>
      <patternFill/>
    </fill>
    <fill>
      <patternFill patternType="gray125"/>
    </fill>
    <fill>
      <patternFill patternType="solid">
        <fgColor indexed="55"/>
        <bgColor indexed="64"/>
      </patternFill>
    </fill>
  </fills>
  <borders count="23">
    <border>
      <left/>
      <right/>
      <top/>
      <bottom/>
      <diagonal/>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double"/>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cellStyleXfs>
  <cellXfs count="303">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4"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4"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2" xfId="0" applyNumberFormat="1" applyFont="1" applyBorder="1" applyAlignment="1" applyProtection="1">
      <alignment horizontal="righ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1" fillId="0" borderId="0" xfId="0" applyFont="1" applyAlignment="1" applyProtection="1">
      <alignment horizontal="center"/>
      <protection/>
    </xf>
    <xf numFmtId="37" fontId="6" fillId="0" borderId="0" xfId="0" applyFont="1" applyAlignment="1" applyProtection="1">
      <alignment/>
      <protection/>
    </xf>
    <xf numFmtId="37" fontId="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6" fillId="0" borderId="0" xfId="0" applyFont="1" applyAlignment="1">
      <alignment horizontal="center"/>
    </xf>
    <xf numFmtId="37" fontId="6" fillId="0" borderId="0" xfId="0" applyFont="1" applyAlignment="1" quotePrefix="1">
      <alignment horizontal="center"/>
    </xf>
    <xf numFmtId="37" fontId="6" fillId="0" borderId="0" xfId="0" applyNumberFormat="1" applyFont="1" applyAlignment="1" applyProtection="1">
      <alignment horizontal="center"/>
      <protection/>
    </xf>
    <xf numFmtId="37" fontId="7" fillId="0" borderId="0" xfId="0" applyFont="1" applyAlignment="1" applyProtection="1">
      <alignment horizontal="center"/>
      <protection/>
    </xf>
    <xf numFmtId="37" fontId="8" fillId="0" borderId="0" xfId="0" applyFont="1" applyAlignment="1" applyProtection="1">
      <alignment horizontal="center"/>
      <protection/>
    </xf>
    <xf numFmtId="37" fontId="8" fillId="0" borderId="0" xfId="0" applyFont="1" applyAlignment="1" applyProtection="1">
      <alignment/>
      <protection/>
    </xf>
    <xf numFmtId="37" fontId="7" fillId="0" borderId="0" xfId="0" applyFont="1" applyAlignment="1">
      <alignment horizontal="center"/>
    </xf>
    <xf numFmtId="37" fontId="4"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37" fontId="1" fillId="0" borderId="4" xfId="0" applyFont="1" applyBorder="1" applyAlignment="1">
      <alignment/>
    </xf>
    <xf numFmtId="37" fontId="1" fillId="0" borderId="0" xfId="0" applyFont="1" applyBorder="1" applyAlignment="1">
      <alignment/>
    </xf>
    <xf numFmtId="167" fontId="4" fillId="0" borderId="0" xfId="0" applyNumberFormat="1" applyFont="1" applyAlignment="1">
      <alignment horizontal="center"/>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37" fontId="6" fillId="0" borderId="0" xfId="0" applyNumberFormat="1" applyFont="1" applyBorder="1" applyAlignment="1" applyProtection="1">
      <alignment/>
      <protection/>
    </xf>
    <xf numFmtId="37" fontId="1"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0" fillId="0" borderId="0" xfId="0" applyAlignment="1">
      <alignment horizontal="left"/>
    </xf>
    <xf numFmtId="37" fontId="5" fillId="0" borderId="0" xfId="0" applyFont="1" applyAlignment="1">
      <alignment/>
    </xf>
    <xf numFmtId="37" fontId="0" fillId="0" borderId="8" xfId="0" applyBorder="1" applyAlignment="1">
      <alignment/>
    </xf>
    <xf numFmtId="37" fontId="0" fillId="0" borderId="0" xfId="0" applyFont="1" applyAlignment="1" applyProtection="1">
      <alignment/>
      <protection/>
    </xf>
    <xf numFmtId="37" fontId="10" fillId="0" borderId="0" xfId="0" applyFont="1" applyAlignment="1">
      <alignment/>
    </xf>
    <xf numFmtId="37" fontId="10" fillId="0" borderId="0" xfId="0" applyFont="1" applyAlignment="1" quotePrefix="1">
      <alignment horizontal="right"/>
    </xf>
    <xf numFmtId="37" fontId="0" fillId="0" borderId="0" xfId="0" applyBorder="1" applyAlignment="1">
      <alignment/>
    </xf>
    <xf numFmtId="37" fontId="1" fillId="0" borderId="9" xfId="0" applyFont="1" applyBorder="1" applyAlignment="1">
      <alignment/>
    </xf>
    <xf numFmtId="37" fontId="4" fillId="0" borderId="0" xfId="0" applyFont="1" applyAlignment="1" quotePrefix="1">
      <alignment horizontal="left"/>
    </xf>
    <xf numFmtId="37" fontId="4" fillId="0" borderId="0" xfId="0" applyFont="1" applyAlignment="1">
      <alignment horizontal="left"/>
    </xf>
    <xf numFmtId="37" fontId="1" fillId="0" borderId="0" xfId="0" applyFont="1" applyAlignment="1">
      <alignment horizontal="center"/>
    </xf>
    <xf numFmtId="170" fontId="1" fillId="0" borderId="0" xfId="15" applyNumberFormat="1" applyFont="1" applyAlignment="1" applyProtection="1">
      <alignment horizontal="right"/>
      <protection/>
    </xf>
    <xf numFmtId="37" fontId="1" fillId="0" borderId="1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0" xfId="0" applyFont="1" applyBorder="1" applyAlignment="1">
      <alignment horizontal="center"/>
    </xf>
    <xf numFmtId="37" fontId="1" fillId="0" borderId="13" xfId="0" applyFont="1" applyBorder="1" applyAlignment="1">
      <alignment/>
    </xf>
    <xf numFmtId="37" fontId="1" fillId="0" borderId="14" xfId="0" applyFont="1" applyBorder="1" applyAlignment="1">
      <alignment/>
    </xf>
    <xf numFmtId="37" fontId="4" fillId="0" borderId="0" xfId="0" applyFont="1" applyAlignment="1" applyProtection="1">
      <alignment horizontal="right"/>
      <protection/>
    </xf>
    <xf numFmtId="170" fontId="1" fillId="0" borderId="0" xfId="15" applyNumberFormat="1" applyFont="1" applyAlignment="1">
      <alignment/>
    </xf>
    <xf numFmtId="37" fontId="1" fillId="0" borderId="0" xfId="0" applyFont="1" applyAlignment="1" quotePrefix="1">
      <alignment/>
    </xf>
    <xf numFmtId="37" fontId="0" fillId="0" borderId="15" xfId="0" applyBorder="1" applyAlignment="1">
      <alignment/>
    </xf>
    <xf numFmtId="37" fontId="10" fillId="0" borderId="0" xfId="0" applyFont="1" applyBorder="1" applyAlignment="1">
      <alignment horizontal="right"/>
    </xf>
    <xf numFmtId="37" fontId="1" fillId="0" borderId="0" xfId="0" applyFont="1" applyAlignment="1">
      <alignment horizontal="right"/>
    </xf>
    <xf numFmtId="170" fontId="1" fillId="0" borderId="0" xfId="15" applyNumberFormat="1" applyFont="1" applyBorder="1" applyAlignment="1" applyProtection="1">
      <alignment/>
      <protection/>
    </xf>
    <xf numFmtId="37" fontId="4" fillId="0" borderId="0" xfId="0" applyFont="1" applyAlignment="1" applyProtection="1" quotePrefix="1">
      <alignment horizontal="right"/>
      <protection/>
    </xf>
    <xf numFmtId="43" fontId="1" fillId="0" borderId="0" xfId="15" applyFont="1" applyBorder="1" applyAlignment="1">
      <alignment/>
    </xf>
    <xf numFmtId="37" fontId="1" fillId="0" borderId="0" xfId="0" applyFont="1" applyBorder="1" applyAlignment="1" quotePrefix="1">
      <alignment/>
    </xf>
    <xf numFmtId="37" fontId="4" fillId="0" borderId="5" xfId="0" applyFont="1" applyBorder="1" applyAlignment="1">
      <alignment horizontal="center"/>
    </xf>
    <xf numFmtId="37" fontId="0" fillId="0" borderId="5" xfId="0" applyBorder="1" applyAlignment="1">
      <alignment/>
    </xf>
    <xf numFmtId="37" fontId="4" fillId="0" borderId="0" xfId="0" applyFont="1" applyAlignment="1" quotePrefix="1">
      <alignment horizontal="center"/>
    </xf>
    <xf numFmtId="37" fontId="1" fillId="0" borderId="16" xfId="0" applyFont="1" applyBorder="1" applyAlignment="1">
      <alignment horizontal="center"/>
    </xf>
    <xf numFmtId="37" fontId="1" fillId="0" borderId="0" xfId="0" applyNumberFormat="1" applyFont="1" applyAlignment="1" applyProtection="1">
      <alignment horizontal="centerContinuous"/>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170" fontId="1" fillId="0" borderId="0" xfId="15" applyNumberFormat="1" applyFont="1" applyBorder="1" applyAlignment="1" applyProtection="1">
      <alignment horizontal="right"/>
      <protection/>
    </xf>
    <xf numFmtId="170" fontId="1" fillId="0" borderId="0" xfId="15" applyNumberFormat="1" applyFont="1" applyBorder="1" applyAlignment="1" applyProtection="1">
      <alignment horizontal="center"/>
      <protection/>
    </xf>
    <xf numFmtId="170" fontId="1" fillId="0" borderId="0" xfId="15" applyNumberFormat="1" applyFont="1" applyBorder="1" applyAlignment="1">
      <alignment/>
    </xf>
    <xf numFmtId="37" fontId="1" fillId="0" borderId="0" xfId="0" applyFont="1" applyFill="1" applyAlignment="1">
      <alignment/>
    </xf>
    <xf numFmtId="37" fontId="4" fillId="0" borderId="0" xfId="0" applyFont="1" applyFill="1" applyAlignment="1">
      <alignment horizontal="center"/>
    </xf>
    <xf numFmtId="39" fontId="1" fillId="0" borderId="2" xfId="0" applyNumberFormat="1" applyFont="1" applyFill="1" applyBorder="1" applyAlignment="1" applyProtection="1">
      <alignment horizontal="right"/>
      <protection/>
    </xf>
    <xf numFmtId="37" fontId="5" fillId="0" borderId="0" xfId="0" applyFont="1" applyAlignment="1" applyProtection="1">
      <alignment/>
      <protection/>
    </xf>
    <xf numFmtId="170" fontId="1" fillId="0" borderId="0" xfId="15" applyNumberFormat="1" applyFont="1" applyAlignment="1">
      <alignment/>
    </xf>
    <xf numFmtId="37" fontId="1" fillId="0" borderId="0" xfId="0" applyNumberFormat="1" applyFont="1" applyAlignment="1" applyProtection="1" quotePrefix="1">
      <alignment horizontal="right"/>
      <protection/>
    </xf>
    <xf numFmtId="37" fontId="1" fillId="0" borderId="0" xfId="0" applyFont="1" applyAlignment="1">
      <alignment horizontal="right"/>
    </xf>
    <xf numFmtId="170" fontId="1" fillId="0" borderId="0" xfId="15" applyNumberFormat="1" applyFont="1" applyBorder="1" applyAlignment="1">
      <alignment/>
    </xf>
    <xf numFmtId="37" fontId="6"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43" fontId="0" fillId="0" borderId="0" xfId="15" applyAlignment="1">
      <alignment/>
    </xf>
    <xf numFmtId="37" fontId="1" fillId="0" borderId="5" xfId="0" applyFont="1" applyFill="1" applyBorder="1" applyAlignment="1">
      <alignment/>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17"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3" xfId="0" applyNumberFormat="1" applyFont="1" applyBorder="1" applyAlignment="1" applyProtection="1">
      <alignment horizontal="right"/>
      <protection/>
    </xf>
    <xf numFmtId="41" fontId="1" fillId="0" borderId="2" xfId="0" applyNumberFormat="1" applyFont="1" applyBorder="1" applyAlignment="1" applyProtection="1">
      <alignment horizontal="right"/>
      <protection/>
    </xf>
    <xf numFmtId="170" fontId="2" fillId="0" borderId="0" xfId="15" applyNumberFormat="1" applyFont="1" applyAlignment="1">
      <alignment/>
    </xf>
    <xf numFmtId="37" fontId="6"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pplyProtection="1">
      <alignment horizontal="center"/>
      <protection/>
    </xf>
    <xf numFmtId="41" fontId="1" fillId="0" borderId="0" xfId="0" applyNumberFormat="1" applyFont="1" applyAlignment="1">
      <alignment/>
    </xf>
    <xf numFmtId="41" fontId="12" fillId="0" borderId="0" xfId="0" applyNumberFormat="1" applyFont="1" applyAlignment="1">
      <alignment/>
    </xf>
    <xf numFmtId="37" fontId="1" fillId="0" borderId="0" xfId="0" applyNumberFormat="1" applyFont="1" applyFill="1" applyAlignment="1" applyProtection="1">
      <alignment horizontal="right"/>
      <protection/>
    </xf>
    <xf numFmtId="37" fontId="1" fillId="0" borderId="18" xfId="0" applyFont="1" applyFill="1" applyBorder="1" applyAlignment="1">
      <alignment horizontal="right"/>
    </xf>
    <xf numFmtId="41" fontId="1" fillId="0" borderId="0" xfId="15" applyNumberFormat="1" applyFont="1" applyBorder="1" applyAlignment="1">
      <alignment/>
    </xf>
    <xf numFmtId="41" fontId="1" fillId="0" borderId="0" xfId="0" applyNumberFormat="1" applyFont="1" applyBorder="1" applyAlignment="1">
      <alignment/>
    </xf>
    <xf numFmtId="43" fontId="6" fillId="0" borderId="0" xfId="15" applyFont="1" applyAlignment="1" applyProtection="1">
      <alignment horizontal="right"/>
      <protection/>
    </xf>
    <xf numFmtId="170" fontId="6" fillId="0" borderId="0" xfId="15" applyNumberFormat="1" applyFont="1" applyAlignment="1" applyProtection="1">
      <alignment horizontal="right"/>
      <protection/>
    </xf>
    <xf numFmtId="170" fontId="1" fillId="0" borderId="0" xfId="15" applyNumberFormat="1" applyFont="1" applyAlignment="1">
      <alignment horizontal="right"/>
    </xf>
    <xf numFmtId="37" fontId="13" fillId="0" borderId="0" xfId="0" applyFont="1" applyBorder="1" applyAlignment="1">
      <alignment/>
    </xf>
    <xf numFmtId="37" fontId="14" fillId="0" borderId="15" xfId="0" applyFont="1" applyBorder="1" applyAlignment="1">
      <alignment/>
    </xf>
    <xf numFmtId="37" fontId="15" fillId="0" borderId="0" xfId="0" applyFont="1" applyAlignment="1">
      <alignment horizontal="right"/>
    </xf>
    <xf numFmtId="37" fontId="17" fillId="0" borderId="0" xfId="0" applyFont="1" applyAlignment="1" quotePrefix="1">
      <alignment/>
    </xf>
    <xf numFmtId="37" fontId="17" fillId="0" borderId="0" xfId="0" applyFont="1" applyFill="1" applyAlignment="1">
      <alignment/>
    </xf>
    <xf numFmtId="37" fontId="17" fillId="0" borderId="0" xfId="0" applyFont="1" applyAlignment="1">
      <alignment/>
    </xf>
    <xf numFmtId="37" fontId="17" fillId="0" borderId="0" xfId="0" applyFont="1" applyAlignment="1" applyProtection="1">
      <alignment/>
      <protection/>
    </xf>
    <xf numFmtId="37" fontId="1" fillId="0" borderId="19" xfId="0" applyFont="1" applyBorder="1" applyAlignment="1">
      <alignment/>
    </xf>
    <xf numFmtId="37" fontId="0" fillId="0" borderId="0" xfId="0" applyFill="1" applyBorder="1" applyAlignment="1">
      <alignment/>
    </xf>
    <xf numFmtId="37" fontId="4" fillId="0" borderId="0" xfId="0" applyFont="1" applyFill="1" applyAlignment="1" applyProtection="1" quotePrefix="1">
      <alignment horizontal="center"/>
      <protection/>
    </xf>
    <xf numFmtId="43" fontId="12" fillId="0" borderId="0" xfId="15" applyFont="1" applyAlignment="1">
      <alignment/>
    </xf>
    <xf numFmtId="37" fontId="2" fillId="0" borderId="0" xfId="0" applyFont="1" applyAlignment="1">
      <alignment/>
    </xf>
    <xf numFmtId="43" fontId="2" fillId="0" borderId="0" xfId="15" applyFont="1" applyAlignment="1">
      <alignment/>
    </xf>
    <xf numFmtId="41" fontId="1" fillId="0" borderId="18" xfId="0" applyNumberFormat="1" applyFont="1" applyBorder="1" applyAlignment="1">
      <alignment/>
    </xf>
    <xf numFmtId="37" fontId="1" fillId="0" borderId="0" xfId="0" applyFont="1" applyFill="1" applyAlignment="1">
      <alignment/>
    </xf>
    <xf numFmtId="37" fontId="1" fillId="0" borderId="0" xfId="0" applyFont="1" applyFill="1" applyBorder="1" applyAlignment="1">
      <alignment/>
    </xf>
    <xf numFmtId="41" fontId="1" fillId="0" borderId="20"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Fill="1" applyAlignment="1">
      <alignment/>
    </xf>
    <xf numFmtId="41" fontId="1" fillId="0" borderId="0" xfId="15" applyNumberFormat="1" applyFont="1" applyAlignment="1">
      <alignment/>
    </xf>
    <xf numFmtId="41" fontId="1" fillId="0" borderId="5" xfId="0" applyNumberFormat="1" applyFont="1" applyFill="1" applyBorder="1" applyAlignment="1">
      <alignment/>
    </xf>
    <xf numFmtId="41" fontId="1" fillId="0" borderId="3" xfId="0" applyNumberFormat="1" applyFont="1" applyBorder="1" applyAlignment="1">
      <alignment/>
    </xf>
    <xf numFmtId="41" fontId="1" fillId="0" borderId="3" xfId="0" applyNumberFormat="1" applyFont="1" applyFill="1" applyBorder="1" applyAlignment="1">
      <alignment/>
    </xf>
    <xf numFmtId="41" fontId="1" fillId="0" borderId="5" xfId="0" applyNumberFormat="1" applyFont="1" applyBorder="1" applyAlignment="1">
      <alignment/>
    </xf>
    <xf numFmtId="41" fontId="1" fillId="0" borderId="21" xfId="0" applyNumberFormat="1" applyFont="1" applyBorder="1" applyAlignment="1">
      <alignment/>
    </xf>
    <xf numFmtId="41" fontId="1" fillId="0" borderId="21" xfId="0" applyNumberFormat="1" applyFont="1" applyFill="1" applyBorder="1" applyAlignment="1">
      <alignment/>
    </xf>
    <xf numFmtId="41" fontId="1" fillId="0" borderId="18" xfId="0" applyNumberFormat="1" applyFont="1" applyBorder="1" applyAlignment="1">
      <alignment/>
    </xf>
    <xf numFmtId="37" fontId="19" fillId="0" borderId="0" xfId="0" applyFont="1" applyAlignment="1" quotePrefix="1">
      <alignment/>
    </xf>
    <xf numFmtId="37" fontId="19" fillId="0" borderId="0" xfId="0" applyFont="1" applyAlignment="1" applyProtection="1">
      <alignment/>
      <protection/>
    </xf>
    <xf numFmtId="37" fontId="20" fillId="0" borderId="0" xfId="0" applyFont="1" applyAlignment="1" applyProtection="1">
      <alignment/>
      <protection/>
    </xf>
    <xf numFmtId="37" fontId="4" fillId="0" borderId="0" xfId="0" applyFont="1" applyBorder="1" applyAlignment="1">
      <alignment/>
    </xf>
    <xf numFmtId="41" fontId="1" fillId="0" borderId="20" xfId="15" applyNumberFormat="1" applyFont="1" applyBorder="1" applyAlignment="1" applyProtection="1">
      <alignment horizontal="right"/>
      <protection/>
    </xf>
    <xf numFmtId="41" fontId="1" fillId="0" borderId="0" xfId="15" applyNumberFormat="1" applyFont="1" applyBorder="1" applyAlignment="1">
      <alignment horizontal="right"/>
    </xf>
    <xf numFmtId="37" fontId="1" fillId="0" borderId="0" xfId="0" applyFont="1" applyAlignment="1" quotePrefix="1">
      <alignment horizontal="center"/>
    </xf>
    <xf numFmtId="41" fontId="1" fillId="0" borderId="9" xfId="0" applyNumberFormat="1" applyFont="1" applyBorder="1" applyAlignment="1">
      <alignmen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justify" vertical="top" wrapText="1"/>
    </xf>
    <xf numFmtId="37" fontId="4" fillId="0" borderId="0" xfId="0" applyFont="1" applyFill="1" applyBorder="1" applyAlignment="1">
      <alignment horizontal="right"/>
    </xf>
    <xf numFmtId="41" fontId="1" fillId="0" borderId="0" xfId="0" applyNumberFormat="1" applyFont="1" applyFill="1" applyBorder="1" applyAlignment="1">
      <alignment horizontal="right" vertical="top" wrapText="1"/>
    </xf>
    <xf numFmtId="0" fontId="1" fillId="0" borderId="0" xfId="0" applyNumberFormat="1" applyFont="1" applyFill="1" applyBorder="1" applyAlignment="1">
      <alignment vertical="top"/>
    </xf>
    <xf numFmtId="41" fontId="1" fillId="0" borderId="18" xfId="0" applyNumberFormat="1" applyFont="1" applyFill="1" applyBorder="1" applyAlignment="1">
      <alignment horizontal="right" vertical="top" wrapText="1"/>
    </xf>
    <xf numFmtId="37" fontId="1" fillId="0" borderId="0" xfId="0" applyFont="1" applyFill="1" applyBorder="1" applyAlignment="1">
      <alignment horizontal="justify" vertical="top" wrapText="1"/>
    </xf>
    <xf numFmtId="37" fontId="5" fillId="0" borderId="0" xfId="0" applyFont="1" applyFill="1" applyBorder="1" applyAlignment="1">
      <alignment/>
    </xf>
    <xf numFmtId="37" fontId="19" fillId="0" borderId="0" xfId="0" applyFont="1" applyAlignment="1">
      <alignment horizontal="right"/>
    </xf>
    <xf numFmtId="37" fontId="0" fillId="0" borderId="9" xfId="0" applyBorder="1" applyAlignment="1">
      <alignment/>
    </xf>
    <xf numFmtId="37" fontId="1" fillId="0" borderId="0" xfId="0" applyFont="1" applyAlignment="1">
      <alignment/>
    </xf>
    <xf numFmtId="170" fontId="0" fillId="0" borderId="0" xfId="15" applyNumberFormat="1" applyAlignment="1">
      <alignment/>
    </xf>
    <xf numFmtId="37" fontId="12" fillId="0" borderId="0" xfId="0" applyFont="1" applyAlignment="1" applyProtection="1" quotePrefix="1">
      <alignment horizontal="right"/>
      <protection/>
    </xf>
    <xf numFmtId="41" fontId="4" fillId="0" borderId="2" xfId="0" applyNumberFormat="1" applyFont="1" applyBorder="1" applyAlignment="1" applyProtection="1">
      <alignment horizontal="right"/>
      <protection/>
    </xf>
    <xf numFmtId="37" fontId="21" fillId="2" borderId="0" xfId="0" applyFont="1" applyFill="1" applyBorder="1" applyAlignment="1" applyProtection="1">
      <alignment/>
      <protection/>
    </xf>
    <xf numFmtId="37" fontId="23" fillId="2" borderId="0" xfId="0" applyFont="1" applyFill="1" applyBorder="1" applyAlignment="1" applyProtection="1">
      <alignment horizontal="center"/>
      <protection/>
    </xf>
    <xf numFmtId="37" fontId="21" fillId="2" borderId="0" xfId="0" applyFont="1" applyFill="1" applyBorder="1" applyAlignment="1" applyProtection="1">
      <alignment horizontal="centerContinuous"/>
      <protection/>
    </xf>
    <xf numFmtId="37" fontId="22" fillId="2" borderId="0" xfId="0" applyFont="1" applyFill="1" applyBorder="1" applyAlignment="1" applyProtection="1">
      <alignment horizontal="center"/>
      <protection/>
    </xf>
    <xf numFmtId="37" fontId="22" fillId="2" borderId="0" xfId="0" applyFont="1" applyFill="1" applyBorder="1" applyAlignment="1" applyProtection="1">
      <alignment horizontal="left"/>
      <protection/>
    </xf>
    <xf numFmtId="37" fontId="24" fillId="2" borderId="0" xfId="0" applyFont="1" applyFill="1" applyBorder="1" applyAlignment="1" applyProtection="1">
      <alignment horizontal="left"/>
      <protection/>
    </xf>
    <xf numFmtId="37" fontId="9" fillId="0" borderId="0" xfId="0" applyFont="1" applyAlignment="1" applyProtection="1">
      <alignment/>
      <protection/>
    </xf>
    <xf numFmtId="37" fontId="21" fillId="2" borderId="0" xfId="0" applyFont="1" applyFill="1" applyBorder="1" applyAlignment="1">
      <alignment/>
    </xf>
    <xf numFmtId="37" fontId="17" fillId="0" borderId="0" xfId="0" applyFont="1" applyAlignment="1" applyProtection="1">
      <alignment/>
      <protection/>
    </xf>
    <xf numFmtId="37" fontId="1" fillId="0" borderId="0" xfId="0" applyFont="1" applyAlignment="1" applyProtection="1">
      <alignment/>
      <protection/>
    </xf>
    <xf numFmtId="37" fontId="6" fillId="0" borderId="5" xfId="0" applyNumberFormat="1" applyFont="1" applyBorder="1" applyAlignment="1" applyProtection="1">
      <alignment horizontal="center"/>
      <protection/>
    </xf>
    <xf numFmtId="37" fontId="6" fillId="0" borderId="0" xfId="0" applyNumberFormat="1" applyFont="1" applyAlignment="1" applyProtection="1">
      <alignment/>
      <protection/>
    </xf>
    <xf numFmtId="37" fontId="4" fillId="0" borderId="5" xfId="0" applyNumberFormat="1" applyFont="1" applyBorder="1" applyAlignment="1" applyProtection="1">
      <alignment horizontal="center"/>
      <protection/>
    </xf>
    <xf numFmtId="37" fontId="1" fillId="0" borderId="0" xfId="0" applyFont="1" applyAlignment="1" applyProtection="1">
      <alignment/>
      <protection/>
    </xf>
    <xf numFmtId="37" fontId="1" fillId="0" borderId="0" xfId="0" applyFont="1" applyAlignment="1" applyProtection="1">
      <alignment horizontal="center"/>
      <protection/>
    </xf>
    <xf numFmtId="169" fontId="1" fillId="0" borderId="0" xfId="15" applyNumberFormat="1" applyFont="1" applyBorder="1" applyAlignment="1">
      <alignment/>
    </xf>
    <xf numFmtId="41" fontId="1" fillId="0" borderId="0" xfId="0" applyNumberFormat="1" applyFont="1" applyBorder="1" applyAlignment="1" applyProtection="1">
      <alignment/>
      <protection/>
    </xf>
    <xf numFmtId="9" fontId="1" fillId="0" borderId="0" xfId="21" applyFont="1" applyBorder="1" applyAlignment="1" applyProtection="1">
      <alignment/>
      <protection/>
    </xf>
    <xf numFmtId="43" fontId="1" fillId="0" borderId="0" xfId="15" applyFont="1" applyBorder="1" applyAlignment="1" applyProtection="1">
      <alignment/>
      <protection/>
    </xf>
    <xf numFmtId="37" fontId="1" fillId="0" borderId="0" xfId="0" applyFont="1" applyBorder="1" applyAlignment="1" applyProtection="1">
      <alignment/>
      <protection/>
    </xf>
    <xf numFmtId="170" fontId="1" fillId="0" borderId="2" xfId="15" applyNumberFormat="1" applyFont="1" applyBorder="1" applyAlignment="1" applyProtection="1">
      <alignment horizontal="right"/>
      <protection/>
    </xf>
    <xf numFmtId="37" fontId="1" fillId="0" borderId="22" xfId="0" applyFont="1" applyFill="1" applyBorder="1" applyAlignment="1">
      <alignment/>
    </xf>
    <xf numFmtId="37" fontId="1" fillId="0" borderId="18" xfId="0" applyFont="1" applyBorder="1" applyAlignment="1">
      <alignment/>
    </xf>
    <xf numFmtId="39" fontId="1" fillId="0" borderId="0" xfId="0" applyNumberFormat="1" applyFont="1" applyFill="1" applyBorder="1" applyAlignment="1" applyProtection="1">
      <alignment horizontal="right"/>
      <protection/>
    </xf>
    <xf numFmtId="39" fontId="1" fillId="0" borderId="3" xfId="0" applyNumberFormat="1" applyFont="1" applyFill="1" applyBorder="1" applyAlignment="1" applyProtection="1">
      <alignment horizontal="right"/>
      <protection/>
    </xf>
    <xf numFmtId="43" fontId="1" fillId="0" borderId="2" xfId="15" applyFont="1" applyFill="1" applyBorder="1" applyAlignment="1" applyProtection="1">
      <alignment horizontal="right"/>
      <protection/>
    </xf>
    <xf numFmtId="49" fontId="1" fillId="0" borderId="0" xfId="0" applyNumberFormat="1" applyFont="1" applyAlignment="1">
      <alignment/>
    </xf>
    <xf numFmtId="170" fontId="1" fillId="0" borderId="7" xfId="15" applyNumberFormat="1" applyFont="1" applyBorder="1" applyAlignment="1">
      <alignment/>
    </xf>
    <xf numFmtId="170" fontId="1" fillId="0" borderId="18" xfId="15" applyNumberFormat="1" applyFont="1" applyBorder="1" applyAlignment="1">
      <alignment/>
    </xf>
    <xf numFmtId="37" fontId="18" fillId="0" borderId="0" xfId="0" applyFont="1" applyBorder="1" applyAlignment="1">
      <alignment/>
    </xf>
    <xf numFmtId="37" fontId="18" fillId="0" borderId="16" xfId="0" applyFont="1" applyBorder="1" applyAlignment="1">
      <alignment/>
    </xf>
    <xf numFmtId="37" fontId="1" fillId="0" borderId="14" xfId="0" applyFont="1" applyBorder="1" applyAlignment="1" quotePrefix="1">
      <alignment horizontal="center"/>
    </xf>
    <xf numFmtId="37" fontId="18" fillId="0" borderId="0" xfId="0" applyFont="1" applyFill="1" applyAlignment="1">
      <alignment/>
    </xf>
    <xf numFmtId="37" fontId="25" fillId="0" borderId="0" xfId="0" applyFont="1" applyBorder="1" applyAlignment="1">
      <alignment/>
    </xf>
    <xf numFmtId="37" fontId="25" fillId="0" borderId="16" xfId="0" applyFont="1" applyBorder="1" applyAlignment="1">
      <alignment/>
    </xf>
    <xf numFmtId="37" fontId="18" fillId="0" borderId="10" xfId="0" applyFont="1" applyBorder="1" applyAlignment="1">
      <alignment/>
    </xf>
    <xf numFmtId="37" fontId="0" fillId="0" borderId="12" xfId="0" applyBorder="1" applyAlignment="1">
      <alignment/>
    </xf>
    <xf numFmtId="37" fontId="1" fillId="0" borderId="10" xfId="0" applyFont="1" applyBorder="1" applyAlignment="1">
      <alignment/>
    </xf>
    <xf numFmtId="37" fontId="1" fillId="0" borderId="14" xfId="0" applyFont="1" applyBorder="1" applyAlignment="1">
      <alignment/>
    </xf>
    <xf numFmtId="37" fontId="1" fillId="0" borderId="4" xfId="0" applyFont="1" applyBorder="1" applyAlignment="1">
      <alignment horizontal="center"/>
    </xf>
    <xf numFmtId="37" fontId="1" fillId="0" borderId="7" xfId="0" applyFont="1" applyBorder="1" applyAlignment="1">
      <alignment horizontal="center"/>
    </xf>
    <xf numFmtId="37" fontId="18" fillId="0" borderId="4" xfId="0" applyFont="1" applyBorder="1" applyAlignment="1">
      <alignment/>
    </xf>
    <xf numFmtId="37" fontId="18" fillId="0" borderId="6" xfId="0" applyFont="1" applyBorder="1" applyAlignment="1">
      <alignment/>
    </xf>
    <xf numFmtId="37" fontId="25" fillId="0" borderId="0" xfId="0" applyFont="1" applyBorder="1" applyAlignment="1">
      <alignment/>
    </xf>
    <xf numFmtId="37" fontId="1" fillId="0" borderId="0" xfId="0" applyFont="1" applyAlignment="1">
      <alignment/>
    </xf>
    <xf numFmtId="170" fontId="1" fillId="0" borderId="0" xfId="15" applyNumberFormat="1" applyFont="1" applyFill="1" applyBorder="1" applyAlignment="1">
      <alignment/>
    </xf>
    <xf numFmtId="41" fontId="1" fillId="0" borderId="0" xfId="15" applyNumberFormat="1" applyFont="1" applyFill="1" applyBorder="1" applyAlignment="1">
      <alignment horizontal="right"/>
    </xf>
    <xf numFmtId="170" fontId="1" fillId="0" borderId="18" xfId="15" applyNumberFormat="1" applyFont="1" applyFill="1" applyBorder="1" applyAlignment="1">
      <alignment horizontal="right" vertical="top" wrapText="1"/>
    </xf>
    <xf numFmtId="41" fontId="1" fillId="0" borderId="18" xfId="0" applyNumberFormat="1" applyFont="1" applyBorder="1" applyAlignment="1" applyProtection="1">
      <alignment horizontal="right"/>
      <protection/>
    </xf>
    <xf numFmtId="37" fontId="1" fillId="0" borderId="0" xfId="0" applyNumberFormat="1" applyFont="1" applyFill="1" applyBorder="1" applyAlignment="1" applyProtection="1">
      <alignment horizontal="right"/>
      <protection/>
    </xf>
    <xf numFmtId="39" fontId="1" fillId="0" borderId="0" xfId="0" applyNumberFormat="1" applyFont="1" applyBorder="1" applyAlignment="1">
      <alignment/>
    </xf>
    <xf numFmtId="37" fontId="1" fillId="0" borderId="0" xfId="0" applyFont="1" applyAlignment="1">
      <alignment horizontal="left" indent="1"/>
    </xf>
    <xf numFmtId="37" fontId="1" fillId="0" borderId="0" xfId="0" applyFont="1" applyAlignment="1" quotePrefix="1">
      <alignment horizontal="left" indent="1"/>
    </xf>
    <xf numFmtId="37" fontId="12" fillId="0" borderId="0" xfId="0" applyFont="1" applyAlignment="1">
      <alignment/>
    </xf>
    <xf numFmtId="37" fontId="1" fillId="0" borderId="3" xfId="0" applyNumberFormat="1" applyFont="1" applyBorder="1" applyAlignment="1" applyProtection="1">
      <alignment horizontal="center"/>
      <protection/>
    </xf>
    <xf numFmtId="37" fontId="18" fillId="0" borderId="5" xfId="0" applyFont="1" applyBorder="1" applyAlignment="1">
      <alignment/>
    </xf>
    <xf numFmtId="37" fontId="18" fillId="0" borderId="12" xfId="0" applyFont="1" applyBorder="1" applyAlignment="1">
      <alignment/>
    </xf>
    <xf numFmtId="37" fontId="18" fillId="0" borderId="11" xfId="0" applyFont="1" applyBorder="1" applyAlignment="1">
      <alignment/>
    </xf>
    <xf numFmtId="37" fontId="25" fillId="0" borderId="5" xfId="0" applyFont="1" applyBorder="1" applyAlignment="1">
      <alignment/>
    </xf>
    <xf numFmtId="37" fontId="25" fillId="0" borderId="12" xfId="0" applyFont="1" applyBorder="1" applyAlignment="1">
      <alignment/>
    </xf>
    <xf numFmtId="37" fontId="18" fillId="0" borderId="0" xfId="0" applyFont="1" applyAlignment="1">
      <alignment/>
    </xf>
    <xf numFmtId="41" fontId="1" fillId="0" borderId="7" xfId="0" applyNumberFormat="1" applyFont="1" applyBorder="1" applyAlignment="1" applyProtection="1">
      <alignment horizontal="right"/>
      <protection/>
    </xf>
    <xf numFmtId="41" fontId="1" fillId="0" borderId="0" xfId="0" applyNumberFormat="1" applyFont="1" applyBorder="1" applyAlignment="1" applyProtection="1">
      <alignment horizontal="center"/>
      <protection/>
    </xf>
    <xf numFmtId="41" fontId="1" fillId="0" borderId="7" xfId="0" applyNumberFormat="1" applyFont="1" applyBorder="1" applyAlignment="1">
      <alignment/>
    </xf>
    <xf numFmtId="170" fontId="1" fillId="0" borderId="0" xfId="15" applyNumberFormat="1" applyFont="1" applyBorder="1" applyAlignment="1" applyProtection="1">
      <alignment horizontal="right"/>
      <protection/>
    </xf>
    <xf numFmtId="37" fontId="1" fillId="0" borderId="7" xfId="0" applyNumberFormat="1" applyFont="1" applyBorder="1" applyAlignment="1" applyProtection="1">
      <alignment horizontal="right"/>
      <protection/>
    </xf>
    <xf numFmtId="37" fontId="1" fillId="0" borderId="18" xfId="0" applyFont="1" applyBorder="1" applyAlignment="1" applyProtection="1">
      <alignment/>
      <protection/>
    </xf>
    <xf numFmtId="37" fontId="1" fillId="0" borderId="7" xfId="0" applyFont="1" applyBorder="1" applyAlignment="1">
      <alignment/>
    </xf>
    <xf numFmtId="37" fontId="1" fillId="0" borderId="18" xfId="0" applyFont="1" applyBorder="1" applyAlignment="1">
      <alignment/>
    </xf>
    <xf numFmtId="39" fontId="1" fillId="0" borderId="7" xfId="0" applyNumberFormat="1" applyFont="1" applyBorder="1" applyAlignment="1">
      <alignment/>
    </xf>
    <xf numFmtId="39" fontId="1" fillId="0" borderId="18" xfId="0" applyNumberFormat="1" applyFont="1" applyBorder="1" applyAlignment="1">
      <alignment/>
    </xf>
    <xf numFmtId="37" fontId="5" fillId="0" borderId="0" xfId="0" applyFont="1" applyAlignment="1" quotePrefix="1">
      <alignment/>
    </xf>
    <xf numFmtId="37" fontId="1" fillId="0" borderId="18" xfId="0" applyFont="1" applyBorder="1" applyAlignment="1">
      <alignment horizontal="right"/>
    </xf>
    <xf numFmtId="37" fontId="26" fillId="0" borderId="0" xfId="0" applyFont="1" applyAlignment="1">
      <alignment/>
    </xf>
    <xf numFmtId="37" fontId="0" fillId="0" borderId="0" xfId="0" applyAlignment="1">
      <alignment horizontal="centerContinuous"/>
    </xf>
    <xf numFmtId="37" fontId="4" fillId="0" borderId="0" xfId="0" applyFont="1" applyAlignment="1">
      <alignment horizontal="centerContinuous"/>
    </xf>
    <xf numFmtId="37" fontId="1" fillId="0" borderId="0" xfId="0" applyFont="1" applyFill="1" applyAlignment="1">
      <alignment horizontal="center"/>
    </xf>
    <xf numFmtId="37" fontId="5" fillId="0" borderId="0" xfId="0" applyFont="1" applyAlignment="1">
      <alignment horizontal="centerContinuous"/>
    </xf>
    <xf numFmtId="37" fontId="17" fillId="0" borderId="0" xfId="0" applyFont="1" applyFill="1" applyAlignment="1">
      <alignment horizontal="center"/>
    </xf>
    <xf numFmtId="37" fontId="17" fillId="0" borderId="0" xfId="0" applyFont="1" applyAlignment="1">
      <alignment horizontal="centerContinuous"/>
    </xf>
    <xf numFmtId="37" fontId="19" fillId="0" borderId="0" xfId="0" applyFont="1" applyAlignment="1">
      <alignment/>
    </xf>
    <xf numFmtId="37" fontId="13" fillId="0" borderId="0" xfId="0" applyFont="1" applyAlignment="1">
      <alignment horizontal="center"/>
    </xf>
    <xf numFmtId="37" fontId="16" fillId="0" borderId="0" xfId="0" applyFont="1" applyAlignment="1">
      <alignment horizontal="center"/>
    </xf>
    <xf numFmtId="37" fontId="13" fillId="0" borderId="0" xfId="0" applyFont="1" applyAlignment="1" quotePrefix="1">
      <alignment horizontal="center"/>
    </xf>
    <xf numFmtId="37" fontId="1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2" fillId="2" borderId="0" xfId="0" applyFont="1" applyFill="1" applyBorder="1" applyAlignment="1">
      <alignment horizontal="center"/>
    </xf>
    <xf numFmtId="37" fontId="9" fillId="0" borderId="0" xfId="0" applyFont="1" applyAlignment="1" applyProtection="1">
      <alignment horizontal="center"/>
      <protection/>
    </xf>
    <xf numFmtId="37" fontId="20" fillId="0" borderId="0" xfId="0" applyFont="1" applyAlignment="1" applyProtection="1">
      <alignment horizontal="center"/>
      <protection/>
    </xf>
    <xf numFmtId="37" fontId="4" fillId="0" borderId="17" xfId="0" applyFont="1" applyBorder="1" applyAlignment="1" applyProtection="1">
      <alignment horizontal="center"/>
      <protection/>
    </xf>
    <xf numFmtId="37" fontId="4" fillId="0" borderId="0" xfId="0" applyFont="1" applyAlignment="1" applyProtection="1">
      <alignment horizontal="center"/>
      <protection/>
    </xf>
    <xf numFmtId="37" fontId="20" fillId="0" borderId="0" xfId="0" applyFont="1" applyAlignment="1" quotePrefix="1">
      <alignment horizontal="center"/>
    </xf>
    <xf numFmtId="37" fontId="22" fillId="2" borderId="0" xfId="0" applyFont="1" applyFill="1" applyBorder="1" applyAlignment="1" applyProtection="1">
      <alignment horizontal="center"/>
      <protection/>
    </xf>
    <xf numFmtId="37" fontId="20" fillId="0" borderId="0" xfId="0" applyFont="1" applyAlignment="1" applyProtection="1" quotePrefix="1">
      <alignment horizontal="center"/>
      <protection/>
    </xf>
    <xf numFmtId="0" fontId="1" fillId="0" borderId="0" xfId="0" applyNumberFormat="1" applyFont="1" applyFill="1" applyBorder="1" applyAlignment="1">
      <alignment horizontal="left" vertical="top"/>
    </xf>
    <xf numFmtId="37" fontId="1" fillId="0" borderId="0" xfId="0" applyFont="1" applyFill="1" applyBorder="1" applyAlignment="1">
      <alignment horizontal="justify" vertical="top" wrapText="1"/>
    </xf>
    <xf numFmtId="37" fontId="1" fillId="0" borderId="10" xfId="0" applyFont="1" applyBorder="1" applyAlignment="1">
      <alignment horizontal="center"/>
    </xf>
    <xf numFmtId="37" fontId="1" fillId="0" borderId="0" xfId="0" applyFont="1" applyBorder="1" applyAlignment="1">
      <alignment horizontal="center"/>
    </xf>
    <xf numFmtId="37" fontId="1" fillId="0" borderId="16" xfId="0" applyFont="1" applyBorder="1" applyAlignment="1">
      <alignment horizontal="center"/>
    </xf>
    <xf numFmtId="37" fontId="4" fillId="0" borderId="1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114300</xdr:rowOff>
    </xdr:from>
    <xdr:to>
      <xdr:col>4</xdr:col>
      <xdr:colOff>552450</xdr:colOff>
      <xdr:row>13</xdr:row>
      <xdr:rowOff>114300</xdr:rowOff>
    </xdr:to>
    <xdr:sp>
      <xdr:nvSpPr>
        <xdr:cNvPr id="1" name="Line 3"/>
        <xdr:cNvSpPr>
          <a:spLocks/>
        </xdr:cNvSpPr>
      </xdr:nvSpPr>
      <xdr:spPr>
        <a:xfrm flipH="1">
          <a:off x="2867025" y="251460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13</xdr:row>
      <xdr:rowOff>114300</xdr:rowOff>
    </xdr:from>
    <xdr:to>
      <xdr:col>8</xdr:col>
      <xdr:colOff>695325</xdr:colOff>
      <xdr:row>13</xdr:row>
      <xdr:rowOff>114300</xdr:rowOff>
    </xdr:to>
    <xdr:sp>
      <xdr:nvSpPr>
        <xdr:cNvPr id="2" name="Line 4"/>
        <xdr:cNvSpPr>
          <a:spLocks/>
        </xdr:cNvSpPr>
      </xdr:nvSpPr>
      <xdr:spPr>
        <a:xfrm>
          <a:off x="6219825" y="251460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259</xdr:row>
      <xdr:rowOff>0</xdr:rowOff>
    </xdr:from>
    <xdr:to>
      <xdr:col>14</xdr:col>
      <xdr:colOff>1009650</xdr:colOff>
      <xdr:row>259</xdr:row>
      <xdr:rowOff>0</xdr:rowOff>
    </xdr:to>
    <xdr:sp>
      <xdr:nvSpPr>
        <xdr:cNvPr id="1" name="TextBox 3"/>
        <xdr:cNvSpPr txBox="1">
          <a:spLocks noChangeArrowheads="1"/>
        </xdr:cNvSpPr>
      </xdr:nvSpPr>
      <xdr:spPr>
        <a:xfrm>
          <a:off x="476250" y="43072050"/>
          <a:ext cx="7534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15</xdr:row>
      <xdr:rowOff>0</xdr:rowOff>
    </xdr:from>
    <xdr:to>
      <xdr:col>15</xdr:col>
      <xdr:colOff>0</xdr:colOff>
      <xdr:row>27</xdr:row>
      <xdr:rowOff>28575</xdr:rowOff>
    </xdr:to>
    <xdr:sp>
      <xdr:nvSpPr>
        <xdr:cNvPr id="2" name="TextBox 9"/>
        <xdr:cNvSpPr txBox="1">
          <a:spLocks noChangeArrowheads="1"/>
        </xdr:cNvSpPr>
      </xdr:nvSpPr>
      <xdr:spPr>
        <a:xfrm>
          <a:off x="485775" y="2505075"/>
          <a:ext cx="7524750" cy="2019300"/>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The  interim  financial  statements  have  been  prepared  in  accordance  with  the  Financial  Reporting  Standard  ("FRS")  134 :  "Interim  Financial  Reporting"  and  paragraph  9.22  of  the  Listing  Requirements  of  Bursa  Malaysia  Securities  Berhad.
The  interim  financial  statements  should  be  read  in  conjunction  with  the  audited  financial  statements  of  the  Group  for  the  financial  year  ended  30  June  2006.  These  explanatory  notes  attached  to  the  interim  financial  statements  provide  an  explanation  of  events  and  transactions  that  are  significant  to  an  understanding  of  the  changes  in  the  financial  position  and  performance  of  the  Group  since  the  year  ended  30  June  2006.
The  significant  accounting  policies  adopted  are  consistent  with  those  of  the  audited  financial  statements  for  the  financial  year  ended  30  June  2006  except  for  the  adoption  of  the  following  new / revised  FRSs  effective  for  the  financial  period  beginning  1  July  2006 :</a:t>
          </a:r>
        </a:p>
      </xdr:txBody>
    </xdr:sp>
    <xdr:clientData/>
  </xdr:twoCellAnchor>
  <xdr:twoCellAnchor>
    <xdr:from>
      <xdr:col>2</xdr:col>
      <xdr:colOff>0</xdr:colOff>
      <xdr:row>29</xdr:row>
      <xdr:rowOff>0</xdr:rowOff>
    </xdr:from>
    <xdr:to>
      <xdr:col>14</xdr:col>
      <xdr:colOff>1009650</xdr:colOff>
      <xdr:row>29</xdr:row>
      <xdr:rowOff>0</xdr:rowOff>
    </xdr:to>
    <xdr:sp>
      <xdr:nvSpPr>
        <xdr:cNvPr id="3" name="TextBox 11"/>
        <xdr:cNvSpPr txBox="1">
          <a:spLocks noChangeArrowheads="1"/>
        </xdr:cNvSpPr>
      </xdr:nvSpPr>
      <xdr:spPr>
        <a:xfrm>
          <a:off x="476250" y="4848225"/>
          <a:ext cx="75342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488</xdr:row>
      <xdr:rowOff>0</xdr:rowOff>
    </xdr:from>
    <xdr:to>
      <xdr:col>15</xdr:col>
      <xdr:colOff>9525</xdr:colOff>
      <xdr:row>488</xdr:row>
      <xdr:rowOff>0</xdr:rowOff>
    </xdr:to>
    <xdr:sp>
      <xdr:nvSpPr>
        <xdr:cNvPr id="4" name="TextBox 12"/>
        <xdr:cNvSpPr txBox="1">
          <a:spLocks noChangeArrowheads="1"/>
        </xdr:cNvSpPr>
      </xdr:nvSpPr>
      <xdr:spPr>
        <a:xfrm>
          <a:off x="495300" y="79743300"/>
          <a:ext cx="7524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latin typeface="Arial"/>
              <a:ea typeface="Arial"/>
              <a:cs typeface="Arial"/>
            </a:rPr>
            <a:t> November  2006.</a:t>
          </a:r>
        </a:p>
      </xdr:txBody>
    </xdr:sp>
    <xdr:clientData/>
  </xdr:twoCellAnchor>
  <xdr:twoCellAnchor>
    <xdr:from>
      <xdr:col>2</xdr:col>
      <xdr:colOff>9525</xdr:colOff>
      <xdr:row>460</xdr:row>
      <xdr:rowOff>0</xdr:rowOff>
    </xdr:from>
    <xdr:to>
      <xdr:col>15</xdr:col>
      <xdr:colOff>0</xdr:colOff>
      <xdr:row>462</xdr:row>
      <xdr:rowOff>19050</xdr:rowOff>
    </xdr:to>
    <xdr:sp>
      <xdr:nvSpPr>
        <xdr:cNvPr id="5" name="TextBox 14"/>
        <xdr:cNvSpPr txBox="1">
          <a:spLocks noChangeArrowheads="1"/>
        </xdr:cNvSpPr>
      </xdr:nvSpPr>
      <xdr:spPr>
        <a:xfrm>
          <a:off x="485775" y="75352275"/>
          <a:ext cx="7524750"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Basic  LPS  is  calculated  by  dividing  the  Group's  net  loss  attributable  to  equity  holders  of  the  parent  for  the  period  by  the  weighted  average  number  of  ordinary  shares  of  the  Company  in  issue  during  the  financial  period  </a:t>
          </a:r>
          <a:r>
            <a:rPr lang="en-US" cap="none" sz="1000" b="0" i="0" u="none" baseline="0">
              <a:solidFill>
                <a:srgbClr val="000000"/>
              </a:solidFill>
              <a:latin typeface="Arial"/>
              <a:ea typeface="Arial"/>
              <a:cs typeface="Arial"/>
            </a:rPr>
            <a:t>as  follows:</a:t>
          </a:r>
        </a:p>
      </xdr:txBody>
    </xdr:sp>
    <xdr:clientData/>
  </xdr:twoCellAnchor>
  <xdr:twoCellAnchor>
    <xdr:from>
      <xdr:col>5</xdr:col>
      <xdr:colOff>76200</xdr:colOff>
      <xdr:row>346</xdr:row>
      <xdr:rowOff>0</xdr:rowOff>
    </xdr:from>
    <xdr:to>
      <xdr:col>10</xdr:col>
      <xdr:colOff>1000125</xdr:colOff>
      <xdr:row>346</xdr:row>
      <xdr:rowOff>0</xdr:rowOff>
    </xdr:to>
    <xdr:sp>
      <xdr:nvSpPr>
        <xdr:cNvPr id="6" name="TextBox 18"/>
        <xdr:cNvSpPr txBox="1">
          <a:spLocks noChangeArrowheads="1"/>
        </xdr:cNvSpPr>
      </xdr:nvSpPr>
      <xdr:spPr>
        <a:xfrm>
          <a:off x="1905000" y="57178575"/>
          <a:ext cx="3743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0</xdr:colOff>
      <xdr:row>327</xdr:row>
      <xdr:rowOff>104775</xdr:rowOff>
    </xdr:from>
    <xdr:to>
      <xdr:col>14</xdr:col>
      <xdr:colOff>1000125</xdr:colOff>
      <xdr:row>329</xdr:row>
      <xdr:rowOff>9525</xdr:rowOff>
    </xdr:to>
    <xdr:sp>
      <xdr:nvSpPr>
        <xdr:cNvPr id="7" name="TextBox 20"/>
        <xdr:cNvSpPr txBox="1">
          <a:spLocks noChangeArrowheads="1"/>
        </xdr:cNvSpPr>
      </xdr:nvSpPr>
      <xdr:spPr>
        <a:xfrm>
          <a:off x="476250" y="54359175"/>
          <a:ext cx="7524750" cy="200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321</xdr:row>
      <xdr:rowOff>142875</xdr:rowOff>
    </xdr:from>
    <xdr:to>
      <xdr:col>15</xdr:col>
      <xdr:colOff>0</xdr:colOff>
      <xdr:row>324</xdr:row>
      <xdr:rowOff>0</xdr:rowOff>
    </xdr:to>
    <xdr:sp>
      <xdr:nvSpPr>
        <xdr:cNvPr id="8" name="TextBox 21"/>
        <xdr:cNvSpPr txBox="1">
          <a:spLocks noChangeArrowheads="1"/>
        </xdr:cNvSpPr>
      </xdr:nvSpPr>
      <xdr:spPr>
        <a:xfrm>
          <a:off x="476250" y="53387625"/>
          <a:ext cx="75342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effective  tax  rate  of  the  Group  for  the  financial  year-to-date  is  higher  than  the  current  statutory  tax  rate  mainly  due  to  losses  in  certain  subsidiary  companies which  cannot  be  offsetted  against  the taxable income of other subsidiaries.</a:t>
          </a:r>
        </a:p>
      </xdr:txBody>
    </xdr:sp>
    <xdr:clientData/>
  </xdr:twoCellAnchor>
  <xdr:twoCellAnchor>
    <xdr:from>
      <xdr:col>2</xdr:col>
      <xdr:colOff>0</xdr:colOff>
      <xdr:row>295</xdr:row>
      <xdr:rowOff>0</xdr:rowOff>
    </xdr:from>
    <xdr:to>
      <xdr:col>15</xdr:col>
      <xdr:colOff>0</xdr:colOff>
      <xdr:row>299</xdr:row>
      <xdr:rowOff>95250</xdr:rowOff>
    </xdr:to>
    <xdr:sp>
      <xdr:nvSpPr>
        <xdr:cNvPr id="9" name="TextBox 22"/>
        <xdr:cNvSpPr txBox="1">
          <a:spLocks noChangeArrowheads="1"/>
        </xdr:cNvSpPr>
      </xdr:nvSpPr>
      <xdr:spPr>
        <a:xfrm>
          <a:off x="476250" y="49149000"/>
          <a:ext cx="7534275" cy="762000"/>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Following the completion  of  the  disposal  of  its  forestry  division  under  SFI,  the  Group  will  focus  on  improving  its  existing  businesses, in  particular,  its  tyre  operations  in  China. The building material and petroleum divisions are expected to remain profitable.
</a:t>
          </a:r>
        </a:p>
      </xdr:txBody>
    </xdr:sp>
    <xdr:clientData/>
  </xdr:twoCellAnchor>
  <xdr:twoCellAnchor>
    <xdr:from>
      <xdr:col>2</xdr:col>
      <xdr:colOff>9525</xdr:colOff>
      <xdr:row>265</xdr:row>
      <xdr:rowOff>85725</xdr:rowOff>
    </xdr:from>
    <xdr:to>
      <xdr:col>15</xdr:col>
      <xdr:colOff>38100</xdr:colOff>
      <xdr:row>276</xdr:row>
      <xdr:rowOff>38100</xdr:rowOff>
    </xdr:to>
    <xdr:sp>
      <xdr:nvSpPr>
        <xdr:cNvPr id="10" name="TextBox 24"/>
        <xdr:cNvSpPr txBox="1">
          <a:spLocks noChangeArrowheads="1"/>
        </xdr:cNvSpPr>
      </xdr:nvSpPr>
      <xdr:spPr>
        <a:xfrm>
          <a:off x="485775" y="44110275"/>
          <a:ext cx="7562850" cy="1790700"/>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For  the  nine  months  ended  31  March  2007,  the  Group  recorded a higher revenue of  RM455.7  million  as  against  RM421.7  million  in  the  previous  year  corresponding  period. The pulp and paper segment recorded lower revenue as it did not account for a full  9 months' performance due to the completion of the disposal of the business on 16 March 2007. Other segments however, recorded higher revenue in their operations and had mitigated the shortfall in revenue from the pulp and paper segment. 
Losses before taxation  was higher at RM64.6 million due to the substantial one-off loss on disposal of the pulp and paper business of RM41.9 million although lower losses were recorded from other business segments. As such, the Group recorded an operating loss of RM18.9 million as against a loss of RM41.5 million last year. 
</a:t>
          </a:r>
        </a:p>
      </xdr:txBody>
    </xdr:sp>
    <xdr:clientData/>
  </xdr:twoCellAnchor>
  <xdr:twoCellAnchor>
    <xdr:from>
      <xdr:col>2</xdr:col>
      <xdr:colOff>9525</xdr:colOff>
      <xdr:row>206</xdr:row>
      <xdr:rowOff>0</xdr:rowOff>
    </xdr:from>
    <xdr:to>
      <xdr:col>15</xdr:col>
      <xdr:colOff>0</xdr:colOff>
      <xdr:row>207</xdr:row>
      <xdr:rowOff>85725</xdr:rowOff>
    </xdr:to>
    <xdr:sp>
      <xdr:nvSpPr>
        <xdr:cNvPr id="11" name="TextBox 25"/>
        <xdr:cNvSpPr txBox="1">
          <a:spLocks noChangeArrowheads="1"/>
        </xdr:cNvSpPr>
      </xdr:nvSpPr>
      <xdr:spPr>
        <a:xfrm>
          <a:off x="485775" y="34899600"/>
          <a:ext cx="7524750"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current  quarter.</a:t>
          </a:r>
        </a:p>
      </xdr:txBody>
    </xdr:sp>
    <xdr:clientData/>
  </xdr:twoCellAnchor>
  <xdr:twoCellAnchor>
    <xdr:from>
      <xdr:col>2</xdr:col>
      <xdr:colOff>0</xdr:colOff>
      <xdr:row>199</xdr:row>
      <xdr:rowOff>123825</xdr:rowOff>
    </xdr:from>
    <xdr:to>
      <xdr:col>14</xdr:col>
      <xdr:colOff>1009650</xdr:colOff>
      <xdr:row>202</xdr:row>
      <xdr:rowOff>38100</xdr:rowOff>
    </xdr:to>
    <xdr:sp>
      <xdr:nvSpPr>
        <xdr:cNvPr id="12" name="TextBox 26"/>
        <xdr:cNvSpPr txBox="1">
          <a:spLocks noChangeArrowheads="1"/>
        </xdr:cNvSpPr>
      </xdr:nvSpPr>
      <xdr:spPr>
        <a:xfrm>
          <a:off x="476250" y="33975675"/>
          <a:ext cx="7534275"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has  been  brought  forward  without  amendment  from  the  previous  audited  financial  statements.</a:t>
          </a:r>
        </a:p>
      </xdr:txBody>
    </xdr:sp>
    <xdr:clientData/>
  </xdr:twoCellAnchor>
  <xdr:twoCellAnchor>
    <xdr:from>
      <xdr:col>2</xdr:col>
      <xdr:colOff>9525</xdr:colOff>
      <xdr:row>148</xdr:row>
      <xdr:rowOff>95250</xdr:rowOff>
    </xdr:from>
    <xdr:to>
      <xdr:col>15</xdr:col>
      <xdr:colOff>0</xdr:colOff>
      <xdr:row>151</xdr:row>
      <xdr:rowOff>28575</xdr:rowOff>
    </xdr:to>
    <xdr:sp>
      <xdr:nvSpPr>
        <xdr:cNvPr id="13" name="TextBox 28"/>
        <xdr:cNvSpPr txBox="1">
          <a:spLocks noChangeArrowheads="1"/>
        </xdr:cNvSpPr>
      </xdr:nvSpPr>
      <xdr:spPr>
        <a:xfrm>
          <a:off x="485775" y="25888950"/>
          <a:ext cx="752475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2</xdr:col>
      <xdr:colOff>9525</xdr:colOff>
      <xdr:row>142</xdr:row>
      <xdr:rowOff>114300</xdr:rowOff>
    </xdr:from>
    <xdr:to>
      <xdr:col>15</xdr:col>
      <xdr:colOff>0</xdr:colOff>
      <xdr:row>145</xdr:row>
      <xdr:rowOff>0</xdr:rowOff>
    </xdr:to>
    <xdr:sp>
      <xdr:nvSpPr>
        <xdr:cNvPr id="14" name="TextBox 29"/>
        <xdr:cNvSpPr txBox="1">
          <a:spLocks noChangeArrowheads="1"/>
        </xdr:cNvSpPr>
      </xdr:nvSpPr>
      <xdr:spPr>
        <a:xfrm>
          <a:off x="485775" y="24965025"/>
          <a:ext cx="752475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Apart  from  the  timber  extraction  and  pulp  and  paper  operations,  the  operations  of  the  Group  are  not  subject  to  material  seasonal  or  cyclical  effect.</a:t>
          </a:r>
        </a:p>
      </xdr:txBody>
    </xdr:sp>
    <xdr:clientData/>
  </xdr:twoCellAnchor>
  <xdr:twoCellAnchor>
    <xdr:from>
      <xdr:col>4</xdr:col>
      <xdr:colOff>0</xdr:colOff>
      <xdr:row>363</xdr:row>
      <xdr:rowOff>0</xdr:rowOff>
    </xdr:from>
    <xdr:to>
      <xdr:col>15</xdr:col>
      <xdr:colOff>0</xdr:colOff>
      <xdr:row>363</xdr:row>
      <xdr:rowOff>0</xdr:rowOff>
    </xdr:to>
    <xdr:sp>
      <xdr:nvSpPr>
        <xdr:cNvPr id="15" name="TextBox 30"/>
        <xdr:cNvSpPr txBox="1">
          <a:spLocks noChangeArrowheads="1"/>
        </xdr:cNvSpPr>
      </xdr:nvSpPr>
      <xdr:spPr>
        <a:xfrm>
          <a:off x="828675" y="59740800"/>
          <a:ext cx="71818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160</xdr:row>
      <xdr:rowOff>95250</xdr:rowOff>
    </xdr:from>
    <xdr:to>
      <xdr:col>15</xdr:col>
      <xdr:colOff>0</xdr:colOff>
      <xdr:row>163</xdr:row>
      <xdr:rowOff>0</xdr:rowOff>
    </xdr:to>
    <xdr:sp>
      <xdr:nvSpPr>
        <xdr:cNvPr id="16" name="TextBox 37"/>
        <xdr:cNvSpPr txBox="1">
          <a:spLocks noChangeArrowheads="1"/>
        </xdr:cNvSpPr>
      </xdr:nvSpPr>
      <xdr:spPr>
        <a:xfrm>
          <a:off x="485775" y="27774900"/>
          <a:ext cx="752475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is  no  issuance, cancellation, repurchase,  resale  and  repayment  of  debt  and  equity  securities  for  the  current  quarter  and  financial  year-to-date.</a:t>
          </a:r>
        </a:p>
      </xdr:txBody>
    </xdr:sp>
    <xdr:clientData/>
  </xdr:twoCellAnchor>
  <xdr:twoCellAnchor>
    <xdr:from>
      <xdr:col>2</xdr:col>
      <xdr:colOff>9525</xdr:colOff>
      <xdr:row>255</xdr:row>
      <xdr:rowOff>9525</xdr:rowOff>
    </xdr:from>
    <xdr:to>
      <xdr:col>15</xdr:col>
      <xdr:colOff>76200</xdr:colOff>
      <xdr:row>257</xdr:row>
      <xdr:rowOff>57150</xdr:rowOff>
    </xdr:to>
    <xdr:sp>
      <xdr:nvSpPr>
        <xdr:cNvPr id="17" name="TextBox 41"/>
        <xdr:cNvSpPr txBox="1">
          <a:spLocks noChangeArrowheads="1"/>
        </xdr:cNvSpPr>
      </xdr:nvSpPr>
      <xdr:spPr>
        <a:xfrm>
          <a:off x="485775" y="42433875"/>
          <a:ext cx="7600950"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above, there  were  no  material  changes  in  the  composition  of  the  Group  during  the  financial  year-to-date.
</a:t>
          </a:r>
        </a:p>
      </xdr:txBody>
    </xdr:sp>
    <xdr:clientData/>
  </xdr:twoCellAnchor>
  <xdr:oneCellAnchor>
    <xdr:from>
      <xdr:col>2</xdr:col>
      <xdr:colOff>9525</xdr:colOff>
      <xdr:row>261</xdr:row>
      <xdr:rowOff>0</xdr:rowOff>
    </xdr:from>
    <xdr:ext cx="7400925" cy="352425"/>
    <xdr:sp>
      <xdr:nvSpPr>
        <xdr:cNvPr id="18" name="TextBox 46"/>
        <xdr:cNvSpPr txBox="1">
          <a:spLocks noChangeArrowheads="1"/>
        </xdr:cNvSpPr>
      </xdr:nvSpPr>
      <xdr:spPr>
        <a:xfrm>
          <a:off x="485775" y="43348275"/>
          <a:ext cx="7400925"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346</xdr:row>
      <xdr:rowOff>0</xdr:rowOff>
    </xdr:from>
    <xdr:to>
      <xdr:col>10</xdr:col>
      <xdr:colOff>981075</xdr:colOff>
      <xdr:row>346</xdr:row>
      <xdr:rowOff>0</xdr:rowOff>
    </xdr:to>
    <xdr:sp>
      <xdr:nvSpPr>
        <xdr:cNvPr id="19" name="TextBox 47"/>
        <xdr:cNvSpPr txBox="1">
          <a:spLocks noChangeArrowheads="1"/>
        </xdr:cNvSpPr>
      </xdr:nvSpPr>
      <xdr:spPr>
        <a:xfrm>
          <a:off x="1895475" y="57178575"/>
          <a:ext cx="3733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346</xdr:row>
      <xdr:rowOff>0</xdr:rowOff>
    </xdr:from>
    <xdr:to>
      <xdr:col>10</xdr:col>
      <xdr:colOff>1009650</xdr:colOff>
      <xdr:row>346</xdr:row>
      <xdr:rowOff>0</xdr:rowOff>
    </xdr:to>
    <xdr:sp>
      <xdr:nvSpPr>
        <xdr:cNvPr id="20" name="TextBox 48"/>
        <xdr:cNvSpPr txBox="1">
          <a:spLocks noChangeArrowheads="1"/>
        </xdr:cNvSpPr>
      </xdr:nvSpPr>
      <xdr:spPr>
        <a:xfrm>
          <a:off x="1905000" y="57178575"/>
          <a:ext cx="3752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346</xdr:row>
      <xdr:rowOff>0</xdr:rowOff>
    </xdr:from>
    <xdr:to>
      <xdr:col>10</xdr:col>
      <xdr:colOff>981075</xdr:colOff>
      <xdr:row>346</xdr:row>
      <xdr:rowOff>0</xdr:rowOff>
    </xdr:to>
    <xdr:sp>
      <xdr:nvSpPr>
        <xdr:cNvPr id="21" name="TextBox 49"/>
        <xdr:cNvSpPr txBox="1">
          <a:spLocks noChangeArrowheads="1"/>
        </xdr:cNvSpPr>
      </xdr:nvSpPr>
      <xdr:spPr>
        <a:xfrm>
          <a:off x="2619375" y="57178575"/>
          <a:ext cx="3009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346</xdr:row>
      <xdr:rowOff>0</xdr:rowOff>
    </xdr:from>
    <xdr:to>
      <xdr:col>10</xdr:col>
      <xdr:colOff>1047750</xdr:colOff>
      <xdr:row>346</xdr:row>
      <xdr:rowOff>0</xdr:rowOff>
    </xdr:to>
    <xdr:sp>
      <xdr:nvSpPr>
        <xdr:cNvPr id="22" name="TextBox 50"/>
        <xdr:cNvSpPr txBox="1">
          <a:spLocks noChangeArrowheads="1"/>
        </xdr:cNvSpPr>
      </xdr:nvSpPr>
      <xdr:spPr>
        <a:xfrm>
          <a:off x="2609850" y="57178575"/>
          <a:ext cx="3086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346</xdr:row>
      <xdr:rowOff>0</xdr:rowOff>
    </xdr:from>
    <xdr:to>
      <xdr:col>10</xdr:col>
      <xdr:colOff>1000125</xdr:colOff>
      <xdr:row>346</xdr:row>
      <xdr:rowOff>0</xdr:rowOff>
    </xdr:to>
    <xdr:sp>
      <xdr:nvSpPr>
        <xdr:cNvPr id="23" name="TextBox 52"/>
        <xdr:cNvSpPr txBox="1">
          <a:spLocks noChangeArrowheads="1"/>
        </xdr:cNvSpPr>
      </xdr:nvSpPr>
      <xdr:spPr>
        <a:xfrm>
          <a:off x="1905000" y="57178575"/>
          <a:ext cx="3743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363</xdr:row>
      <xdr:rowOff>0</xdr:rowOff>
    </xdr:from>
    <xdr:to>
      <xdr:col>10</xdr:col>
      <xdr:colOff>1000125</xdr:colOff>
      <xdr:row>363</xdr:row>
      <xdr:rowOff>0</xdr:rowOff>
    </xdr:to>
    <xdr:sp>
      <xdr:nvSpPr>
        <xdr:cNvPr id="24" name="TextBox 56"/>
        <xdr:cNvSpPr txBox="1">
          <a:spLocks noChangeArrowheads="1"/>
        </xdr:cNvSpPr>
      </xdr:nvSpPr>
      <xdr:spPr>
        <a:xfrm>
          <a:off x="1905000" y="59740800"/>
          <a:ext cx="3743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363</xdr:row>
      <xdr:rowOff>0</xdr:rowOff>
    </xdr:from>
    <xdr:to>
      <xdr:col>10</xdr:col>
      <xdr:colOff>1000125</xdr:colOff>
      <xdr:row>363</xdr:row>
      <xdr:rowOff>0</xdr:rowOff>
    </xdr:to>
    <xdr:sp>
      <xdr:nvSpPr>
        <xdr:cNvPr id="25" name="TextBox 57"/>
        <xdr:cNvSpPr txBox="1">
          <a:spLocks noChangeArrowheads="1"/>
        </xdr:cNvSpPr>
      </xdr:nvSpPr>
      <xdr:spPr>
        <a:xfrm>
          <a:off x="2600325" y="59740800"/>
          <a:ext cx="3048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363</xdr:row>
      <xdr:rowOff>0</xdr:rowOff>
    </xdr:from>
    <xdr:to>
      <xdr:col>10</xdr:col>
      <xdr:colOff>1019175</xdr:colOff>
      <xdr:row>363</xdr:row>
      <xdr:rowOff>0</xdr:rowOff>
    </xdr:to>
    <xdr:sp>
      <xdr:nvSpPr>
        <xdr:cNvPr id="26" name="TextBox 59"/>
        <xdr:cNvSpPr txBox="1">
          <a:spLocks noChangeArrowheads="1"/>
        </xdr:cNvSpPr>
      </xdr:nvSpPr>
      <xdr:spPr>
        <a:xfrm>
          <a:off x="2590800" y="59740800"/>
          <a:ext cx="3076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363</xdr:row>
      <xdr:rowOff>0</xdr:rowOff>
    </xdr:from>
    <xdr:to>
      <xdr:col>10</xdr:col>
      <xdr:colOff>1000125</xdr:colOff>
      <xdr:row>363</xdr:row>
      <xdr:rowOff>0</xdr:rowOff>
    </xdr:to>
    <xdr:sp>
      <xdr:nvSpPr>
        <xdr:cNvPr id="27" name="TextBox 60"/>
        <xdr:cNvSpPr txBox="1">
          <a:spLocks noChangeArrowheads="1"/>
        </xdr:cNvSpPr>
      </xdr:nvSpPr>
      <xdr:spPr>
        <a:xfrm>
          <a:off x="1905000" y="59740800"/>
          <a:ext cx="3743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363</xdr:row>
      <xdr:rowOff>0</xdr:rowOff>
    </xdr:from>
    <xdr:to>
      <xdr:col>10</xdr:col>
      <xdr:colOff>1009650</xdr:colOff>
      <xdr:row>363</xdr:row>
      <xdr:rowOff>0</xdr:rowOff>
    </xdr:to>
    <xdr:sp>
      <xdr:nvSpPr>
        <xdr:cNvPr id="28" name="TextBox 63"/>
        <xdr:cNvSpPr txBox="1">
          <a:spLocks noChangeArrowheads="1"/>
        </xdr:cNvSpPr>
      </xdr:nvSpPr>
      <xdr:spPr>
        <a:xfrm>
          <a:off x="1905000" y="59740800"/>
          <a:ext cx="37528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363</xdr:row>
      <xdr:rowOff>0</xdr:rowOff>
    </xdr:from>
    <xdr:to>
      <xdr:col>14</xdr:col>
      <xdr:colOff>1009650</xdr:colOff>
      <xdr:row>363</xdr:row>
      <xdr:rowOff>0</xdr:rowOff>
    </xdr:to>
    <xdr:sp>
      <xdr:nvSpPr>
        <xdr:cNvPr id="29" name="TextBox 64"/>
        <xdr:cNvSpPr txBox="1">
          <a:spLocks noChangeArrowheads="1"/>
        </xdr:cNvSpPr>
      </xdr:nvSpPr>
      <xdr:spPr>
        <a:xfrm>
          <a:off x="6096000" y="59740800"/>
          <a:ext cx="1914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363</xdr:row>
      <xdr:rowOff>0</xdr:rowOff>
    </xdr:from>
    <xdr:to>
      <xdr:col>14</xdr:col>
      <xdr:colOff>1009650</xdr:colOff>
      <xdr:row>363</xdr:row>
      <xdr:rowOff>0</xdr:rowOff>
    </xdr:to>
    <xdr:sp>
      <xdr:nvSpPr>
        <xdr:cNvPr id="30" name="TextBox 65"/>
        <xdr:cNvSpPr txBox="1">
          <a:spLocks noChangeArrowheads="1"/>
        </xdr:cNvSpPr>
      </xdr:nvSpPr>
      <xdr:spPr>
        <a:xfrm>
          <a:off x="6086475" y="59740800"/>
          <a:ext cx="1924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363</xdr:row>
      <xdr:rowOff>0</xdr:rowOff>
    </xdr:from>
    <xdr:to>
      <xdr:col>14</xdr:col>
      <xdr:colOff>1009650</xdr:colOff>
      <xdr:row>363</xdr:row>
      <xdr:rowOff>0</xdr:rowOff>
    </xdr:to>
    <xdr:sp>
      <xdr:nvSpPr>
        <xdr:cNvPr id="31" name="TextBox 66"/>
        <xdr:cNvSpPr txBox="1">
          <a:spLocks noChangeArrowheads="1"/>
        </xdr:cNvSpPr>
      </xdr:nvSpPr>
      <xdr:spPr>
        <a:xfrm>
          <a:off x="6086475" y="59740800"/>
          <a:ext cx="1924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363</xdr:row>
      <xdr:rowOff>0</xdr:rowOff>
    </xdr:from>
    <xdr:to>
      <xdr:col>14</xdr:col>
      <xdr:colOff>1009650</xdr:colOff>
      <xdr:row>363</xdr:row>
      <xdr:rowOff>0</xdr:rowOff>
    </xdr:to>
    <xdr:sp>
      <xdr:nvSpPr>
        <xdr:cNvPr id="32" name="TextBox 67"/>
        <xdr:cNvSpPr txBox="1">
          <a:spLocks noChangeArrowheads="1"/>
        </xdr:cNvSpPr>
      </xdr:nvSpPr>
      <xdr:spPr>
        <a:xfrm>
          <a:off x="6076950" y="59740800"/>
          <a:ext cx="1933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363</xdr:row>
      <xdr:rowOff>0</xdr:rowOff>
    </xdr:from>
    <xdr:to>
      <xdr:col>14</xdr:col>
      <xdr:colOff>1009650</xdr:colOff>
      <xdr:row>363</xdr:row>
      <xdr:rowOff>0</xdr:rowOff>
    </xdr:to>
    <xdr:sp>
      <xdr:nvSpPr>
        <xdr:cNvPr id="33" name="TextBox 68"/>
        <xdr:cNvSpPr txBox="1">
          <a:spLocks noChangeArrowheads="1"/>
        </xdr:cNvSpPr>
      </xdr:nvSpPr>
      <xdr:spPr>
        <a:xfrm>
          <a:off x="6076950" y="59740800"/>
          <a:ext cx="1933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363</xdr:row>
      <xdr:rowOff>0</xdr:rowOff>
    </xdr:from>
    <xdr:to>
      <xdr:col>14</xdr:col>
      <xdr:colOff>990600</xdr:colOff>
      <xdr:row>363</xdr:row>
      <xdr:rowOff>0</xdr:rowOff>
    </xdr:to>
    <xdr:sp>
      <xdr:nvSpPr>
        <xdr:cNvPr id="34" name="TextBox 69"/>
        <xdr:cNvSpPr txBox="1">
          <a:spLocks noChangeArrowheads="1"/>
        </xdr:cNvSpPr>
      </xdr:nvSpPr>
      <xdr:spPr>
        <a:xfrm>
          <a:off x="6067425" y="5974080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363</xdr:row>
      <xdr:rowOff>0</xdr:rowOff>
    </xdr:from>
    <xdr:to>
      <xdr:col>14</xdr:col>
      <xdr:colOff>952500</xdr:colOff>
      <xdr:row>363</xdr:row>
      <xdr:rowOff>0</xdr:rowOff>
    </xdr:to>
    <xdr:sp>
      <xdr:nvSpPr>
        <xdr:cNvPr id="35" name="TextBox 70"/>
        <xdr:cNvSpPr txBox="1">
          <a:spLocks noChangeArrowheads="1"/>
        </xdr:cNvSpPr>
      </xdr:nvSpPr>
      <xdr:spPr>
        <a:xfrm>
          <a:off x="5867400" y="5974080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256</xdr:row>
      <xdr:rowOff>0</xdr:rowOff>
    </xdr:from>
    <xdr:to>
      <xdr:col>15</xdr:col>
      <xdr:colOff>19050</xdr:colOff>
      <xdr:row>256</xdr:row>
      <xdr:rowOff>0</xdr:rowOff>
    </xdr:to>
    <xdr:sp>
      <xdr:nvSpPr>
        <xdr:cNvPr id="36" name="TextBox 71"/>
        <xdr:cNvSpPr txBox="1">
          <a:spLocks noChangeArrowheads="1"/>
        </xdr:cNvSpPr>
      </xdr:nvSpPr>
      <xdr:spPr>
        <a:xfrm>
          <a:off x="742950" y="42586275"/>
          <a:ext cx="7286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259</xdr:row>
      <xdr:rowOff>0</xdr:rowOff>
    </xdr:from>
    <xdr:to>
      <xdr:col>14</xdr:col>
      <xdr:colOff>1009650</xdr:colOff>
      <xdr:row>259</xdr:row>
      <xdr:rowOff>0</xdr:rowOff>
    </xdr:to>
    <xdr:sp>
      <xdr:nvSpPr>
        <xdr:cNvPr id="37" name="TextBox 72"/>
        <xdr:cNvSpPr txBox="1">
          <a:spLocks noChangeArrowheads="1"/>
        </xdr:cNvSpPr>
      </xdr:nvSpPr>
      <xdr:spPr>
        <a:xfrm>
          <a:off x="771525" y="430720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259</xdr:row>
      <xdr:rowOff>0</xdr:rowOff>
    </xdr:from>
    <xdr:to>
      <xdr:col>15</xdr:col>
      <xdr:colOff>0</xdr:colOff>
      <xdr:row>259</xdr:row>
      <xdr:rowOff>0</xdr:rowOff>
    </xdr:to>
    <xdr:sp>
      <xdr:nvSpPr>
        <xdr:cNvPr id="38" name="TextBox 73"/>
        <xdr:cNvSpPr txBox="1">
          <a:spLocks noChangeArrowheads="1"/>
        </xdr:cNvSpPr>
      </xdr:nvSpPr>
      <xdr:spPr>
        <a:xfrm>
          <a:off x="771525" y="430720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259</xdr:row>
      <xdr:rowOff>0</xdr:rowOff>
    </xdr:from>
    <xdr:to>
      <xdr:col>14</xdr:col>
      <xdr:colOff>1009650</xdr:colOff>
      <xdr:row>259</xdr:row>
      <xdr:rowOff>0</xdr:rowOff>
    </xdr:to>
    <xdr:sp>
      <xdr:nvSpPr>
        <xdr:cNvPr id="39" name="TextBox 74"/>
        <xdr:cNvSpPr txBox="1">
          <a:spLocks noChangeArrowheads="1"/>
        </xdr:cNvSpPr>
      </xdr:nvSpPr>
      <xdr:spPr>
        <a:xfrm>
          <a:off x="771525" y="430720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259</xdr:row>
      <xdr:rowOff>0</xdr:rowOff>
    </xdr:from>
    <xdr:to>
      <xdr:col>14</xdr:col>
      <xdr:colOff>1009650</xdr:colOff>
      <xdr:row>259</xdr:row>
      <xdr:rowOff>0</xdr:rowOff>
    </xdr:to>
    <xdr:sp>
      <xdr:nvSpPr>
        <xdr:cNvPr id="40" name="TextBox 82"/>
        <xdr:cNvSpPr txBox="1">
          <a:spLocks noChangeArrowheads="1"/>
        </xdr:cNvSpPr>
      </xdr:nvSpPr>
      <xdr:spPr>
        <a:xfrm>
          <a:off x="771525" y="430720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363</xdr:row>
      <xdr:rowOff>0</xdr:rowOff>
    </xdr:from>
    <xdr:to>
      <xdr:col>15</xdr:col>
      <xdr:colOff>0</xdr:colOff>
      <xdr:row>363</xdr:row>
      <xdr:rowOff>0</xdr:rowOff>
    </xdr:to>
    <xdr:sp>
      <xdr:nvSpPr>
        <xdr:cNvPr id="41" name="TextBox 88"/>
        <xdr:cNvSpPr txBox="1">
          <a:spLocks noChangeArrowheads="1"/>
        </xdr:cNvSpPr>
      </xdr:nvSpPr>
      <xdr:spPr>
        <a:xfrm>
          <a:off x="828675" y="59740800"/>
          <a:ext cx="71818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256</xdr:row>
      <xdr:rowOff>0</xdr:rowOff>
    </xdr:from>
    <xdr:to>
      <xdr:col>15</xdr:col>
      <xdr:colOff>9525</xdr:colOff>
      <xdr:row>256</xdr:row>
      <xdr:rowOff>0</xdr:rowOff>
    </xdr:to>
    <xdr:sp>
      <xdr:nvSpPr>
        <xdr:cNvPr id="42" name="TextBox 89"/>
        <xdr:cNvSpPr txBox="1">
          <a:spLocks noChangeArrowheads="1"/>
        </xdr:cNvSpPr>
      </xdr:nvSpPr>
      <xdr:spPr>
        <a:xfrm>
          <a:off x="762000" y="42586275"/>
          <a:ext cx="7258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259</xdr:row>
      <xdr:rowOff>0</xdr:rowOff>
    </xdr:from>
    <xdr:to>
      <xdr:col>15</xdr:col>
      <xdr:colOff>0</xdr:colOff>
      <xdr:row>259</xdr:row>
      <xdr:rowOff>0</xdr:rowOff>
    </xdr:to>
    <xdr:sp>
      <xdr:nvSpPr>
        <xdr:cNvPr id="43" name="TextBox 96"/>
        <xdr:cNvSpPr txBox="1">
          <a:spLocks noChangeArrowheads="1"/>
        </xdr:cNvSpPr>
      </xdr:nvSpPr>
      <xdr:spPr>
        <a:xfrm>
          <a:off x="781050" y="43072050"/>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9525</xdr:colOff>
      <xdr:row>167</xdr:row>
      <xdr:rowOff>0</xdr:rowOff>
    </xdr:from>
    <xdr:to>
      <xdr:col>15</xdr:col>
      <xdr:colOff>0</xdr:colOff>
      <xdr:row>168</xdr:row>
      <xdr:rowOff>95250</xdr:rowOff>
    </xdr:to>
    <xdr:sp>
      <xdr:nvSpPr>
        <xdr:cNvPr id="44" name="TextBox 99"/>
        <xdr:cNvSpPr txBox="1">
          <a:spLocks noChangeArrowheads="1"/>
        </xdr:cNvSpPr>
      </xdr:nvSpPr>
      <xdr:spPr>
        <a:xfrm>
          <a:off x="485775" y="28755975"/>
          <a:ext cx="7524750" cy="257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was  no  dividend  paid  during  the  current  quarter  and  financial  year-to-date.</a:t>
          </a:r>
        </a:p>
      </xdr:txBody>
    </xdr:sp>
    <xdr:clientData/>
  </xdr:twoCellAnchor>
  <xdr:twoCellAnchor>
    <xdr:from>
      <xdr:col>3</xdr:col>
      <xdr:colOff>9525</xdr:colOff>
      <xdr:row>259</xdr:row>
      <xdr:rowOff>0</xdr:rowOff>
    </xdr:from>
    <xdr:to>
      <xdr:col>14</xdr:col>
      <xdr:colOff>1009650</xdr:colOff>
      <xdr:row>259</xdr:row>
      <xdr:rowOff>0</xdr:rowOff>
    </xdr:to>
    <xdr:sp>
      <xdr:nvSpPr>
        <xdr:cNvPr id="45" name="TextBox 100"/>
        <xdr:cNvSpPr txBox="1">
          <a:spLocks noChangeArrowheads="1"/>
        </xdr:cNvSpPr>
      </xdr:nvSpPr>
      <xdr:spPr>
        <a:xfrm>
          <a:off x="771525" y="430720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259</xdr:row>
      <xdr:rowOff>0</xdr:rowOff>
    </xdr:from>
    <xdr:to>
      <xdr:col>14</xdr:col>
      <xdr:colOff>1009650</xdr:colOff>
      <xdr:row>259</xdr:row>
      <xdr:rowOff>0</xdr:rowOff>
    </xdr:to>
    <xdr:sp>
      <xdr:nvSpPr>
        <xdr:cNvPr id="46" name="TextBox 101"/>
        <xdr:cNvSpPr txBox="1">
          <a:spLocks noChangeArrowheads="1"/>
        </xdr:cNvSpPr>
      </xdr:nvSpPr>
      <xdr:spPr>
        <a:xfrm>
          <a:off x="771525" y="430720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259</xdr:row>
      <xdr:rowOff>0</xdr:rowOff>
    </xdr:from>
    <xdr:to>
      <xdr:col>15</xdr:col>
      <xdr:colOff>19050</xdr:colOff>
      <xdr:row>259</xdr:row>
      <xdr:rowOff>0</xdr:rowOff>
    </xdr:to>
    <xdr:sp>
      <xdr:nvSpPr>
        <xdr:cNvPr id="47" name="TextBox 102"/>
        <xdr:cNvSpPr txBox="1">
          <a:spLocks noChangeArrowheads="1"/>
        </xdr:cNvSpPr>
      </xdr:nvSpPr>
      <xdr:spPr>
        <a:xfrm>
          <a:off x="771525" y="43072050"/>
          <a:ext cx="7258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259</xdr:row>
      <xdr:rowOff>0</xdr:rowOff>
    </xdr:from>
    <xdr:to>
      <xdr:col>14</xdr:col>
      <xdr:colOff>1009650</xdr:colOff>
      <xdr:row>259</xdr:row>
      <xdr:rowOff>0</xdr:rowOff>
    </xdr:to>
    <xdr:sp>
      <xdr:nvSpPr>
        <xdr:cNvPr id="48" name="TextBox 103"/>
        <xdr:cNvSpPr txBox="1">
          <a:spLocks noChangeArrowheads="1"/>
        </xdr:cNvSpPr>
      </xdr:nvSpPr>
      <xdr:spPr>
        <a:xfrm>
          <a:off x="771525" y="430720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46</xdr:row>
      <xdr:rowOff>19050</xdr:rowOff>
    </xdr:from>
    <xdr:to>
      <xdr:col>15</xdr:col>
      <xdr:colOff>0</xdr:colOff>
      <xdr:row>47</xdr:row>
      <xdr:rowOff>95250</xdr:rowOff>
    </xdr:to>
    <xdr:sp>
      <xdr:nvSpPr>
        <xdr:cNvPr id="49" name="TextBox 104"/>
        <xdr:cNvSpPr txBox="1">
          <a:spLocks noChangeArrowheads="1"/>
        </xdr:cNvSpPr>
      </xdr:nvSpPr>
      <xdr:spPr>
        <a:xfrm>
          <a:off x="485775" y="7943850"/>
          <a:ext cx="7524750" cy="257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above  FRSs  does  not  have  a  significant  financial  impact  on  the  Group  except  for  the  following :</a:t>
          </a:r>
        </a:p>
      </xdr:txBody>
    </xdr:sp>
    <xdr:clientData/>
  </xdr:twoCellAnchor>
  <xdr:twoCellAnchor>
    <xdr:from>
      <xdr:col>4</xdr:col>
      <xdr:colOff>9525</xdr:colOff>
      <xdr:row>49</xdr:row>
      <xdr:rowOff>114300</xdr:rowOff>
    </xdr:from>
    <xdr:to>
      <xdr:col>15</xdr:col>
      <xdr:colOff>0</xdr:colOff>
      <xdr:row>67</xdr:row>
      <xdr:rowOff>152400</xdr:rowOff>
    </xdr:to>
    <xdr:sp>
      <xdr:nvSpPr>
        <xdr:cNvPr id="50" name="TextBox 105"/>
        <xdr:cNvSpPr txBox="1">
          <a:spLocks noChangeArrowheads="1"/>
        </xdr:cNvSpPr>
      </xdr:nvSpPr>
      <xdr:spPr>
        <a:xfrm>
          <a:off x="838200" y="8582025"/>
          <a:ext cx="7172325" cy="3295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Forest  Industries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90</xdr:row>
      <xdr:rowOff>95250</xdr:rowOff>
    </xdr:from>
    <xdr:to>
      <xdr:col>15</xdr:col>
      <xdr:colOff>0</xdr:colOff>
      <xdr:row>98</xdr:row>
      <xdr:rowOff>114300</xdr:rowOff>
    </xdr:to>
    <xdr:sp>
      <xdr:nvSpPr>
        <xdr:cNvPr id="51" name="TextBox 106"/>
        <xdr:cNvSpPr txBox="1">
          <a:spLocks noChangeArrowheads="1"/>
        </xdr:cNvSpPr>
      </xdr:nvSpPr>
      <xdr:spPr>
        <a:xfrm>
          <a:off x="838200" y="15982950"/>
          <a:ext cx="7172325" cy="14668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The  carrying  amount  of  goodwill  as  at  1  July  2006  of  RM191,000  will  cease  to  be  amortised.  This  has  the  effect  of  reducing  the  amortisation  charges  by  RM5,500  and  RM16,500  in  the  current  quarter  and  financial  year-to-</a:t>
          </a:r>
          <a:r>
            <a:rPr lang="en-US" cap="none" sz="1000" b="0" i="0" u="none" baseline="0">
              <a:solidFill>
                <a:srgbClr val="000000"/>
              </a:solidFill>
              <a:latin typeface="Arial"/>
              <a:ea typeface="Arial"/>
              <a:cs typeface="Arial"/>
            </a:rPr>
            <a:t>date respectively.</a:t>
          </a:r>
        </a:p>
      </xdr:txBody>
    </xdr:sp>
    <xdr:clientData/>
  </xdr:twoCellAnchor>
  <xdr:twoCellAnchor>
    <xdr:from>
      <xdr:col>4</xdr:col>
      <xdr:colOff>9525</xdr:colOff>
      <xdr:row>101</xdr:row>
      <xdr:rowOff>114300</xdr:rowOff>
    </xdr:from>
    <xdr:to>
      <xdr:col>15</xdr:col>
      <xdr:colOff>0</xdr:colOff>
      <xdr:row>111</xdr:row>
      <xdr:rowOff>161925</xdr:rowOff>
    </xdr:to>
    <xdr:sp>
      <xdr:nvSpPr>
        <xdr:cNvPr id="52" name="TextBox 107"/>
        <xdr:cNvSpPr txBox="1">
          <a:spLocks noChangeArrowheads="1"/>
        </xdr:cNvSpPr>
      </xdr:nvSpPr>
      <xdr:spPr>
        <a:xfrm>
          <a:off x="838200" y="17992725"/>
          <a:ext cx="7172325" cy="1857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revised  FRS  101  has  affected  the  presentation  of  minority  interests,  share  of  net  after-tax  results  of  associated  company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
The  current  period’s  presentation  of  the  Group’s  financial  statements  is  based  on  the  requirements  of  the  revised  FRS  101,  with  the  comparatives  restated  to  conform  with  the  current  period’s  presentation.</a:t>
          </a:r>
        </a:p>
      </xdr:txBody>
    </xdr:sp>
    <xdr:clientData/>
  </xdr:twoCellAnchor>
  <xdr:twoCellAnchor>
    <xdr:from>
      <xdr:col>4</xdr:col>
      <xdr:colOff>9525</xdr:colOff>
      <xdr:row>113</xdr:row>
      <xdr:rowOff>0</xdr:rowOff>
    </xdr:from>
    <xdr:to>
      <xdr:col>15</xdr:col>
      <xdr:colOff>0</xdr:colOff>
      <xdr:row>113</xdr:row>
      <xdr:rowOff>0</xdr:rowOff>
    </xdr:to>
    <xdr:sp>
      <xdr:nvSpPr>
        <xdr:cNvPr id="53" name="TextBox 108"/>
        <xdr:cNvSpPr txBox="1">
          <a:spLocks noChangeArrowheads="1"/>
        </xdr:cNvSpPr>
      </xdr:nvSpPr>
      <xdr:spPr>
        <a:xfrm>
          <a:off x="838200" y="20050125"/>
          <a:ext cx="7172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154</xdr:row>
      <xdr:rowOff>104775</xdr:rowOff>
    </xdr:from>
    <xdr:to>
      <xdr:col>15</xdr:col>
      <xdr:colOff>0</xdr:colOff>
      <xdr:row>157</xdr:row>
      <xdr:rowOff>19050</xdr:rowOff>
    </xdr:to>
    <xdr:sp>
      <xdr:nvSpPr>
        <xdr:cNvPr id="54" name="TextBox 109"/>
        <xdr:cNvSpPr txBox="1">
          <a:spLocks noChangeArrowheads="1"/>
        </xdr:cNvSpPr>
      </xdr:nvSpPr>
      <xdr:spPr>
        <a:xfrm>
          <a:off x="485775" y="26841450"/>
          <a:ext cx="7524750"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209550</xdr:colOff>
      <xdr:row>421</xdr:row>
      <xdr:rowOff>9525</xdr:rowOff>
    </xdr:from>
    <xdr:to>
      <xdr:col>14</xdr:col>
      <xdr:colOff>952500</xdr:colOff>
      <xdr:row>435</xdr:row>
      <xdr:rowOff>66675</xdr:rowOff>
    </xdr:to>
    <xdr:sp>
      <xdr:nvSpPr>
        <xdr:cNvPr id="55" name="TextBox 110"/>
        <xdr:cNvSpPr txBox="1">
          <a:spLocks noChangeArrowheads="1"/>
        </xdr:cNvSpPr>
      </xdr:nvSpPr>
      <xdr:spPr>
        <a:xfrm>
          <a:off x="685800" y="69189600"/>
          <a:ext cx="7267575" cy="2324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Civil Suit No. K22-40-97 filed on 11 April 1997, Harapan Permai Sdn Bhd (“HPSB”), a timber contractor sued SFI for RM184,456,769 for alleged wrongful termination of the Timber Sale Agreement dated 9 November 1992 (“the Timber Agreement”). Under the Indemnity Contracts dated 29 May 1997 and 30 July 1997 (“Indemnity Contracts”) Avenel Sdn Bhd (“Avenel”) has agreed to indemnify the Company in full against any damages awarded against SFI. 
SFI had applied to strike out the suit on the ground that the Timber Agreement is illegal under the Sabah Forest Enactment 1968 (“SFE”). The Deputy Registrar had on 12 September 2003 dismissed SFI's application to strike-out HPSB's claim with costs to HPSB. SFI has filed an appeal to the High Court against the decision of the Deputy Registrar. The High Court has on 15 December 2006 allowed SFI’s appeal and accordingly, struck out HPSB’s claim. On 12 January 2007, HPSB appealed to the Court of Appeal in Malaysia against the whole decision of the High Court. The Court of Appeal has yet to fix a date to hear HPSB’s appeal. 
The  Directors  of  SFI  have  been  advised  by  their  legal  advisers  that  SFI  has  a  good  defence  to  the  HPSB  claim.
    </a:t>
          </a:r>
        </a:p>
      </xdr:txBody>
    </xdr:sp>
    <xdr:clientData/>
  </xdr:twoCellAnchor>
  <xdr:twoCellAnchor>
    <xdr:from>
      <xdr:col>2</xdr:col>
      <xdr:colOff>228600</xdr:colOff>
      <xdr:row>436</xdr:row>
      <xdr:rowOff>9525</xdr:rowOff>
    </xdr:from>
    <xdr:to>
      <xdr:col>14</xdr:col>
      <xdr:colOff>971550</xdr:colOff>
      <xdr:row>451</xdr:row>
      <xdr:rowOff>9525</xdr:rowOff>
    </xdr:to>
    <xdr:sp>
      <xdr:nvSpPr>
        <xdr:cNvPr id="56" name="TextBox 112"/>
        <xdr:cNvSpPr txBox="1">
          <a:spLocks noChangeArrowheads="1"/>
        </xdr:cNvSpPr>
      </xdr:nvSpPr>
      <xdr:spPr>
        <a:xfrm>
          <a:off x="704850" y="71618475"/>
          <a:ext cx="7267575" cy="2428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Civil Suit No. K22-55-97 filed on 6 May 1997, UNP Plywood Sdn Bhd (“UNP”), a timber contractor, sued SFI for RM128,874,435 for alleged wrongful termination of the Extraction and Purchasing Agreements dated 28 June 1993 and 13 August 1993 (“the Extraction &amp; Purchasing Agreements”) respectively which were entered into by SFI and UNP. SFI through its solicitors, Messrs Jayasuriya Kah &amp; Co., terminated the Extraction &amp; Purchasing Agreements on the grounds that the Extraction &amp; Purchasing Agreements and the arrangements between SFI and UNP amounted to an assignment of the Special Timber Licence No. SK7/90 and such assignment contravenes Section 24(6) of the SFE, thereby rendering the Extraction &amp; Purchasing Agreements illegal. Under the Indemnity Contracts, Avenel has agreed to indemnify the Company in full against any damages awarded against SFI. At the hearing on 22 September 2000, UNP conceded that the Extraction &amp; Purchasing Agreements are illegal insofar as they relate to the extraction. The High Court on 23 February 2007 dismissed UNP's claim against SFI. On 20 March 2007, UNP appealed to the Court of Appeal in Malaysia against the whole decision of the High Court. The Court of Appeal has yet to fix a date to hear UNP's appeal.
The Directors have been advised by its legal advisers that SFI has a good defence to the claim.
</a:t>
          </a:r>
        </a:p>
      </xdr:txBody>
    </xdr:sp>
    <xdr:clientData/>
  </xdr:twoCellAnchor>
  <xdr:twoCellAnchor>
    <xdr:from>
      <xdr:col>2</xdr:col>
      <xdr:colOff>9525</xdr:colOff>
      <xdr:row>332</xdr:row>
      <xdr:rowOff>114300</xdr:rowOff>
    </xdr:from>
    <xdr:to>
      <xdr:col>15</xdr:col>
      <xdr:colOff>0</xdr:colOff>
      <xdr:row>336</xdr:row>
      <xdr:rowOff>28575</xdr:rowOff>
    </xdr:to>
    <xdr:sp>
      <xdr:nvSpPr>
        <xdr:cNvPr id="57" name="TextBox 114"/>
        <xdr:cNvSpPr txBox="1">
          <a:spLocks noChangeArrowheads="1"/>
        </xdr:cNvSpPr>
      </xdr:nvSpPr>
      <xdr:spPr>
        <a:xfrm>
          <a:off x="485775" y="55178325"/>
          <a:ext cx="7524750" cy="5238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purchases  or  disposals  of  quoted  securities  for  the  current  quarter  and  financial  year-to-date.
Details  of  investments  in  quoted  securities  as  at  the  end  of  the  reporting  period  were  as  follows :</a:t>
          </a:r>
        </a:p>
      </xdr:txBody>
    </xdr:sp>
    <xdr:clientData/>
  </xdr:twoCellAnchor>
  <xdr:twoCellAnchor>
    <xdr:from>
      <xdr:col>2</xdr:col>
      <xdr:colOff>0</xdr:colOff>
      <xdr:row>211</xdr:row>
      <xdr:rowOff>57150</xdr:rowOff>
    </xdr:from>
    <xdr:to>
      <xdr:col>14</xdr:col>
      <xdr:colOff>1000125</xdr:colOff>
      <xdr:row>216</xdr:row>
      <xdr:rowOff>0</xdr:rowOff>
    </xdr:to>
    <xdr:sp>
      <xdr:nvSpPr>
        <xdr:cNvPr id="58" name="TextBox 115"/>
        <xdr:cNvSpPr txBox="1">
          <a:spLocks noChangeArrowheads="1"/>
        </xdr:cNvSpPr>
      </xdr:nvSpPr>
      <xdr:spPr>
        <a:xfrm>
          <a:off x="476250" y="35747325"/>
          <a:ext cx="7524750" cy="752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reported  in  the  previous  audited  financial  statements,  the  Group  had  proposed  to  dispose  of  its  entire  97.78%  shareholding  in  Sabah  Forest  Industries  Sdn  Bhd  ("SFI")  for  a  total  consideration  of  USD261 million (approximately RM944.8 million) (or  as  adjusted  pursuant  to  the  terms  of  the  proposed  disposal)  ("Proposed  Disposal"). The  Proposed  Disposal  was completed  on  16 March 2007. 
</a:t>
          </a:r>
        </a:p>
      </xdr:txBody>
    </xdr:sp>
    <xdr:clientData/>
  </xdr:twoCellAnchor>
  <xdr:twoCellAnchor>
    <xdr:from>
      <xdr:col>2</xdr:col>
      <xdr:colOff>9525</xdr:colOff>
      <xdr:row>287</xdr:row>
      <xdr:rowOff>76200</xdr:rowOff>
    </xdr:from>
    <xdr:to>
      <xdr:col>15</xdr:col>
      <xdr:colOff>9525</xdr:colOff>
      <xdr:row>292</xdr:row>
      <xdr:rowOff>114300</xdr:rowOff>
    </xdr:to>
    <xdr:sp>
      <xdr:nvSpPr>
        <xdr:cNvPr id="59" name="TextBox 117"/>
        <xdr:cNvSpPr txBox="1">
          <a:spLocks noChangeArrowheads="1"/>
        </xdr:cNvSpPr>
      </xdr:nvSpPr>
      <xdr:spPr>
        <a:xfrm>
          <a:off x="485775" y="47910750"/>
          <a:ext cx="7534275" cy="895350"/>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Group revenue declined due mainly to lower sales recorded in the pulp and paper business. SFI recorded lower production this quarter due to inadequate logs supply caused by the prolonged wet weather in Sabah. Thus, SFI was unable to reduce its losses due to the fixed costs incurred and reported a higher loss this quarter. Other divisions recorded improved performance in their operations.
</a:t>
          </a:r>
        </a:p>
      </xdr:txBody>
    </xdr:sp>
    <xdr:clientData/>
  </xdr:twoCellAnchor>
  <xdr:twoCellAnchor>
    <xdr:from>
      <xdr:col>1</xdr:col>
      <xdr:colOff>352425</xdr:colOff>
      <xdr:row>485</xdr:row>
      <xdr:rowOff>0</xdr:rowOff>
    </xdr:from>
    <xdr:to>
      <xdr:col>14</xdr:col>
      <xdr:colOff>1000125</xdr:colOff>
      <xdr:row>486</xdr:row>
      <xdr:rowOff>85725</xdr:rowOff>
    </xdr:to>
    <xdr:sp>
      <xdr:nvSpPr>
        <xdr:cNvPr id="60" name="TextBox 118"/>
        <xdr:cNvSpPr txBox="1">
          <a:spLocks noChangeArrowheads="1"/>
        </xdr:cNvSpPr>
      </xdr:nvSpPr>
      <xdr:spPr>
        <a:xfrm>
          <a:off x="466725" y="79257525"/>
          <a:ext cx="7534275"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Fully  diluted  EPS  is  not  disclosed  as  there  are  anti-dilutive  effects  for  the current  quarter  and  financial  year-to-date.</a:t>
          </a:r>
        </a:p>
      </xdr:txBody>
    </xdr:sp>
    <xdr:clientData/>
  </xdr:twoCellAnchor>
  <xdr:twoCellAnchor>
    <xdr:from>
      <xdr:col>8</xdr:col>
      <xdr:colOff>95250</xdr:colOff>
      <xdr:row>175</xdr:row>
      <xdr:rowOff>95250</xdr:rowOff>
    </xdr:from>
    <xdr:to>
      <xdr:col>8</xdr:col>
      <xdr:colOff>952500</xdr:colOff>
      <xdr:row>175</xdr:row>
      <xdr:rowOff>95250</xdr:rowOff>
    </xdr:to>
    <xdr:sp>
      <xdr:nvSpPr>
        <xdr:cNvPr id="61" name="Line 119"/>
        <xdr:cNvSpPr>
          <a:spLocks/>
        </xdr:cNvSpPr>
      </xdr:nvSpPr>
      <xdr:spPr>
        <a:xfrm flipH="1">
          <a:off x="3619500" y="30127575"/>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175</xdr:row>
      <xdr:rowOff>95250</xdr:rowOff>
    </xdr:from>
    <xdr:to>
      <xdr:col>12</xdr:col>
      <xdr:colOff>952500</xdr:colOff>
      <xdr:row>175</xdr:row>
      <xdr:rowOff>95250</xdr:rowOff>
    </xdr:to>
    <xdr:sp>
      <xdr:nvSpPr>
        <xdr:cNvPr id="62" name="Line 120"/>
        <xdr:cNvSpPr>
          <a:spLocks/>
        </xdr:cNvSpPr>
      </xdr:nvSpPr>
      <xdr:spPr>
        <a:xfrm>
          <a:off x="5934075" y="301275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10.88671875" style="0" customWidth="1"/>
    <col min="10" max="10" width="2.21484375" style="0" customWidth="1"/>
  </cols>
  <sheetData>
    <row r="5" ht="19.5" customHeight="1"/>
    <row r="6" ht="23.25" customHeight="1">
      <c r="D6" s="152" t="s">
        <v>246</v>
      </c>
    </row>
    <row r="7" spans="2:9" ht="2.25" customHeight="1" thickBot="1">
      <c r="B7" s="98"/>
      <c r="C7" s="98"/>
      <c r="D7" s="153"/>
      <c r="E7" s="98"/>
      <c r="F7" s="98"/>
      <c r="G7" s="98"/>
      <c r="H7" s="98"/>
      <c r="I7" s="98"/>
    </row>
    <row r="8" spans="4:9" ht="18.75" customHeight="1">
      <c r="D8" s="81" t="s">
        <v>18</v>
      </c>
      <c r="H8" s="154"/>
      <c r="I8" s="99" t="s">
        <v>247</v>
      </c>
    </row>
    <row r="9" ht="15.75">
      <c r="C9" s="81"/>
    </row>
    <row r="15" spans="2:9" ht="20.25">
      <c r="B15" s="284" t="s">
        <v>69</v>
      </c>
      <c r="C15" s="284"/>
      <c r="D15" s="284"/>
      <c r="E15" s="284"/>
      <c r="F15" s="284"/>
      <c r="G15" s="284"/>
      <c r="H15" s="284"/>
      <c r="I15" s="284"/>
    </row>
    <row r="17" spans="2:9" ht="20.25">
      <c r="B17" s="284" t="s">
        <v>386</v>
      </c>
      <c r="C17" s="284"/>
      <c r="D17" s="284"/>
      <c r="E17" s="284"/>
      <c r="F17" s="284"/>
      <c r="G17" s="284"/>
      <c r="H17" s="284"/>
      <c r="I17" s="284"/>
    </row>
    <row r="19" spans="2:9" ht="22.5">
      <c r="B19" s="285" t="s">
        <v>387</v>
      </c>
      <c r="C19" s="285"/>
      <c r="D19" s="283"/>
      <c r="E19" s="283"/>
      <c r="F19" s="283"/>
      <c r="G19" s="283"/>
      <c r="H19" s="283"/>
      <c r="I19" s="283"/>
    </row>
    <row r="26" spans="2:9" ht="22.5">
      <c r="B26" s="283"/>
      <c r="C26" s="283"/>
      <c r="D26" s="283"/>
      <c r="E26" s="283"/>
      <c r="F26" s="283"/>
      <c r="G26" s="283"/>
      <c r="H26" s="283"/>
      <c r="I26" s="283"/>
    </row>
    <row r="27" spans="2:9" ht="8.25" customHeight="1" thickBot="1">
      <c r="B27" s="79"/>
      <c r="C27" s="79"/>
      <c r="D27" s="79"/>
      <c r="E27" s="79"/>
      <c r="F27" s="79"/>
      <c r="G27" s="79"/>
      <c r="H27" s="79"/>
      <c r="I27" s="79"/>
    </row>
    <row r="28" ht="15.75" thickTop="1"/>
    <row r="30" spans="2:9" ht="15.75">
      <c r="B30" s="81" t="s">
        <v>32</v>
      </c>
      <c r="C30" s="81"/>
      <c r="D30" s="81"/>
      <c r="E30" s="81"/>
      <c r="F30" s="81"/>
      <c r="G30" s="81"/>
      <c r="H30" s="81"/>
      <c r="I30" s="81">
        <v>1</v>
      </c>
    </row>
    <row r="31" spans="2:9" ht="15.75">
      <c r="B31" s="81"/>
      <c r="C31" s="81"/>
      <c r="D31" s="81"/>
      <c r="E31" s="81"/>
      <c r="F31" s="81"/>
      <c r="G31" s="81"/>
      <c r="H31" s="81"/>
      <c r="I31" s="81"/>
    </row>
    <row r="32" spans="2:9" ht="15.75">
      <c r="B32" s="81" t="s">
        <v>33</v>
      </c>
      <c r="C32" s="81"/>
      <c r="D32" s="81"/>
      <c r="E32" s="81"/>
      <c r="F32" s="81"/>
      <c r="G32" s="81"/>
      <c r="H32" s="81"/>
      <c r="I32" s="81">
        <v>2</v>
      </c>
    </row>
    <row r="33" spans="2:9" ht="15.75">
      <c r="B33" s="81"/>
      <c r="C33" s="81"/>
      <c r="D33" s="81"/>
      <c r="E33" s="81"/>
      <c r="F33" s="81"/>
      <c r="G33" s="81"/>
      <c r="H33" s="81"/>
      <c r="I33" s="81"/>
    </row>
    <row r="34" spans="2:9" ht="15.75">
      <c r="B34" s="81" t="s">
        <v>90</v>
      </c>
      <c r="C34" s="81"/>
      <c r="D34" s="81"/>
      <c r="E34" s="81"/>
      <c r="F34" s="81"/>
      <c r="G34" s="81"/>
      <c r="H34" s="81"/>
      <c r="I34" s="81">
        <v>3</v>
      </c>
    </row>
    <row r="35" spans="2:9" ht="15.75">
      <c r="B35" s="81"/>
      <c r="C35" s="81"/>
      <c r="D35" s="81"/>
      <c r="E35" s="81"/>
      <c r="F35" s="81"/>
      <c r="G35" s="81"/>
      <c r="H35" s="81"/>
      <c r="I35" s="81"/>
    </row>
    <row r="36" spans="2:9" ht="15.75">
      <c r="B36" s="81" t="s">
        <v>91</v>
      </c>
      <c r="C36" s="81"/>
      <c r="D36" s="81"/>
      <c r="E36" s="81"/>
      <c r="F36" s="81"/>
      <c r="G36" s="81"/>
      <c r="H36" s="81"/>
      <c r="I36" s="81">
        <v>4</v>
      </c>
    </row>
    <row r="37" spans="2:9" ht="15.75">
      <c r="B37" s="81"/>
      <c r="C37" s="81"/>
      <c r="D37" s="81"/>
      <c r="E37" s="81"/>
      <c r="F37" s="81"/>
      <c r="G37" s="81"/>
      <c r="H37" s="81"/>
      <c r="I37" s="81"/>
    </row>
    <row r="38" spans="2:9" ht="15.75">
      <c r="B38" s="81" t="s">
        <v>73</v>
      </c>
      <c r="C38" s="81"/>
      <c r="D38" s="81"/>
      <c r="E38" s="81"/>
      <c r="F38" s="81"/>
      <c r="G38" s="81"/>
      <c r="H38" s="81"/>
      <c r="I38" s="82" t="s">
        <v>311</v>
      </c>
    </row>
    <row r="39" spans="2:9" ht="15.75">
      <c r="B39" s="81"/>
      <c r="C39" s="81"/>
      <c r="D39" s="81"/>
      <c r="E39" s="81"/>
      <c r="F39" s="81"/>
      <c r="G39" s="81"/>
      <c r="H39" s="81"/>
      <c r="I39" s="81"/>
    </row>
  </sheetData>
  <mergeCells count="4">
    <mergeCell ref="B26:I26"/>
    <mergeCell ref="B15:I15"/>
    <mergeCell ref="B17:I17"/>
    <mergeCell ref="B19:I19"/>
  </mergeCells>
  <printOptions/>
  <pageMargins left="1"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23"/>
  <sheetViews>
    <sheetView showGridLines="0" defaultGridColor="0" zoomScaleSheetLayoutView="100" colorId="22" workbookViewId="0" topLeftCell="A1">
      <selection activeCell="A1" sqref="A1"/>
    </sheetView>
  </sheetViews>
  <sheetFormatPr defaultColWidth="12.6640625" defaultRowHeight="12.75" customHeight="1"/>
  <cols>
    <col min="1" max="2" width="2.10546875" style="0" customWidth="1"/>
    <col min="3" max="3" width="5.21484375" style="0" customWidth="1"/>
    <col min="4" max="4" width="12.5546875" style="0" customWidth="1"/>
    <col min="5" max="5" width="1.2265625" style="0" customWidth="1"/>
    <col min="6" max="6" width="5.3359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0.88671875" style="0" customWidth="1"/>
    <col min="16" max="16384" width="11.4453125" style="0" customWidth="1"/>
  </cols>
  <sheetData>
    <row r="2" spans="2:15" ht="18" customHeight="1">
      <c r="B2" s="290" t="s">
        <v>245</v>
      </c>
      <c r="C2" s="290"/>
      <c r="D2" s="290"/>
      <c r="E2" s="290"/>
      <c r="F2" s="290"/>
      <c r="G2" s="290"/>
      <c r="H2" s="290"/>
      <c r="I2" s="290"/>
      <c r="J2" s="290"/>
      <c r="K2" s="290"/>
      <c r="L2" s="290"/>
      <c r="M2" s="290"/>
      <c r="N2" s="3"/>
      <c r="O2" s="3"/>
    </row>
    <row r="3" spans="2:15" ht="12.75" customHeight="1">
      <c r="B3" s="287" t="s">
        <v>18</v>
      </c>
      <c r="C3" s="287"/>
      <c r="D3" s="287"/>
      <c r="E3" s="287"/>
      <c r="F3" s="287"/>
      <c r="G3" s="287"/>
      <c r="H3" s="287"/>
      <c r="I3" s="287"/>
      <c r="J3" s="287"/>
      <c r="K3" s="287"/>
      <c r="L3" s="287"/>
      <c r="M3" s="287"/>
      <c r="N3" s="3"/>
      <c r="O3" s="3"/>
    </row>
    <row r="4" spans="1:15" ht="12.75" customHeight="1">
      <c r="A4" s="20"/>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47"/>
      <c r="B6" s="286" t="s">
        <v>388</v>
      </c>
      <c r="C6" s="286"/>
      <c r="D6" s="286"/>
      <c r="E6" s="286"/>
      <c r="F6" s="286"/>
      <c r="G6" s="286"/>
      <c r="H6" s="286"/>
      <c r="I6" s="286"/>
      <c r="J6" s="286"/>
      <c r="K6" s="286"/>
      <c r="L6" s="286"/>
      <c r="M6" s="286"/>
      <c r="N6" s="12"/>
      <c r="O6" s="12"/>
    </row>
    <row r="7" spans="1:15" ht="15" customHeight="1">
      <c r="A7" s="48"/>
      <c r="B7" s="287" t="s">
        <v>123</v>
      </c>
      <c r="C7" s="288"/>
      <c r="D7" s="288"/>
      <c r="E7" s="288"/>
      <c r="F7" s="288"/>
      <c r="G7" s="288"/>
      <c r="H7" s="288"/>
      <c r="I7" s="288"/>
      <c r="J7" s="288"/>
      <c r="K7" s="288"/>
      <c r="L7" s="288"/>
      <c r="M7" s="288"/>
      <c r="N7" s="12"/>
      <c r="O7" s="12"/>
    </row>
    <row r="8" spans="2:15" ht="15" customHeight="1">
      <c r="B8" s="1"/>
      <c r="C8" s="1"/>
      <c r="D8" s="1"/>
      <c r="E8" s="1"/>
      <c r="F8" s="1"/>
      <c r="G8" s="1"/>
      <c r="H8" s="1"/>
      <c r="I8" s="1"/>
      <c r="J8" s="1"/>
      <c r="K8" s="1"/>
      <c r="L8" s="1"/>
      <c r="M8" s="1"/>
      <c r="N8" s="1"/>
      <c r="O8" s="1"/>
    </row>
    <row r="9" spans="2:15" ht="6" customHeight="1">
      <c r="B9" s="202"/>
      <c r="C9" s="202"/>
      <c r="D9" s="202"/>
      <c r="E9" s="202"/>
      <c r="F9" s="202"/>
      <c r="G9" s="202"/>
      <c r="H9" s="202"/>
      <c r="I9" s="202"/>
      <c r="J9" s="202"/>
      <c r="K9" s="202"/>
      <c r="L9" s="202"/>
      <c r="M9" s="202"/>
      <c r="N9" s="1"/>
      <c r="O9" s="1"/>
    </row>
    <row r="10" spans="2:15" ht="18.75" customHeight="1">
      <c r="B10" s="289" t="s">
        <v>60</v>
      </c>
      <c r="C10" s="289"/>
      <c r="D10" s="289"/>
      <c r="E10" s="289"/>
      <c r="F10" s="289"/>
      <c r="G10" s="289"/>
      <c r="H10" s="289"/>
      <c r="I10" s="289"/>
      <c r="J10" s="289"/>
      <c r="K10" s="289"/>
      <c r="L10" s="289"/>
      <c r="M10" s="289"/>
      <c r="N10" s="74"/>
      <c r="O10" s="74"/>
    </row>
    <row r="11" spans="1:15" ht="6" customHeight="1">
      <c r="A11" s="10"/>
      <c r="B11" s="203"/>
      <c r="C11" s="203"/>
      <c r="D11" s="203"/>
      <c r="E11" s="203"/>
      <c r="F11" s="203"/>
      <c r="G11" s="203"/>
      <c r="H11" s="203"/>
      <c r="I11" s="203"/>
      <c r="J11" s="203"/>
      <c r="K11" s="203"/>
      <c r="L11" s="203"/>
      <c r="M11" s="203"/>
      <c r="N11" s="3"/>
      <c r="O11" s="3"/>
    </row>
    <row r="12" spans="1:15" ht="12.75" customHeight="1">
      <c r="A12" s="10"/>
      <c r="B12" s="10"/>
      <c r="C12" s="10"/>
      <c r="D12" s="10"/>
      <c r="E12" s="10"/>
      <c r="F12" s="10"/>
      <c r="G12" s="10"/>
      <c r="H12" s="10"/>
      <c r="I12" s="10"/>
      <c r="J12" s="10"/>
      <c r="K12" s="10"/>
      <c r="L12" s="10"/>
      <c r="M12" s="10"/>
      <c r="N12" s="3"/>
      <c r="O12" s="3"/>
    </row>
    <row r="13" spans="1:15" ht="12.75" customHeight="1">
      <c r="A13" s="10"/>
      <c r="B13" s="10"/>
      <c r="C13" s="10"/>
      <c r="D13" s="10"/>
      <c r="E13" s="10"/>
      <c r="F13" s="10"/>
      <c r="G13" s="10"/>
      <c r="H13" s="10"/>
      <c r="I13" s="10"/>
      <c r="J13" s="10"/>
      <c r="K13" s="10"/>
      <c r="L13" s="10"/>
      <c r="M13" s="10"/>
      <c r="N13" s="3"/>
      <c r="O13" s="3"/>
    </row>
    <row r="14" spans="2:15" ht="12.75" customHeight="1">
      <c r="B14" s="1"/>
      <c r="C14" s="1"/>
      <c r="D14" s="1"/>
      <c r="E14" s="1"/>
      <c r="F14" s="1"/>
      <c r="G14" s="293" t="s">
        <v>0</v>
      </c>
      <c r="H14" s="293"/>
      <c r="I14" s="293"/>
      <c r="J14" s="19"/>
      <c r="K14" s="293" t="s">
        <v>1</v>
      </c>
      <c r="L14" s="293"/>
      <c r="M14" s="293"/>
      <c r="N14" s="7"/>
      <c r="O14" s="7"/>
    </row>
    <row r="15" spans="2:15" ht="12.75" customHeight="1">
      <c r="B15" s="1"/>
      <c r="C15" s="1"/>
      <c r="D15" s="1"/>
      <c r="E15" s="1"/>
      <c r="F15" s="2"/>
      <c r="G15" s="292" t="s">
        <v>2</v>
      </c>
      <c r="H15" s="292"/>
      <c r="I15" s="292"/>
      <c r="J15" s="19"/>
      <c r="K15" s="292" t="s">
        <v>2</v>
      </c>
      <c r="L15" s="292"/>
      <c r="M15" s="292"/>
      <c r="N15" s="7"/>
      <c r="O15" s="7"/>
    </row>
    <row r="16" spans="2:15" ht="12.75" customHeight="1">
      <c r="B16" s="1"/>
      <c r="C16" s="1"/>
      <c r="D16" s="1"/>
      <c r="E16" s="1"/>
      <c r="F16" s="1"/>
      <c r="G16" s="42" t="s">
        <v>3</v>
      </c>
      <c r="H16" s="45"/>
      <c r="I16" s="52" t="s">
        <v>4</v>
      </c>
      <c r="J16" s="11"/>
      <c r="K16" s="42" t="s">
        <v>3</v>
      </c>
      <c r="L16" s="42"/>
      <c r="M16" s="52" t="s">
        <v>4</v>
      </c>
      <c r="N16" s="7"/>
      <c r="O16" s="7"/>
    </row>
    <row r="17" spans="2:15" ht="12.75" customHeight="1">
      <c r="B17" s="1"/>
      <c r="C17" s="1"/>
      <c r="D17" s="1"/>
      <c r="E17" s="1"/>
      <c r="F17" s="1"/>
      <c r="G17" s="42" t="s">
        <v>5</v>
      </c>
      <c r="H17" s="45"/>
      <c r="I17" s="52" t="s">
        <v>6</v>
      </c>
      <c r="J17" s="11"/>
      <c r="K17" s="42" t="s">
        <v>5</v>
      </c>
      <c r="L17" s="42"/>
      <c r="M17" s="52" t="s">
        <v>12</v>
      </c>
      <c r="N17" s="7"/>
      <c r="O17" s="7"/>
    </row>
    <row r="18" spans="2:15" ht="12.75" customHeight="1">
      <c r="B18" s="1"/>
      <c r="C18" s="1"/>
      <c r="D18" s="1"/>
      <c r="E18" s="1"/>
      <c r="F18" s="1"/>
      <c r="G18" s="42" t="s">
        <v>2</v>
      </c>
      <c r="H18" s="45"/>
      <c r="I18" s="52" t="s">
        <v>2</v>
      </c>
      <c r="J18" s="11"/>
      <c r="K18" s="42" t="s">
        <v>7</v>
      </c>
      <c r="L18" s="42"/>
      <c r="M18" s="52" t="s">
        <v>8</v>
      </c>
      <c r="N18" s="7"/>
      <c r="O18" s="7"/>
    </row>
    <row r="19" spans="2:15" ht="12.75" customHeight="1">
      <c r="B19" s="1"/>
      <c r="C19" s="1"/>
      <c r="D19" s="1"/>
      <c r="E19" s="1"/>
      <c r="F19" s="38" t="s">
        <v>29</v>
      </c>
      <c r="G19" s="43" t="s">
        <v>389</v>
      </c>
      <c r="H19" s="45"/>
      <c r="I19" s="43" t="s">
        <v>390</v>
      </c>
      <c r="J19" s="11"/>
      <c r="K19" s="42" t="str">
        <f>G19</f>
        <v>31/3/2007</v>
      </c>
      <c r="L19" s="42"/>
      <c r="M19" s="42" t="str">
        <f>I19</f>
        <v>31/3/2006</v>
      </c>
      <c r="N19" s="7"/>
      <c r="O19" s="7"/>
    </row>
    <row r="20" spans="2:15" ht="12.75" customHeight="1">
      <c r="B20" s="1"/>
      <c r="C20" s="1"/>
      <c r="D20" s="1"/>
      <c r="E20" s="1"/>
      <c r="F20" s="1"/>
      <c r="G20" s="53" t="s">
        <v>9</v>
      </c>
      <c r="H20" s="54"/>
      <c r="I20" s="53" t="s">
        <v>9</v>
      </c>
      <c r="J20" s="54"/>
      <c r="K20" s="53" t="s">
        <v>9</v>
      </c>
      <c r="L20" s="53"/>
      <c r="M20" s="53" t="s">
        <v>9</v>
      </c>
      <c r="N20" s="7"/>
      <c r="O20" s="7"/>
    </row>
    <row r="21" spans="2:15" ht="12.75" customHeight="1">
      <c r="B21" s="1"/>
      <c r="C21" s="1"/>
      <c r="D21" s="1"/>
      <c r="E21" s="1"/>
      <c r="F21" s="1"/>
      <c r="G21" s="1"/>
      <c r="H21" s="1"/>
      <c r="I21" s="1"/>
      <c r="J21" s="1"/>
      <c r="K21" s="1"/>
      <c r="L21" s="1"/>
      <c r="M21" s="1"/>
      <c r="N21" s="1"/>
      <c r="O21" s="1"/>
    </row>
    <row r="22" spans="2:15" ht="12.75" customHeight="1">
      <c r="B22" s="19" t="s">
        <v>107</v>
      </c>
      <c r="C22" s="19"/>
      <c r="D22" s="19"/>
      <c r="E22" s="19"/>
      <c r="F22" s="73"/>
      <c r="G22" s="41">
        <v>114366</v>
      </c>
      <c r="H22" s="131"/>
      <c r="I22" s="41">
        <v>146200</v>
      </c>
      <c r="J22" s="131"/>
      <c r="K22" s="41">
        <v>455655</v>
      </c>
      <c r="L22" s="131"/>
      <c r="M22" s="41">
        <v>421749</v>
      </c>
      <c r="N22" s="23"/>
      <c r="O22" s="23"/>
    </row>
    <row r="23" spans="2:15" ht="7.5" customHeight="1">
      <c r="B23" s="19"/>
      <c r="C23" s="19"/>
      <c r="D23" s="19"/>
      <c r="E23" s="19"/>
      <c r="F23" s="18"/>
      <c r="G23" s="22"/>
      <c r="H23" s="23"/>
      <c r="I23" s="23"/>
      <c r="J23" s="23"/>
      <c r="K23" s="22"/>
      <c r="L23" s="23"/>
      <c r="M23" s="23"/>
      <c r="N23" s="19"/>
      <c r="O23" s="19"/>
    </row>
    <row r="24" spans="2:15" ht="12.75" customHeight="1">
      <c r="B24" s="19" t="s">
        <v>30</v>
      </c>
      <c r="C24" s="19"/>
      <c r="D24" s="19"/>
      <c r="E24" s="19"/>
      <c r="F24" s="18"/>
      <c r="G24" s="41">
        <f>G39-SUM(G31:G37)-G26-G22</f>
        <v>-138871</v>
      </c>
      <c r="H24" s="131"/>
      <c r="I24" s="41">
        <f>I39-SUM(I31:I37)-I26-I22</f>
        <v>-177738</v>
      </c>
      <c r="J24" s="131"/>
      <c r="K24" s="41">
        <f>K39-SUM(K31:K37)-K26-K22</f>
        <v>-486253</v>
      </c>
      <c r="L24" s="131"/>
      <c r="M24" s="41">
        <f>M39-SUM(M31:M37)-M26-M22</f>
        <v>-475209</v>
      </c>
      <c r="N24" s="19"/>
      <c r="O24" s="19"/>
    </row>
    <row r="25" spans="2:15" ht="7.5" customHeight="1">
      <c r="B25" s="19"/>
      <c r="C25" s="19"/>
      <c r="D25" s="19"/>
      <c r="E25" s="19"/>
      <c r="F25" s="18"/>
      <c r="G25" s="22"/>
      <c r="H25" s="23"/>
      <c r="I25" s="22"/>
      <c r="J25" s="23"/>
      <c r="K25" s="22"/>
      <c r="L25" s="23"/>
      <c r="M25" s="22"/>
      <c r="N25" s="19"/>
      <c r="O25" s="19"/>
    </row>
    <row r="26" spans="2:15" ht="12.75" customHeight="1">
      <c r="B26" s="19" t="s">
        <v>19</v>
      </c>
      <c r="C26" s="19"/>
      <c r="D26" s="19"/>
      <c r="E26" s="19"/>
      <c r="F26" s="18"/>
      <c r="G26" s="132">
        <v>3591</v>
      </c>
      <c r="H26" s="131"/>
      <c r="I26" s="132">
        <v>4049</v>
      </c>
      <c r="J26" s="131"/>
      <c r="K26" s="132">
        <v>11682</v>
      </c>
      <c r="L26" s="131"/>
      <c r="M26" s="132">
        <v>11990</v>
      </c>
      <c r="N26" s="19"/>
      <c r="O26" s="19"/>
    </row>
    <row r="27" spans="2:15" ht="7.5" customHeight="1">
      <c r="B27" s="19"/>
      <c r="C27" s="19"/>
      <c r="D27" s="19"/>
      <c r="E27" s="19"/>
      <c r="F27" s="18"/>
      <c r="G27" s="133"/>
      <c r="H27" s="23"/>
      <c r="I27" s="133"/>
      <c r="J27" s="23"/>
      <c r="K27" s="133"/>
      <c r="L27" s="23"/>
      <c r="M27" s="133"/>
      <c r="N27" s="19"/>
      <c r="O27" s="19"/>
    </row>
    <row r="28" spans="2:15" ht="7.5" customHeight="1">
      <c r="B28" s="19"/>
      <c r="C28" s="19"/>
      <c r="D28" s="19"/>
      <c r="E28" s="19"/>
      <c r="F28" s="18"/>
      <c r="G28" s="41"/>
      <c r="H28" s="23"/>
      <c r="I28" s="41"/>
      <c r="J28" s="23"/>
      <c r="K28" s="41"/>
      <c r="L28" s="23"/>
      <c r="M28" s="41"/>
      <c r="N28" s="19"/>
      <c r="O28" s="19"/>
    </row>
    <row r="29" spans="2:15" ht="12.75" customHeight="1">
      <c r="B29" s="61" t="s">
        <v>417</v>
      </c>
      <c r="C29" s="21"/>
      <c r="D29" s="21"/>
      <c r="E29" s="21"/>
      <c r="F29" s="18" t="s">
        <v>10</v>
      </c>
      <c r="G29" s="22">
        <f>SUM(G22:G27)</f>
        <v>-20914</v>
      </c>
      <c r="H29" s="23"/>
      <c r="I29" s="22">
        <f>SUM(I22:I27)</f>
        <v>-27489</v>
      </c>
      <c r="J29" s="23"/>
      <c r="K29" s="22">
        <f>SUM(K22:K27)</f>
        <v>-18916</v>
      </c>
      <c r="L29" s="23"/>
      <c r="M29" s="22">
        <f>SUM(M22:M27)</f>
        <v>-41470</v>
      </c>
      <c r="N29" s="19"/>
      <c r="O29" s="19"/>
    </row>
    <row r="30" spans="2:15" ht="7.5" customHeight="1">
      <c r="B30" s="19"/>
      <c r="C30" s="19"/>
      <c r="D30" s="19"/>
      <c r="E30" s="19"/>
      <c r="F30" s="18"/>
      <c r="G30" s="22"/>
      <c r="H30" s="23"/>
      <c r="I30" s="22"/>
      <c r="J30" s="23"/>
      <c r="K30" s="22"/>
      <c r="L30" s="23"/>
      <c r="M30" s="22"/>
      <c r="N30" s="19"/>
      <c r="O30" s="19"/>
    </row>
    <row r="31" spans="2:15" ht="12.75" customHeight="1">
      <c r="B31" s="19" t="s">
        <v>64</v>
      </c>
      <c r="C31" s="19"/>
      <c r="D31" s="19"/>
      <c r="E31" s="19"/>
      <c r="F31" s="18"/>
      <c r="G31" s="139">
        <v>-934</v>
      </c>
      <c r="H31" s="23"/>
      <c r="I31" s="22">
        <v>-874</v>
      </c>
      <c r="J31" s="23"/>
      <c r="K31" s="139">
        <v>-3188</v>
      </c>
      <c r="L31" s="23"/>
      <c r="M31" s="22">
        <v>-2578</v>
      </c>
      <c r="N31" s="19"/>
      <c r="O31" s="19"/>
    </row>
    <row r="32" spans="2:15" ht="7.5" customHeight="1">
      <c r="B32" s="19"/>
      <c r="C32" s="19"/>
      <c r="D32" s="19"/>
      <c r="E32" s="19"/>
      <c r="F32" s="18"/>
      <c r="G32" s="22"/>
      <c r="H32" s="23"/>
      <c r="I32" s="22"/>
      <c r="J32" s="23"/>
      <c r="K32" s="22"/>
      <c r="L32" s="23"/>
      <c r="M32" s="22"/>
      <c r="N32" s="19"/>
      <c r="O32" s="19"/>
    </row>
    <row r="33" spans="2:15" ht="12.75" customHeight="1">
      <c r="B33" s="19" t="s">
        <v>312</v>
      </c>
      <c r="C33" s="19"/>
      <c r="D33" s="19"/>
      <c r="E33" s="19"/>
      <c r="F33" s="18"/>
      <c r="G33" s="22"/>
      <c r="H33" s="23"/>
      <c r="I33" s="22"/>
      <c r="J33" s="23"/>
      <c r="K33" s="22"/>
      <c r="L33" s="23"/>
      <c r="M33" s="22"/>
      <c r="N33" s="19"/>
      <c r="O33" s="19"/>
    </row>
    <row r="34" spans="3:15" ht="12.75" customHeight="1">
      <c r="C34" s="19" t="s">
        <v>313</v>
      </c>
      <c r="D34" s="19"/>
      <c r="E34" s="19"/>
      <c r="F34" s="18"/>
      <c r="G34" s="134">
        <v>0</v>
      </c>
      <c r="H34" s="140"/>
      <c r="I34" s="141">
        <v>-422</v>
      </c>
      <c r="J34" s="140"/>
      <c r="K34" s="134">
        <v>-603</v>
      </c>
      <c r="L34" s="140"/>
      <c r="M34" s="141">
        <v>-1369</v>
      </c>
      <c r="N34" s="19"/>
      <c r="O34" s="19"/>
    </row>
    <row r="35" spans="3:15" s="20" customFormat="1" ht="7.5" customHeight="1">
      <c r="C35" s="19"/>
      <c r="D35" s="19"/>
      <c r="E35" s="19"/>
      <c r="F35" s="18"/>
      <c r="G35" s="134"/>
      <c r="H35" s="140"/>
      <c r="I35" s="141"/>
      <c r="J35" s="140"/>
      <c r="K35" s="134"/>
      <c r="L35" s="140"/>
      <c r="M35" s="141"/>
      <c r="N35" s="19"/>
      <c r="O35" s="19"/>
    </row>
    <row r="36" spans="2:15" ht="12.75" customHeight="1">
      <c r="B36" s="61" t="s">
        <v>412</v>
      </c>
      <c r="C36" s="19"/>
      <c r="D36" s="19"/>
      <c r="E36" s="19"/>
      <c r="F36" s="18">
        <v>11</v>
      </c>
      <c r="G36" s="134">
        <v>8115</v>
      </c>
      <c r="H36" s="140"/>
      <c r="I36" s="141">
        <v>0</v>
      </c>
      <c r="J36" s="140"/>
      <c r="K36" s="134">
        <v>-41885</v>
      </c>
      <c r="L36" s="140"/>
      <c r="M36" s="141">
        <v>0</v>
      </c>
      <c r="N36" s="19"/>
      <c r="O36" s="19"/>
    </row>
    <row r="37" spans="2:15" ht="7.5" customHeight="1">
      <c r="B37" s="19"/>
      <c r="C37" s="19"/>
      <c r="D37" s="19"/>
      <c r="E37" s="19"/>
      <c r="F37" s="18"/>
      <c r="G37" s="22"/>
      <c r="H37" s="23"/>
      <c r="I37" s="22"/>
      <c r="J37" s="23"/>
      <c r="K37" s="22"/>
      <c r="L37" s="23"/>
      <c r="M37" s="22"/>
      <c r="N37" s="19"/>
      <c r="O37" s="19"/>
    </row>
    <row r="38" spans="2:15" ht="7.5" customHeight="1">
      <c r="B38" s="12"/>
      <c r="C38" s="21"/>
      <c r="D38" s="21"/>
      <c r="E38" s="21"/>
      <c r="F38" s="18"/>
      <c r="G38" s="135"/>
      <c r="H38" s="23"/>
      <c r="I38" s="135"/>
      <c r="J38" s="23"/>
      <c r="K38" s="135"/>
      <c r="L38" s="23"/>
      <c r="M38" s="135"/>
      <c r="N38" s="19"/>
      <c r="O38" s="19"/>
    </row>
    <row r="39" spans="2:15" ht="12.75" customHeight="1">
      <c r="B39" s="61" t="s">
        <v>340</v>
      </c>
      <c r="C39" s="21"/>
      <c r="D39" s="21"/>
      <c r="E39" s="21"/>
      <c r="F39" s="18"/>
      <c r="G39" s="22">
        <v>-13733</v>
      </c>
      <c r="H39" s="23"/>
      <c r="I39" s="22">
        <v>-28785</v>
      </c>
      <c r="J39" s="23"/>
      <c r="K39" s="22">
        <v>-64592</v>
      </c>
      <c r="L39" s="23"/>
      <c r="M39" s="22">
        <v>-45417</v>
      </c>
      <c r="N39" s="19"/>
      <c r="O39" s="19"/>
    </row>
    <row r="40" spans="2:15" ht="7.5" customHeight="1">
      <c r="B40" s="19"/>
      <c r="C40" s="19"/>
      <c r="D40" s="19"/>
      <c r="E40" s="19"/>
      <c r="F40" s="18"/>
      <c r="G40" s="22"/>
      <c r="H40" s="23"/>
      <c r="I40" s="22"/>
      <c r="J40" s="23"/>
      <c r="K40" s="22"/>
      <c r="L40" s="23"/>
      <c r="M40" s="22"/>
      <c r="N40" s="19"/>
      <c r="O40" s="19"/>
    </row>
    <row r="41" spans="2:15" ht="12.75" customHeight="1">
      <c r="B41" s="19" t="s">
        <v>20</v>
      </c>
      <c r="C41" s="19"/>
      <c r="D41" s="19"/>
      <c r="E41" s="19"/>
      <c r="F41" s="18">
        <v>17</v>
      </c>
      <c r="G41" s="22">
        <v>-507</v>
      </c>
      <c r="H41" s="23"/>
      <c r="I41" s="22">
        <v>-277</v>
      </c>
      <c r="J41" s="23"/>
      <c r="K41" s="22">
        <v>-1949</v>
      </c>
      <c r="L41" s="23"/>
      <c r="M41" s="22">
        <v>-2949</v>
      </c>
      <c r="N41" s="19"/>
      <c r="O41" s="19"/>
    </row>
    <row r="42" spans="2:15" ht="7.5" customHeight="1">
      <c r="B42" s="19"/>
      <c r="C42" s="19"/>
      <c r="D42" s="19"/>
      <c r="E42" s="19"/>
      <c r="F42" s="18"/>
      <c r="G42" s="22"/>
      <c r="H42" s="23"/>
      <c r="I42" s="22"/>
      <c r="J42" s="23"/>
      <c r="K42" s="22"/>
      <c r="L42" s="23"/>
      <c r="M42" s="22"/>
      <c r="N42" s="19"/>
      <c r="O42" s="19"/>
    </row>
    <row r="43" spans="2:15" ht="7.5" customHeight="1">
      <c r="B43" s="12"/>
      <c r="C43" s="19"/>
      <c r="D43" s="21"/>
      <c r="E43" s="21"/>
      <c r="F43" s="18"/>
      <c r="G43" s="135"/>
      <c r="H43" s="23"/>
      <c r="I43" s="135"/>
      <c r="J43" s="23"/>
      <c r="K43" s="135"/>
      <c r="L43" s="23"/>
      <c r="M43" s="135"/>
      <c r="N43" s="19"/>
      <c r="O43" s="19"/>
    </row>
    <row r="44" spans="2:15" ht="12.75" customHeight="1" thickBot="1">
      <c r="B44" s="12" t="s">
        <v>305</v>
      </c>
      <c r="C44" s="19"/>
      <c r="D44" s="19"/>
      <c r="E44" s="19"/>
      <c r="F44" s="18"/>
      <c r="G44" s="136">
        <f>SUM(G39:G42)</f>
        <v>-14240</v>
      </c>
      <c r="H44" s="131"/>
      <c r="I44" s="136">
        <f>SUM(I39:I42)</f>
        <v>-29062</v>
      </c>
      <c r="J44" s="131"/>
      <c r="K44" s="136">
        <f>SUM(K39:K42)</f>
        <v>-66541</v>
      </c>
      <c r="L44" s="131"/>
      <c r="M44" s="136">
        <f>SUM(M39:M42)</f>
        <v>-48366</v>
      </c>
      <c r="N44" s="19"/>
      <c r="O44" s="19"/>
    </row>
    <row r="45" spans="2:15" ht="12.75" customHeight="1" thickTop="1">
      <c r="B45" s="19"/>
      <c r="C45" s="19"/>
      <c r="D45" s="19"/>
      <c r="E45" s="19"/>
      <c r="F45" s="18"/>
      <c r="G45" s="22"/>
      <c r="H45" s="23"/>
      <c r="I45" s="22"/>
      <c r="J45" s="23"/>
      <c r="K45" s="22"/>
      <c r="L45" s="23"/>
      <c r="M45" s="22"/>
      <c r="N45" s="19"/>
      <c r="O45" s="19"/>
    </row>
    <row r="46" spans="2:15" ht="12.75" customHeight="1">
      <c r="B46" s="11"/>
      <c r="C46" s="19"/>
      <c r="D46" s="19"/>
      <c r="E46" s="19"/>
      <c r="F46" s="18"/>
      <c r="G46" s="22"/>
      <c r="H46" s="23"/>
      <c r="I46" s="22"/>
      <c r="J46" s="23"/>
      <c r="K46" s="22"/>
      <c r="L46" s="23"/>
      <c r="M46" s="22"/>
      <c r="N46" s="19"/>
      <c r="O46" s="19"/>
    </row>
    <row r="47" spans="2:15" ht="12.75" customHeight="1">
      <c r="B47" s="12" t="s">
        <v>341</v>
      </c>
      <c r="C47" s="19"/>
      <c r="D47" s="19"/>
      <c r="E47" s="19"/>
      <c r="F47" s="18"/>
      <c r="G47" s="22"/>
      <c r="H47" s="23"/>
      <c r="I47" s="22"/>
      <c r="J47" s="23"/>
      <c r="K47" s="22"/>
      <c r="L47" s="23"/>
      <c r="M47" s="22"/>
      <c r="N47" s="19"/>
      <c r="O47" s="19"/>
    </row>
    <row r="48" spans="2:15" ht="12.75" customHeight="1">
      <c r="B48" s="19"/>
      <c r="C48" s="19" t="s">
        <v>306</v>
      </c>
      <c r="D48" s="19"/>
      <c r="E48" s="19"/>
      <c r="F48" s="18"/>
      <c r="G48" s="22">
        <f>G51-G49</f>
        <v>6310</v>
      </c>
      <c r="H48" s="23"/>
      <c r="I48" s="22">
        <f>I51-I49</f>
        <v>-5475</v>
      </c>
      <c r="J48" s="23"/>
      <c r="K48" s="22">
        <f>K51-K49</f>
        <v>-52221</v>
      </c>
      <c r="L48" s="23"/>
      <c r="M48" s="22">
        <f>M51-M49</f>
        <v>-11679</v>
      </c>
      <c r="N48" s="19"/>
      <c r="O48" s="19"/>
    </row>
    <row r="49" spans="2:15" ht="12.75" customHeight="1">
      <c r="B49" s="19"/>
      <c r="C49" s="19" t="s">
        <v>396</v>
      </c>
      <c r="D49" s="19"/>
      <c r="E49" s="19"/>
      <c r="F49" s="18"/>
      <c r="G49" s="22">
        <f>-176533+155983</f>
        <v>-20550</v>
      </c>
      <c r="H49" s="23"/>
      <c r="I49" s="22">
        <v>-23587</v>
      </c>
      <c r="J49" s="23"/>
      <c r="K49" s="22">
        <f>-220303+205983</f>
        <v>-14320</v>
      </c>
      <c r="L49" s="23"/>
      <c r="M49" s="22">
        <v>-36687</v>
      </c>
      <c r="N49" s="19"/>
      <c r="O49" s="19"/>
    </row>
    <row r="50" spans="2:15" ht="7.5" customHeight="1">
      <c r="B50" s="19"/>
      <c r="C50" s="19"/>
      <c r="D50" s="19"/>
      <c r="E50" s="19"/>
      <c r="F50" s="18"/>
      <c r="G50" s="135"/>
      <c r="H50" s="23"/>
      <c r="I50" s="135"/>
      <c r="J50" s="23"/>
      <c r="K50" s="135"/>
      <c r="L50" s="23"/>
      <c r="M50" s="135"/>
      <c r="N50" s="19"/>
      <c r="O50" s="19"/>
    </row>
    <row r="51" spans="5:15" ht="12.75" customHeight="1" thickBot="1">
      <c r="E51" s="19"/>
      <c r="F51" s="18"/>
      <c r="G51" s="222">
        <f>G44</f>
        <v>-14240</v>
      </c>
      <c r="H51" s="23"/>
      <c r="I51" s="222">
        <f>I44</f>
        <v>-29062</v>
      </c>
      <c r="J51" s="23"/>
      <c r="K51" s="222">
        <f>K44</f>
        <v>-66541</v>
      </c>
      <c r="L51" s="23"/>
      <c r="M51" s="222">
        <f>M44</f>
        <v>-48366</v>
      </c>
      <c r="N51" s="19"/>
      <c r="O51" s="19"/>
    </row>
    <row r="52" spans="5:15" ht="12.75" customHeight="1" thickTop="1">
      <c r="E52" s="19"/>
      <c r="F52" s="18"/>
      <c r="G52" s="22"/>
      <c r="H52" s="23"/>
      <c r="I52" s="22"/>
      <c r="J52" s="23"/>
      <c r="K52" s="22"/>
      <c r="L52" s="22"/>
      <c r="M52" s="22"/>
      <c r="N52" s="19"/>
      <c r="O52" s="19"/>
    </row>
    <row r="53" spans="5:15" ht="12.75" customHeight="1">
      <c r="E53" s="19"/>
      <c r="F53" s="18"/>
      <c r="G53" s="22"/>
      <c r="H53" s="23"/>
      <c r="I53" s="22"/>
      <c r="J53" s="23"/>
      <c r="K53" s="22"/>
      <c r="L53" s="22"/>
      <c r="M53" s="22"/>
      <c r="N53" s="19"/>
      <c r="O53" s="19"/>
    </row>
    <row r="54" spans="2:15" ht="12.75" customHeight="1">
      <c r="B54" s="19" t="s">
        <v>121</v>
      </c>
      <c r="C54" s="19"/>
      <c r="D54" s="19"/>
      <c r="E54" s="19"/>
      <c r="F54" s="18"/>
      <c r="G54" s="22"/>
      <c r="H54" s="23"/>
      <c r="I54" s="22"/>
      <c r="J54" s="23"/>
      <c r="K54" s="22"/>
      <c r="L54" s="22"/>
      <c r="M54" s="22"/>
      <c r="N54" s="19"/>
      <c r="O54" s="19"/>
    </row>
    <row r="55" spans="2:15" ht="12.75" customHeight="1">
      <c r="B55" s="73" t="s">
        <v>14</v>
      </c>
      <c r="C55" s="19" t="s">
        <v>122</v>
      </c>
      <c r="D55" s="19"/>
      <c r="E55" s="19"/>
      <c r="F55" s="18"/>
      <c r="G55" s="22">
        <f>G59-G56</f>
        <v>-13745</v>
      </c>
      <c r="H55" s="23"/>
      <c r="I55" s="22">
        <f>I59-I56</f>
        <v>-26844</v>
      </c>
      <c r="J55" s="23"/>
      <c r="K55" s="22">
        <f>K59-K56</f>
        <v>-63540</v>
      </c>
      <c r="L55" s="22"/>
      <c r="M55" s="22">
        <f>M59-M56</f>
        <v>-43814</v>
      </c>
      <c r="N55" s="19"/>
      <c r="O55" s="19"/>
    </row>
    <row r="56" spans="2:15" ht="12.75" customHeight="1">
      <c r="B56" s="73" t="s">
        <v>14</v>
      </c>
      <c r="C56" s="12" t="s">
        <v>17</v>
      </c>
      <c r="D56" s="19"/>
      <c r="E56" s="19"/>
      <c r="F56" s="18"/>
      <c r="G56" s="22">
        <f>-5068+4573</f>
        <v>-495</v>
      </c>
      <c r="H56" s="23"/>
      <c r="I56" s="22">
        <v>-2218</v>
      </c>
      <c r="J56" s="23"/>
      <c r="K56" s="22">
        <f>-7574+4573</f>
        <v>-3001</v>
      </c>
      <c r="L56" s="22"/>
      <c r="M56" s="22">
        <v>-4552</v>
      </c>
      <c r="N56" s="19"/>
      <c r="O56" s="19"/>
    </row>
    <row r="57" spans="2:15" ht="4.5" customHeight="1">
      <c r="B57" s="12"/>
      <c r="C57" s="19"/>
      <c r="D57" s="19"/>
      <c r="E57" s="19"/>
      <c r="F57" s="18"/>
      <c r="G57" s="22"/>
      <c r="H57" s="23"/>
      <c r="I57" s="22"/>
      <c r="J57" s="23"/>
      <c r="K57" s="22"/>
      <c r="L57" s="22"/>
      <c r="M57" s="22"/>
      <c r="N57" s="19"/>
      <c r="O57" s="19"/>
    </row>
    <row r="58" spans="2:15" ht="7.5" customHeight="1">
      <c r="B58" s="12"/>
      <c r="C58" s="19"/>
      <c r="D58" s="19"/>
      <c r="E58" s="19"/>
      <c r="F58" s="18"/>
      <c r="G58" s="135"/>
      <c r="H58" s="23"/>
      <c r="I58" s="135"/>
      <c r="J58" s="23"/>
      <c r="K58" s="135"/>
      <c r="L58" s="22"/>
      <c r="M58" s="135"/>
      <c r="N58" s="19"/>
      <c r="O58" s="19"/>
    </row>
    <row r="59" spans="2:15" ht="12.75" customHeight="1" thickBot="1">
      <c r="B59" s="12" t="s">
        <v>305</v>
      </c>
      <c r="C59" s="19"/>
      <c r="D59" s="19"/>
      <c r="E59" s="19"/>
      <c r="F59" s="18"/>
      <c r="G59" s="136">
        <f>G51</f>
        <v>-14240</v>
      </c>
      <c r="H59" s="23"/>
      <c r="I59" s="136">
        <f>I51</f>
        <v>-29062</v>
      </c>
      <c r="J59" s="23"/>
      <c r="K59" s="136">
        <f>K51</f>
        <v>-66541</v>
      </c>
      <c r="L59" s="22"/>
      <c r="M59" s="136">
        <f>M51</f>
        <v>-48366</v>
      </c>
      <c r="N59" s="19"/>
      <c r="O59" s="19"/>
    </row>
    <row r="60" spans="2:15" ht="12.75" customHeight="1" thickTop="1">
      <c r="B60" s="12"/>
      <c r="C60" s="21"/>
      <c r="D60" s="20"/>
      <c r="E60" s="21"/>
      <c r="F60" s="18"/>
      <c r="G60" s="41"/>
      <c r="H60" s="19"/>
      <c r="I60" s="39"/>
      <c r="J60" s="19"/>
      <c r="K60" s="41"/>
      <c r="L60" s="39"/>
      <c r="M60" s="40"/>
      <c r="N60" s="19"/>
      <c r="O60" s="19"/>
    </row>
    <row r="61" spans="2:15" ht="12.75" customHeight="1">
      <c r="B61" s="12"/>
      <c r="C61" s="21"/>
      <c r="D61" s="20"/>
      <c r="E61" s="21"/>
      <c r="F61" s="18"/>
      <c r="G61" s="41"/>
      <c r="H61" s="19"/>
      <c r="I61" s="39"/>
      <c r="J61" s="19"/>
      <c r="K61" s="41"/>
      <c r="L61" s="39"/>
      <c r="M61" s="39"/>
      <c r="N61" s="19"/>
      <c r="O61" s="19"/>
    </row>
    <row r="62" spans="2:15" ht="12.75" customHeight="1">
      <c r="B62" s="61" t="s">
        <v>342</v>
      </c>
      <c r="C62" s="61"/>
      <c r="D62" s="61"/>
      <c r="E62" s="61"/>
      <c r="F62" s="22"/>
      <c r="G62" s="22"/>
      <c r="H62" s="19"/>
      <c r="I62" s="25"/>
      <c r="J62" s="26"/>
      <c r="K62" s="22"/>
      <c r="L62" s="69" t="s">
        <v>28</v>
      </c>
      <c r="M62" s="25"/>
      <c r="N62" s="19"/>
      <c r="O62" s="19"/>
    </row>
    <row r="63" spans="2:15" ht="12.75" customHeight="1">
      <c r="B63" s="61"/>
      <c r="C63" s="19" t="s">
        <v>343</v>
      </c>
      <c r="D63" s="61"/>
      <c r="E63" s="61"/>
      <c r="F63" s="22"/>
      <c r="G63" s="22"/>
      <c r="H63" s="19"/>
      <c r="I63" s="25"/>
      <c r="J63" s="26"/>
      <c r="K63" s="22"/>
      <c r="L63" s="69"/>
      <c r="M63" s="25"/>
      <c r="N63" s="19"/>
      <c r="O63" s="19"/>
    </row>
    <row r="64" spans="2:15" ht="7.5" customHeight="1">
      <c r="B64" s="61"/>
      <c r="C64" s="61"/>
      <c r="D64" s="61"/>
      <c r="E64" s="61"/>
      <c r="F64" s="18"/>
      <c r="G64" s="25"/>
      <c r="H64" s="19"/>
      <c r="I64" s="25"/>
      <c r="J64" s="26"/>
      <c r="K64" s="25"/>
      <c r="L64" s="69" t="s">
        <v>28</v>
      </c>
      <c r="M64" s="25"/>
      <c r="N64" s="39"/>
      <c r="O64" s="39"/>
    </row>
    <row r="65" spans="2:15" ht="12.75" customHeight="1">
      <c r="B65" s="73" t="s">
        <v>14</v>
      </c>
      <c r="C65" s="61" t="s">
        <v>327</v>
      </c>
      <c r="D65" s="61"/>
      <c r="E65" s="61"/>
      <c r="N65" s="19"/>
      <c r="O65" s="19"/>
    </row>
    <row r="66" spans="2:15" ht="12.75" customHeight="1">
      <c r="B66" s="73"/>
      <c r="C66" s="61" t="s">
        <v>263</v>
      </c>
      <c r="D66" s="61"/>
      <c r="E66" s="61"/>
      <c r="F66" s="18"/>
      <c r="G66" s="225">
        <f>G69-G67</f>
        <v>3.2676193059342475</v>
      </c>
      <c r="H66" s="19"/>
      <c r="I66" s="225">
        <f>I69-I67</f>
        <v>-1.7757406213780378</v>
      </c>
      <c r="J66" s="26"/>
      <c r="K66" s="225">
        <f>K69-K67</f>
        <v>-23.355364900810365</v>
      </c>
      <c r="L66" s="69"/>
      <c r="M66" s="225">
        <f>M69-M67</f>
        <v>-3.7043816557019866</v>
      </c>
      <c r="N66" s="19"/>
      <c r="O66" s="19"/>
    </row>
    <row r="67" spans="2:15" ht="12.75" customHeight="1">
      <c r="B67" s="73"/>
      <c r="C67" s="61" t="s">
        <v>397</v>
      </c>
      <c r="D67" s="61"/>
      <c r="E67" s="61"/>
      <c r="F67" s="18"/>
      <c r="G67" s="225">
        <f>(G49-62)/210153*100</f>
        <v>-9.80809219949275</v>
      </c>
      <c r="H67" s="19"/>
      <c r="I67" s="225">
        <f>(I49+471)/209940.571*100</f>
        <v>-11.010735033201373</v>
      </c>
      <c r="J67" s="26"/>
      <c r="K67" s="225">
        <f>(K49-138)/210153*100</f>
        <v>-6.8797495158289435</v>
      </c>
      <c r="L67" s="69"/>
      <c r="M67" s="225">
        <f>(M49+650)/209940.571*100</f>
        <v>-17.165333898229704</v>
      </c>
      <c r="N67" s="19"/>
      <c r="O67" s="19"/>
    </row>
    <row r="68" spans="2:15" ht="6" customHeight="1">
      <c r="B68" s="73"/>
      <c r="C68" s="61"/>
      <c r="D68" s="61"/>
      <c r="E68" s="61"/>
      <c r="F68" s="18"/>
      <c r="G68" s="226"/>
      <c r="H68" s="19"/>
      <c r="I68" s="226"/>
      <c r="J68" s="26"/>
      <c r="K68" s="226"/>
      <c r="L68" s="69"/>
      <c r="M68" s="226"/>
      <c r="N68" s="19"/>
      <c r="O68" s="19"/>
    </row>
    <row r="69" spans="2:15" ht="12.75" customHeight="1" thickBot="1">
      <c r="B69" s="73"/>
      <c r="C69" s="61"/>
      <c r="D69" s="61"/>
      <c r="E69" s="61"/>
      <c r="F69" s="18">
        <v>25</v>
      </c>
      <c r="G69" s="119">
        <f>G55/210153*100</f>
        <v>-6.540472893558502</v>
      </c>
      <c r="H69" s="19"/>
      <c r="I69" s="119">
        <f>I55/209940.571*100</f>
        <v>-12.78647565457941</v>
      </c>
      <c r="J69" s="26"/>
      <c r="K69" s="119">
        <f>K55/210153*100</f>
        <v>-30.23511441663931</v>
      </c>
      <c r="L69" s="69" t="s">
        <v>28</v>
      </c>
      <c r="M69" s="119">
        <f>M55/209940.571*100</f>
        <v>-20.86971555393169</v>
      </c>
      <c r="N69" s="19"/>
      <c r="O69" s="19"/>
    </row>
    <row r="70" spans="2:15" ht="9.75" customHeight="1" thickTop="1">
      <c r="B70" s="61"/>
      <c r="C70" s="61"/>
      <c r="D70" s="61"/>
      <c r="E70" s="61"/>
      <c r="F70" s="18"/>
      <c r="G70" s="31"/>
      <c r="H70" s="18"/>
      <c r="I70" s="31"/>
      <c r="J70" s="31"/>
      <c r="K70" s="31"/>
      <c r="L70" s="69"/>
      <c r="M70" s="31"/>
      <c r="N70" s="19"/>
      <c r="O70" s="19"/>
    </row>
    <row r="71" spans="2:15" ht="14.25" customHeight="1" thickBot="1">
      <c r="B71" s="73" t="s">
        <v>14</v>
      </c>
      <c r="C71" s="61" t="s">
        <v>212</v>
      </c>
      <c r="D71" s="61"/>
      <c r="E71" s="61"/>
      <c r="F71" s="18">
        <v>25</v>
      </c>
      <c r="G71" s="227">
        <f>G61/209940.571*100</f>
        <v>0</v>
      </c>
      <c r="H71" s="19"/>
      <c r="I71" s="227">
        <f>I61/209940.571*100</f>
        <v>0</v>
      </c>
      <c r="J71" s="26"/>
      <c r="K71" s="227">
        <v>0</v>
      </c>
      <c r="L71" s="69" t="s">
        <v>28</v>
      </c>
      <c r="M71" s="227">
        <f>M61/209940.571*100</f>
        <v>0</v>
      </c>
      <c r="N71" s="19"/>
      <c r="O71" s="19"/>
    </row>
    <row r="72" spans="2:15" ht="6.75" customHeight="1" thickTop="1">
      <c r="B72" s="61"/>
      <c r="C72" s="61"/>
      <c r="D72" s="61"/>
      <c r="E72" s="61"/>
      <c r="F72" s="18"/>
      <c r="G72" s="256"/>
      <c r="H72" s="18"/>
      <c r="I72" s="256"/>
      <c r="J72" s="31"/>
      <c r="K72" s="256"/>
      <c r="L72" s="69"/>
      <c r="M72" s="256"/>
      <c r="N72" s="19"/>
      <c r="O72" s="19"/>
    </row>
    <row r="73" spans="4:15" ht="14.25" customHeight="1">
      <c r="D73" s="61"/>
      <c r="E73" s="61"/>
      <c r="N73" s="19"/>
      <c r="O73" s="19"/>
    </row>
    <row r="74" spans="2:15" ht="12.75" customHeight="1">
      <c r="B74" s="61"/>
      <c r="C74" s="61"/>
      <c r="D74" s="61"/>
      <c r="E74" s="61"/>
      <c r="F74" s="18"/>
      <c r="G74" s="25"/>
      <c r="H74" s="19"/>
      <c r="I74" s="25"/>
      <c r="J74" s="26"/>
      <c r="K74" s="26"/>
      <c r="L74" s="26"/>
      <c r="M74" s="25"/>
      <c r="N74" s="19"/>
      <c r="O74" s="19"/>
    </row>
    <row r="75" spans="2:15" ht="12.75" customHeight="1">
      <c r="B75" s="61"/>
      <c r="C75" s="61"/>
      <c r="D75" s="61"/>
      <c r="E75" s="61"/>
      <c r="F75" s="18"/>
      <c r="G75" s="25"/>
      <c r="H75" s="19"/>
      <c r="I75" s="25"/>
      <c r="J75" s="26"/>
      <c r="K75" s="26"/>
      <c r="L75" s="26"/>
      <c r="M75" s="25"/>
      <c r="N75" s="19"/>
      <c r="O75" s="19"/>
    </row>
    <row r="76" spans="2:15" ht="12.75" customHeight="1">
      <c r="B76" s="61"/>
      <c r="C76" s="61"/>
      <c r="D76" s="61"/>
      <c r="E76" s="61"/>
      <c r="F76" s="18"/>
      <c r="G76" s="25"/>
      <c r="H76" s="19"/>
      <c r="I76" s="25"/>
      <c r="J76" s="26"/>
      <c r="K76" s="26"/>
      <c r="L76" s="26"/>
      <c r="M76" s="25"/>
      <c r="N76" s="19"/>
      <c r="O76" s="19"/>
    </row>
    <row r="77" spans="2:15" ht="12.75" customHeight="1">
      <c r="B77" s="294" t="s">
        <v>124</v>
      </c>
      <c r="C77" s="294"/>
      <c r="D77" s="294"/>
      <c r="E77" s="294"/>
      <c r="F77" s="294"/>
      <c r="G77" s="294"/>
      <c r="H77" s="294"/>
      <c r="I77" s="294"/>
      <c r="J77" s="294"/>
      <c r="K77" s="294"/>
      <c r="L77" s="294"/>
      <c r="M77" s="294"/>
      <c r="N77" s="2"/>
      <c r="O77" s="2"/>
    </row>
    <row r="78" spans="2:15" ht="12.75" customHeight="1">
      <c r="B78" s="291" t="s">
        <v>125</v>
      </c>
      <c r="C78" s="291"/>
      <c r="D78" s="291"/>
      <c r="E78" s="291"/>
      <c r="F78" s="291"/>
      <c r="G78" s="291"/>
      <c r="H78" s="291"/>
      <c r="I78" s="291"/>
      <c r="J78" s="291"/>
      <c r="K78" s="291"/>
      <c r="L78" s="291"/>
      <c r="M78" s="291"/>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18"/>
      <c r="H80" s="127"/>
      <c r="I80" s="18"/>
      <c r="J80" s="2"/>
      <c r="K80" s="2"/>
      <c r="L80" s="2"/>
      <c r="M80" s="2"/>
      <c r="N80" s="2"/>
      <c r="O80" s="2"/>
    </row>
    <row r="81" spans="3:15" ht="12.75" customHeight="1">
      <c r="C81" s="2"/>
      <c r="D81" s="2"/>
      <c r="E81" s="2"/>
      <c r="F81" s="2"/>
      <c r="G81" s="18"/>
      <c r="H81" s="127"/>
      <c r="I81" s="18"/>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19"/>
      <c r="C83" s="2"/>
      <c r="D83" s="2"/>
      <c r="E83" s="2"/>
      <c r="F83" s="2"/>
      <c r="G83" s="19"/>
      <c r="H83" s="19"/>
      <c r="I83" s="19"/>
      <c r="J83" s="2"/>
      <c r="K83" s="2"/>
      <c r="L83" s="2"/>
      <c r="M83" s="2"/>
      <c r="N83" s="2"/>
      <c r="O83" s="2"/>
    </row>
    <row r="84" spans="2:15" ht="12.75" customHeight="1">
      <c r="B84" s="2"/>
      <c r="C84" s="2"/>
      <c r="D84" s="2"/>
      <c r="E84" s="2"/>
      <c r="F84" s="2"/>
      <c r="G84" s="19"/>
      <c r="H84" s="19"/>
      <c r="I84" s="19"/>
      <c r="J84" s="2"/>
      <c r="K84" s="2"/>
      <c r="L84" s="2"/>
      <c r="M84" s="2"/>
      <c r="N84" s="2"/>
      <c r="O84" s="2"/>
    </row>
    <row r="85" spans="2:15" ht="12.75" customHeight="1">
      <c r="B85" s="19"/>
      <c r="C85" s="2"/>
      <c r="D85" s="2"/>
      <c r="E85" s="2"/>
      <c r="F85" s="2"/>
      <c r="G85" s="19"/>
      <c r="H85" s="19"/>
      <c r="I85" s="19"/>
      <c r="J85" s="2"/>
      <c r="K85" s="2"/>
      <c r="L85" s="2"/>
      <c r="M85" s="2"/>
      <c r="N85" s="2"/>
      <c r="O85" s="2"/>
    </row>
    <row r="86" spans="2:15" ht="12.75" customHeight="1">
      <c r="B86" s="2"/>
      <c r="C86" s="36"/>
      <c r="D86" s="2"/>
      <c r="E86" s="2"/>
      <c r="F86" s="2"/>
      <c r="J86" s="2"/>
      <c r="K86" s="2"/>
      <c r="L86" s="2"/>
      <c r="M86" s="2"/>
      <c r="N86" s="2"/>
      <c r="O86" s="2"/>
    </row>
    <row r="87" spans="2:15" ht="12.75" customHeight="1">
      <c r="B87" s="2"/>
      <c r="C87" s="36"/>
      <c r="D87" s="2"/>
      <c r="E87" s="2"/>
      <c r="F87" s="2"/>
      <c r="J87" s="2"/>
      <c r="K87" s="2"/>
      <c r="L87" s="2"/>
      <c r="M87" s="2"/>
      <c r="N87" s="2"/>
      <c r="O87" s="2"/>
    </row>
    <row r="88" spans="2:15" ht="12.75" customHeight="1">
      <c r="B88" s="2"/>
      <c r="C88" s="2"/>
      <c r="D88" s="2"/>
      <c r="E88" s="2"/>
      <c r="F88" s="2"/>
      <c r="J88" s="2"/>
      <c r="K88" s="2"/>
      <c r="L88" s="2"/>
      <c r="M88" s="2"/>
      <c r="N88" s="2"/>
      <c r="O88" s="2"/>
    </row>
    <row r="89" spans="2:15" ht="12.75" customHeight="1">
      <c r="B89" s="2"/>
      <c r="C89" s="2"/>
      <c r="D89" s="2"/>
      <c r="E89" s="2"/>
      <c r="F89" s="2"/>
      <c r="J89" s="2"/>
      <c r="K89" s="2"/>
      <c r="L89" s="2"/>
      <c r="M89" s="2"/>
      <c r="N89" s="2"/>
      <c r="O89" s="2"/>
    </row>
    <row r="90" spans="2:15" ht="12.75" customHeight="1">
      <c r="B90" s="2"/>
      <c r="C90" s="2"/>
      <c r="D90" s="2"/>
      <c r="E90" s="2"/>
      <c r="F90" s="2"/>
      <c r="J90" s="2"/>
      <c r="K90" s="2"/>
      <c r="L90" s="2"/>
      <c r="M90" s="2"/>
      <c r="N90" s="2"/>
      <c r="O90" s="2"/>
    </row>
    <row r="91" spans="2:15" ht="12.75" customHeight="1">
      <c r="B91" s="19"/>
      <c r="C91" s="2"/>
      <c r="D91" s="2"/>
      <c r="E91" s="2"/>
      <c r="F91" s="2"/>
      <c r="J91" s="2"/>
      <c r="K91" s="2"/>
      <c r="L91" s="2"/>
      <c r="M91" s="2"/>
      <c r="N91" s="2"/>
      <c r="O91" s="2"/>
    </row>
    <row r="92" spans="2:15" ht="12.75" customHeight="1">
      <c r="B92" s="2"/>
      <c r="C92" s="2"/>
      <c r="D92" s="2"/>
      <c r="E92" s="2"/>
      <c r="F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2"/>
      <c r="C495" s="2"/>
      <c r="D495" s="2"/>
      <c r="E495" s="2"/>
      <c r="F495" s="2"/>
      <c r="G495" s="2"/>
      <c r="H495" s="2"/>
      <c r="I495" s="2"/>
      <c r="J495" s="2"/>
      <c r="K495" s="2"/>
      <c r="L495" s="2"/>
      <c r="M495" s="2"/>
      <c r="N495" s="2"/>
      <c r="O495" s="2"/>
    </row>
    <row r="496" spans="2:15" ht="12.75" customHeight="1">
      <c r="B496" s="2"/>
      <c r="C496" s="2"/>
      <c r="D496" s="2"/>
      <c r="E496" s="2"/>
      <c r="F496" s="2"/>
      <c r="G496" s="2"/>
      <c r="H496" s="2"/>
      <c r="I496" s="2"/>
      <c r="J496" s="2"/>
      <c r="K496" s="2"/>
      <c r="L496" s="2"/>
      <c r="M496" s="2"/>
      <c r="N496" s="2"/>
      <c r="O496" s="2"/>
    </row>
    <row r="497" spans="2:15" ht="12.75" customHeight="1">
      <c r="B497" s="2"/>
      <c r="C497" s="2"/>
      <c r="D497" s="2"/>
      <c r="E497" s="2"/>
      <c r="F497" s="2"/>
      <c r="G497" s="2"/>
      <c r="H497" s="2"/>
      <c r="I497" s="2"/>
      <c r="J497" s="2"/>
      <c r="K497" s="2"/>
      <c r="L497" s="2"/>
      <c r="M497" s="2"/>
      <c r="N497" s="2"/>
      <c r="O497" s="2"/>
    </row>
    <row r="498" spans="2:15" ht="12.75" customHeight="1">
      <c r="B498" s="2"/>
      <c r="C498" s="2"/>
      <c r="D498" s="2"/>
      <c r="E498" s="2"/>
      <c r="F498" s="2"/>
      <c r="G498" s="2"/>
      <c r="H498" s="2"/>
      <c r="I498" s="2"/>
      <c r="J498" s="2"/>
      <c r="K498" s="2"/>
      <c r="L498" s="2"/>
      <c r="M498" s="2"/>
      <c r="N498" s="2"/>
      <c r="O498" s="2"/>
    </row>
    <row r="499" spans="2:15" ht="12.75" customHeight="1">
      <c r="B499" s="2"/>
      <c r="C499" s="2"/>
      <c r="D499" s="2"/>
      <c r="E499" s="2"/>
      <c r="F499" s="2"/>
      <c r="G499" s="2"/>
      <c r="H499" s="2"/>
      <c r="I499" s="2"/>
      <c r="J499" s="2"/>
      <c r="K499" s="2"/>
      <c r="L499" s="2"/>
      <c r="M499" s="2"/>
      <c r="N499" s="2"/>
      <c r="O499" s="2"/>
    </row>
    <row r="500" spans="2:15" ht="12.75" customHeight="1">
      <c r="B500" s="2"/>
      <c r="C500" s="2"/>
      <c r="D500" s="2"/>
      <c r="E500" s="2"/>
      <c r="F500" s="2"/>
      <c r="G500" s="2"/>
      <c r="H500" s="2"/>
      <c r="I500" s="2"/>
      <c r="J500" s="2"/>
      <c r="K500" s="2"/>
      <c r="L500" s="2"/>
      <c r="M500" s="2"/>
      <c r="N500" s="2"/>
      <c r="O500" s="2"/>
    </row>
    <row r="501" spans="2:15" ht="12.75" customHeight="1">
      <c r="B501" s="2"/>
      <c r="C501" s="2"/>
      <c r="D501" s="2"/>
      <c r="E501" s="2"/>
      <c r="F501" s="2"/>
      <c r="G501" s="2"/>
      <c r="H501" s="2"/>
      <c r="I501" s="2"/>
      <c r="J501" s="2"/>
      <c r="K501" s="2"/>
      <c r="L501" s="2"/>
      <c r="M501" s="2"/>
      <c r="N501" s="2"/>
      <c r="O501" s="2"/>
    </row>
    <row r="502" spans="2:15" ht="12.75" customHeight="1">
      <c r="B502" s="2"/>
      <c r="C502" s="2"/>
      <c r="D502" s="2"/>
      <c r="E502" s="2"/>
      <c r="F502" s="2"/>
      <c r="G502" s="2"/>
      <c r="H502" s="2"/>
      <c r="I502" s="2"/>
      <c r="J502" s="2"/>
      <c r="K502" s="2"/>
      <c r="L502" s="2"/>
      <c r="M502" s="2"/>
      <c r="N502" s="2"/>
      <c r="O502" s="2"/>
    </row>
    <row r="503" spans="2:15" ht="12.75" customHeight="1">
      <c r="B503" s="2"/>
      <c r="C503" s="2"/>
      <c r="D503" s="2"/>
      <c r="E503" s="2"/>
      <c r="F503" s="2"/>
      <c r="G503" s="2"/>
      <c r="H503" s="2"/>
      <c r="I503" s="2"/>
      <c r="J503" s="2"/>
      <c r="K503" s="2"/>
      <c r="L503" s="2"/>
      <c r="M503" s="2"/>
      <c r="N503" s="2"/>
      <c r="O503" s="2"/>
    </row>
    <row r="504" spans="2:15" ht="12.75" customHeight="1">
      <c r="B504" s="2"/>
      <c r="C504" s="2"/>
      <c r="D504" s="2"/>
      <c r="E504" s="2"/>
      <c r="F504" s="2"/>
      <c r="G504" s="2"/>
      <c r="H504" s="2"/>
      <c r="I504" s="2"/>
      <c r="J504" s="2"/>
      <c r="K504" s="2"/>
      <c r="L504" s="2"/>
      <c r="M504" s="2"/>
      <c r="N504" s="2"/>
      <c r="O504" s="2"/>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row r="614" spans="2:15" ht="12.75" customHeight="1">
      <c r="B614" s="1"/>
      <c r="C614" s="1"/>
      <c r="D614" s="1"/>
      <c r="E614" s="1"/>
      <c r="F614" s="1"/>
      <c r="G614" s="1"/>
      <c r="H614" s="1"/>
      <c r="I614" s="1"/>
      <c r="J614" s="1"/>
      <c r="K614" s="1"/>
      <c r="L614" s="1"/>
      <c r="M614" s="1"/>
      <c r="N614" s="1"/>
      <c r="O614" s="1"/>
    </row>
    <row r="615" spans="2:15" ht="12.75" customHeight="1">
      <c r="B615" s="1"/>
      <c r="C615" s="1"/>
      <c r="D615" s="1"/>
      <c r="E615" s="1"/>
      <c r="F615" s="1"/>
      <c r="G615" s="1"/>
      <c r="H615" s="1"/>
      <c r="I615" s="1"/>
      <c r="J615" s="1"/>
      <c r="K615" s="1"/>
      <c r="L615" s="1"/>
      <c r="M615" s="1"/>
      <c r="N615" s="1"/>
      <c r="O615" s="1"/>
    </row>
    <row r="616" spans="2:15" ht="12.75" customHeight="1">
      <c r="B616" s="1"/>
      <c r="C616" s="1"/>
      <c r="D616" s="1"/>
      <c r="E616" s="1"/>
      <c r="F616" s="1"/>
      <c r="G616" s="1"/>
      <c r="H616" s="1"/>
      <c r="I616" s="1"/>
      <c r="J616" s="1"/>
      <c r="K616" s="1"/>
      <c r="L616" s="1"/>
      <c r="M616" s="1"/>
      <c r="N616" s="1"/>
      <c r="O616" s="1"/>
    </row>
    <row r="617" spans="2:15" ht="12.75" customHeight="1">
      <c r="B617" s="1"/>
      <c r="C617" s="1"/>
      <c r="D617" s="1"/>
      <c r="E617" s="1"/>
      <c r="F617" s="1"/>
      <c r="G617" s="1"/>
      <c r="H617" s="1"/>
      <c r="I617" s="1"/>
      <c r="J617" s="1"/>
      <c r="K617" s="1"/>
      <c r="L617" s="1"/>
      <c r="M617" s="1"/>
      <c r="N617" s="1"/>
      <c r="O617" s="1"/>
    </row>
    <row r="618" spans="2:15" ht="12.75" customHeight="1">
      <c r="B618" s="1"/>
      <c r="C618" s="1"/>
      <c r="D618" s="1"/>
      <c r="E618" s="1"/>
      <c r="F618" s="1"/>
      <c r="G618" s="1"/>
      <c r="H618" s="1"/>
      <c r="I618" s="1"/>
      <c r="J618" s="1"/>
      <c r="K618" s="1"/>
      <c r="L618" s="1"/>
      <c r="M618" s="1"/>
      <c r="N618" s="1"/>
      <c r="O618" s="1"/>
    </row>
    <row r="619" spans="2:15" ht="12.75" customHeight="1">
      <c r="B619" s="1"/>
      <c r="C619" s="1"/>
      <c r="D619" s="1"/>
      <c r="E619" s="1"/>
      <c r="F619" s="1"/>
      <c r="G619" s="1"/>
      <c r="H619" s="1"/>
      <c r="I619" s="1"/>
      <c r="J619" s="1"/>
      <c r="K619" s="1"/>
      <c r="L619" s="1"/>
      <c r="M619" s="1"/>
      <c r="N619" s="1"/>
      <c r="O619" s="1"/>
    </row>
    <row r="620" spans="2:15" ht="12.75" customHeight="1">
      <c r="B620" s="1"/>
      <c r="C620" s="1"/>
      <c r="D620" s="1"/>
      <c r="E620" s="1"/>
      <c r="F620" s="1"/>
      <c r="G620" s="1"/>
      <c r="H620" s="1"/>
      <c r="I620" s="1"/>
      <c r="J620" s="1"/>
      <c r="K620" s="1"/>
      <c r="L620" s="1"/>
      <c r="M620" s="1"/>
      <c r="N620" s="1"/>
      <c r="O620" s="1"/>
    </row>
    <row r="621" spans="2:15" ht="12.75" customHeight="1">
      <c r="B621" s="1"/>
      <c r="C621" s="1"/>
      <c r="D621" s="1"/>
      <c r="E621" s="1"/>
      <c r="F621" s="1"/>
      <c r="G621" s="1"/>
      <c r="H621" s="1"/>
      <c r="I621" s="1"/>
      <c r="J621" s="1"/>
      <c r="K621" s="1"/>
      <c r="L621" s="1"/>
      <c r="M621" s="1"/>
      <c r="N621" s="1"/>
      <c r="O621" s="1"/>
    </row>
    <row r="622" spans="2:15" ht="12.75" customHeight="1">
      <c r="B622" s="1"/>
      <c r="C622" s="1"/>
      <c r="D622" s="1"/>
      <c r="E622" s="1"/>
      <c r="F622" s="1"/>
      <c r="G622" s="1"/>
      <c r="H622" s="1"/>
      <c r="I622" s="1"/>
      <c r="J622" s="1"/>
      <c r="K622" s="1"/>
      <c r="L622" s="1"/>
      <c r="M622" s="1"/>
      <c r="N622" s="1"/>
      <c r="O622" s="1"/>
    </row>
    <row r="623" spans="2:15" ht="12.75" customHeight="1">
      <c r="B623" s="1"/>
      <c r="C623" s="1"/>
      <c r="D623" s="1"/>
      <c r="E623" s="1"/>
      <c r="F623" s="1"/>
      <c r="G623" s="1"/>
      <c r="H623" s="1"/>
      <c r="I623" s="1"/>
      <c r="J623" s="1"/>
      <c r="K623" s="1"/>
      <c r="L623" s="1"/>
      <c r="M623" s="1"/>
      <c r="N623" s="1"/>
      <c r="O623" s="1"/>
    </row>
  </sheetData>
  <mergeCells count="11">
    <mergeCell ref="B78:M78"/>
    <mergeCell ref="G15:I15"/>
    <mergeCell ref="G14:I14"/>
    <mergeCell ref="B77:M77"/>
    <mergeCell ref="K14:M14"/>
    <mergeCell ref="K15:M15"/>
    <mergeCell ref="B6:M6"/>
    <mergeCell ref="B7:M7"/>
    <mergeCell ref="B10:M10"/>
    <mergeCell ref="B2:M2"/>
    <mergeCell ref="B3:M3"/>
  </mergeCells>
  <printOptions horizontalCentered="1"/>
  <pageMargins left="0.75" right="0.5" top="0.5" bottom="0.5" header="0.5" footer="0.35"/>
  <pageSetup firstPageNumber="1" useFirstPageNumber="1" fitToHeight="1" fitToWidth="1" horizontalDpi="300" verticalDpi="300" orientation="portrait" paperSize="9" scale="84"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8"/>
  <sheetViews>
    <sheetView showGridLines="0" defaultGridColor="0"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3.3359375" style="0" customWidth="1"/>
    <col min="9" max="9" width="3.77734375" style="0" customWidth="1"/>
    <col min="10" max="10" width="11.88671875" style="0" customWidth="1"/>
    <col min="11" max="11" width="2.77734375" style="0" customWidth="1"/>
    <col min="12" max="16384" width="11.4453125" style="0" customWidth="1"/>
  </cols>
  <sheetData>
    <row r="2" spans="1:15" ht="18" customHeight="1">
      <c r="A2" s="9"/>
      <c r="B2" s="290" t="s">
        <v>245</v>
      </c>
      <c r="C2" s="290"/>
      <c r="D2" s="290"/>
      <c r="E2" s="290"/>
      <c r="F2" s="290"/>
      <c r="G2" s="290"/>
      <c r="H2" s="290"/>
      <c r="I2" s="290"/>
      <c r="J2" s="290"/>
      <c r="K2" s="208"/>
      <c r="L2" s="208"/>
      <c r="M2" s="208"/>
      <c r="N2" s="3"/>
      <c r="O2" s="3"/>
    </row>
    <row r="3" spans="1:15" ht="12.75" customHeight="1">
      <c r="A3" s="9"/>
      <c r="B3" s="287" t="s">
        <v>18</v>
      </c>
      <c r="C3" s="287"/>
      <c r="D3" s="287"/>
      <c r="E3" s="287"/>
      <c r="F3" s="287"/>
      <c r="G3" s="287"/>
      <c r="H3" s="287"/>
      <c r="I3" s="287"/>
      <c r="J3" s="287"/>
      <c r="K3" s="1"/>
      <c r="L3" s="3"/>
      <c r="M3" s="3"/>
      <c r="N3" s="3"/>
      <c r="O3" s="3"/>
    </row>
    <row r="4" spans="3:15" ht="12.75" customHeight="1">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8" customHeight="1">
      <c r="A6" s="4"/>
      <c r="B6" s="286" t="str">
        <f>PL!B6</f>
        <v>Interim  report  for  the  third  quarter  ended  31  March  2007</v>
      </c>
      <c r="C6" s="286"/>
      <c r="D6" s="286"/>
      <c r="E6" s="286"/>
      <c r="F6" s="286"/>
      <c r="G6" s="286"/>
      <c r="H6" s="286"/>
      <c r="I6" s="286"/>
      <c r="J6" s="286"/>
      <c r="K6" s="1"/>
      <c r="L6" s="3"/>
      <c r="M6" s="3"/>
      <c r="N6" s="3"/>
      <c r="O6" s="3"/>
    </row>
    <row r="7" spans="2:15" ht="15" customHeight="1">
      <c r="B7" s="287" t="s">
        <v>123</v>
      </c>
      <c r="C7" s="288"/>
      <c r="D7" s="288"/>
      <c r="E7" s="288"/>
      <c r="F7" s="288"/>
      <c r="G7" s="288"/>
      <c r="H7" s="288"/>
      <c r="I7" s="288"/>
      <c r="J7" s="288"/>
      <c r="K7" s="1"/>
      <c r="L7" s="3"/>
      <c r="M7" s="3"/>
      <c r="N7" s="3"/>
      <c r="O7" s="3"/>
    </row>
    <row r="8" spans="1:15" ht="15" customHeight="1">
      <c r="A8" s="5"/>
      <c r="B8" s="3"/>
      <c r="C8" s="3"/>
      <c r="D8" s="3"/>
      <c r="E8" s="3"/>
      <c r="F8" s="3"/>
      <c r="G8" s="3"/>
      <c r="H8" s="3"/>
      <c r="I8" s="3"/>
      <c r="J8" s="3"/>
      <c r="K8" s="3"/>
      <c r="L8" s="3"/>
      <c r="M8" s="3"/>
      <c r="N8" s="3"/>
      <c r="O8" s="3"/>
    </row>
    <row r="9" spans="1:15" ht="6" customHeight="1">
      <c r="A9" s="5"/>
      <c r="B9" s="204"/>
      <c r="C9" s="204"/>
      <c r="D9" s="204"/>
      <c r="E9" s="204"/>
      <c r="F9" s="204"/>
      <c r="G9" s="204"/>
      <c r="H9" s="204"/>
      <c r="I9" s="204"/>
      <c r="J9" s="204"/>
      <c r="K9" s="3"/>
      <c r="L9" s="3"/>
      <c r="M9" s="3"/>
      <c r="N9" s="3"/>
      <c r="O9" s="3"/>
    </row>
    <row r="10" spans="2:15" ht="15.75" customHeight="1">
      <c r="B10" s="295" t="s">
        <v>61</v>
      </c>
      <c r="C10" s="295"/>
      <c r="D10" s="295"/>
      <c r="E10" s="295"/>
      <c r="F10" s="295"/>
      <c r="G10" s="295"/>
      <c r="H10" s="295"/>
      <c r="I10" s="295"/>
      <c r="J10" s="295"/>
      <c r="K10" s="3"/>
      <c r="L10" s="6"/>
      <c r="M10" s="6"/>
      <c r="N10" s="6"/>
      <c r="O10" s="6"/>
    </row>
    <row r="11" spans="2:15" ht="6" customHeight="1">
      <c r="B11" s="206"/>
      <c r="C11" s="207"/>
      <c r="D11" s="207"/>
      <c r="E11" s="207"/>
      <c r="F11" s="207"/>
      <c r="G11" s="207"/>
      <c r="H11" s="207"/>
      <c r="I11" s="207"/>
      <c r="J11" s="207"/>
      <c r="K11" s="3"/>
      <c r="L11" s="6"/>
      <c r="M11" s="6"/>
      <c r="N11" s="6"/>
      <c r="O11" s="6"/>
    </row>
    <row r="12" spans="1:11" ht="12.75" customHeight="1">
      <c r="A12" s="1"/>
      <c r="B12" s="1"/>
      <c r="C12" s="1"/>
      <c r="D12" s="1"/>
      <c r="E12" s="1"/>
      <c r="F12" s="1"/>
      <c r="G12" s="6"/>
      <c r="H12" s="1"/>
      <c r="I12" s="1"/>
      <c r="J12" s="1"/>
      <c r="K12" s="1"/>
    </row>
    <row r="13" spans="1:11" ht="12.75" customHeight="1">
      <c r="A13" s="1"/>
      <c r="B13" s="1"/>
      <c r="C13" s="1"/>
      <c r="D13" s="1"/>
      <c r="E13" s="1"/>
      <c r="F13" s="1"/>
      <c r="G13" s="16"/>
      <c r="H13" s="95" t="s">
        <v>78</v>
      </c>
      <c r="I13" s="8"/>
      <c r="J13" s="95" t="s">
        <v>78</v>
      </c>
      <c r="K13" s="1"/>
    </row>
    <row r="14" spans="1:11" ht="12.75" customHeight="1">
      <c r="A14" s="1"/>
      <c r="B14" s="1"/>
      <c r="C14" s="1"/>
      <c r="D14" s="1"/>
      <c r="E14" s="1"/>
      <c r="F14" s="1"/>
      <c r="G14" s="16"/>
      <c r="H14" s="95" t="s">
        <v>83</v>
      </c>
      <c r="I14" s="8"/>
      <c r="J14" s="95" t="s">
        <v>79</v>
      </c>
      <c r="K14" s="6"/>
    </row>
    <row r="15" spans="1:11" ht="12.75" customHeight="1">
      <c r="A15" s="1"/>
      <c r="B15" s="1"/>
      <c r="C15" s="1"/>
      <c r="D15" s="1"/>
      <c r="E15" s="1"/>
      <c r="F15" s="1"/>
      <c r="G15" s="16"/>
      <c r="H15" s="95" t="s">
        <v>84</v>
      </c>
      <c r="I15" s="8"/>
      <c r="J15" s="95" t="s">
        <v>80</v>
      </c>
      <c r="K15" s="1"/>
    </row>
    <row r="16" spans="1:11" ht="12.75" customHeight="1">
      <c r="A16" s="1"/>
      <c r="B16" s="1"/>
      <c r="C16" s="1"/>
      <c r="D16" s="1"/>
      <c r="E16" s="1"/>
      <c r="F16" s="1"/>
      <c r="G16" s="16"/>
      <c r="H16" s="95" t="s">
        <v>85</v>
      </c>
      <c r="I16" s="8"/>
      <c r="J16" s="95" t="s">
        <v>81</v>
      </c>
      <c r="K16" s="1"/>
    </row>
    <row r="17" spans="1:11" ht="12.75" customHeight="1">
      <c r="A17" s="1"/>
      <c r="B17" s="1"/>
      <c r="C17" s="1"/>
      <c r="D17" s="1"/>
      <c r="E17" s="1"/>
      <c r="F17" s="1"/>
      <c r="G17" s="38" t="s">
        <v>29</v>
      </c>
      <c r="H17" s="102" t="s">
        <v>389</v>
      </c>
      <c r="I17" s="8"/>
      <c r="J17" s="102" t="s">
        <v>117</v>
      </c>
      <c r="K17" s="1"/>
    </row>
    <row r="18" spans="1:11" ht="12.75" customHeight="1">
      <c r="A18" s="1"/>
      <c r="B18" s="15"/>
      <c r="C18" s="15"/>
      <c r="D18" s="1"/>
      <c r="E18" s="1"/>
      <c r="F18" s="1"/>
      <c r="G18" s="16"/>
      <c r="H18" s="27" t="s">
        <v>82</v>
      </c>
      <c r="I18" s="19"/>
      <c r="J18" s="27" t="s">
        <v>82</v>
      </c>
      <c r="K18" s="3"/>
    </row>
    <row r="19" spans="1:11" ht="12.75" customHeight="1">
      <c r="A19" s="1"/>
      <c r="B19" s="11" t="s">
        <v>219</v>
      </c>
      <c r="C19" s="15"/>
      <c r="D19" s="1"/>
      <c r="E19" s="1"/>
      <c r="F19" s="1"/>
      <c r="G19" s="16"/>
      <c r="H19" s="27"/>
      <c r="I19" s="19"/>
      <c r="J19" s="200" t="s">
        <v>120</v>
      </c>
      <c r="K19" s="3"/>
    </row>
    <row r="20" spans="1:11" ht="12.75" customHeight="1">
      <c r="A20" s="1"/>
      <c r="B20" s="11" t="s">
        <v>220</v>
      </c>
      <c r="C20" s="15"/>
      <c r="D20" s="1"/>
      <c r="E20" s="1"/>
      <c r="F20" s="1"/>
      <c r="G20" s="6"/>
      <c r="H20" s="1"/>
      <c r="I20" s="1"/>
      <c r="J20" s="1"/>
      <c r="K20" s="1"/>
    </row>
    <row r="21" spans="1:11" ht="12.75" customHeight="1">
      <c r="A21" s="19"/>
      <c r="B21" s="15" t="s">
        <v>221</v>
      </c>
      <c r="C21" s="15"/>
      <c r="D21" s="19"/>
      <c r="E21" s="19"/>
      <c r="F21" s="19"/>
      <c r="G21" s="73"/>
      <c r="H21" s="22">
        <v>191225</v>
      </c>
      <c r="I21" s="22"/>
      <c r="J21" s="22">
        <v>837608</v>
      </c>
      <c r="K21" s="19"/>
    </row>
    <row r="22" spans="1:11" ht="12.75" customHeight="1">
      <c r="A22" s="19"/>
      <c r="B22" s="19" t="s">
        <v>224</v>
      </c>
      <c r="C22" s="15"/>
      <c r="D22" s="19"/>
      <c r="E22" s="19"/>
      <c r="F22" s="19"/>
      <c r="G22" s="73"/>
      <c r="H22" s="22">
        <v>417</v>
      </c>
      <c r="I22" s="22"/>
      <c r="J22" s="22">
        <v>454</v>
      </c>
      <c r="K22" s="19"/>
    </row>
    <row r="23" spans="1:11" ht="12.75" customHeight="1">
      <c r="A23" s="19"/>
      <c r="B23" s="19" t="s">
        <v>298</v>
      </c>
      <c r="C23" s="15"/>
      <c r="D23" s="19"/>
      <c r="E23" s="19"/>
      <c r="F23" s="19"/>
      <c r="G23" s="73"/>
      <c r="H23" s="22">
        <v>0</v>
      </c>
      <c r="I23" s="22"/>
      <c r="J23" s="22">
        <v>290136</v>
      </c>
      <c r="K23" s="19"/>
    </row>
    <row r="24" spans="1:11" ht="12.75" customHeight="1">
      <c r="A24" s="19"/>
      <c r="B24" s="19" t="s">
        <v>299</v>
      </c>
      <c r="C24" s="15"/>
      <c r="D24" s="19"/>
      <c r="E24" s="19"/>
      <c r="F24" s="19"/>
      <c r="G24" s="73"/>
      <c r="H24" s="22">
        <v>0</v>
      </c>
      <c r="I24" s="22"/>
      <c r="J24" s="22">
        <v>152139</v>
      </c>
      <c r="K24" s="19"/>
    </row>
    <row r="25" spans="1:11" ht="12.75" customHeight="1">
      <c r="A25" s="35"/>
      <c r="B25" s="19" t="s">
        <v>328</v>
      </c>
      <c r="C25" s="19"/>
      <c r="D25" s="19"/>
      <c r="E25" s="19"/>
      <c r="F25" s="19"/>
      <c r="G25" s="73"/>
      <c r="H25" s="22">
        <v>0</v>
      </c>
      <c r="I25" s="22"/>
      <c r="J25" s="22">
        <v>603</v>
      </c>
      <c r="K25" s="19"/>
    </row>
    <row r="26" spans="1:11" ht="12.75" customHeight="1">
      <c r="A26" s="35"/>
      <c r="B26" s="19" t="s">
        <v>222</v>
      </c>
      <c r="C26" s="19"/>
      <c r="D26" s="19"/>
      <c r="E26" s="19"/>
      <c r="F26" s="19"/>
      <c r="G26" s="73"/>
      <c r="H26" s="139">
        <v>99</v>
      </c>
      <c r="I26" s="22"/>
      <c r="J26" s="139">
        <v>99</v>
      </c>
      <c r="K26" s="19"/>
    </row>
    <row r="27" spans="1:11" ht="12.75" customHeight="1">
      <c r="A27" s="35"/>
      <c r="B27" s="19" t="s">
        <v>300</v>
      </c>
      <c r="C27" s="19"/>
      <c r="D27" s="19"/>
      <c r="E27" s="19"/>
      <c r="F27" s="19"/>
      <c r="G27" s="73"/>
      <c r="H27" s="139">
        <v>191</v>
      </c>
      <c r="I27" s="22"/>
      <c r="J27" s="139">
        <v>191</v>
      </c>
      <c r="K27" s="19"/>
    </row>
    <row r="28" spans="1:11" ht="12.75" customHeight="1">
      <c r="A28" s="35"/>
      <c r="B28" s="19" t="s">
        <v>223</v>
      </c>
      <c r="C28" s="19"/>
      <c r="D28" s="19"/>
      <c r="E28" s="19"/>
      <c r="F28" s="19"/>
      <c r="G28" s="18"/>
      <c r="H28" s="141">
        <v>471</v>
      </c>
      <c r="I28" s="22"/>
      <c r="J28" s="141">
        <v>319</v>
      </c>
      <c r="K28" s="19"/>
    </row>
    <row r="29" spans="1:11" ht="12.75" customHeight="1">
      <c r="A29" s="35"/>
      <c r="B29" s="19" t="s">
        <v>329</v>
      </c>
      <c r="C29" s="19"/>
      <c r="D29" s="19"/>
      <c r="E29" s="19"/>
      <c r="F29" s="19"/>
      <c r="G29" s="18"/>
      <c r="H29" s="22">
        <v>50000</v>
      </c>
      <c r="I29" s="22"/>
      <c r="J29" s="22">
        <v>50000</v>
      </c>
      <c r="K29" s="19"/>
    </row>
    <row r="30" spans="1:11" ht="3.75" customHeight="1">
      <c r="A30" s="35"/>
      <c r="B30" s="19"/>
      <c r="C30" s="19"/>
      <c r="D30" s="19"/>
      <c r="E30" s="19"/>
      <c r="F30" s="19"/>
      <c r="G30" s="18"/>
      <c r="H30" s="22"/>
      <c r="I30" s="22"/>
      <c r="J30" s="22"/>
      <c r="K30" s="19"/>
    </row>
    <row r="31" spans="1:11" ht="14.25" customHeight="1">
      <c r="A31" s="35"/>
      <c r="B31" s="19"/>
      <c r="C31" s="19"/>
      <c r="D31" s="19"/>
      <c r="E31" s="19"/>
      <c r="F31" s="19"/>
      <c r="G31" s="18"/>
      <c r="H31" s="168">
        <f>SUM(H21:H30)</f>
        <v>242403</v>
      </c>
      <c r="I31" s="22"/>
      <c r="J31" s="168">
        <f>SUM(J21:J30)</f>
        <v>1331549</v>
      </c>
      <c r="K31" s="19"/>
    </row>
    <row r="32" spans="1:11" ht="7.5" customHeight="1">
      <c r="A32" s="19"/>
      <c r="B32" s="19"/>
      <c r="C32" s="19"/>
      <c r="D32" s="19"/>
      <c r="E32" s="19"/>
      <c r="F32" s="19"/>
      <c r="G32" s="18"/>
      <c r="H32" s="22"/>
      <c r="I32" s="22"/>
      <c r="J32" s="22"/>
      <c r="K32" s="19"/>
    </row>
    <row r="33" spans="1:11" ht="12.75" customHeight="1">
      <c r="A33" s="35"/>
      <c r="B33" s="11" t="s">
        <v>225</v>
      </c>
      <c r="C33" s="19"/>
      <c r="D33" s="19"/>
      <c r="E33" s="19"/>
      <c r="F33" s="19"/>
      <c r="G33" s="18"/>
      <c r="H33" s="22"/>
      <c r="I33" s="22"/>
      <c r="J33" s="22"/>
      <c r="K33" s="19"/>
    </row>
    <row r="34" spans="1:11" ht="12.75" customHeight="1">
      <c r="A34" s="19"/>
      <c r="B34" s="19" t="s">
        <v>226</v>
      </c>
      <c r="D34" s="19"/>
      <c r="E34" s="19"/>
      <c r="F34" s="19"/>
      <c r="G34" s="18"/>
      <c r="H34" s="139">
        <v>35236</v>
      </c>
      <c r="I34" s="22"/>
      <c r="J34" s="139">
        <v>105154</v>
      </c>
      <c r="K34" s="19"/>
    </row>
    <row r="35" spans="1:11" ht="12.75" customHeight="1">
      <c r="A35" s="19"/>
      <c r="B35" s="19" t="s">
        <v>227</v>
      </c>
      <c r="D35" s="19"/>
      <c r="E35" s="19"/>
      <c r="F35" s="19"/>
      <c r="G35" s="18"/>
      <c r="H35" s="22">
        <v>61962</v>
      </c>
      <c r="I35" s="22"/>
      <c r="J35" s="22">
        <v>80759</v>
      </c>
      <c r="K35" s="19"/>
    </row>
    <row r="36" spans="1:11" ht="12.75" customHeight="1">
      <c r="A36" s="19"/>
      <c r="B36" s="19" t="s">
        <v>229</v>
      </c>
      <c r="D36" s="19"/>
      <c r="E36" s="19"/>
      <c r="F36" s="19"/>
      <c r="G36" s="18"/>
      <c r="H36" s="22">
        <f>21726+114229+541473-888.5-40622.28</f>
        <v>635917.22</v>
      </c>
      <c r="I36" s="22"/>
      <c r="J36" s="22">
        <f>21861+20000+110343</f>
        <v>152204</v>
      </c>
      <c r="K36" s="19"/>
    </row>
    <row r="37" spans="1:11" ht="12.75" customHeight="1">
      <c r="A37" s="19"/>
      <c r="B37" s="19" t="s">
        <v>228</v>
      </c>
      <c r="D37" s="19"/>
      <c r="E37" s="19"/>
      <c r="F37" s="19"/>
      <c r="G37" s="18"/>
      <c r="H37" s="22">
        <v>395552</v>
      </c>
      <c r="I37" s="22"/>
      <c r="J37" s="22">
        <f>23476+15971</f>
        <v>39447</v>
      </c>
      <c r="K37" s="19"/>
    </row>
    <row r="38" spans="1:11" ht="3.75" customHeight="1">
      <c r="A38" s="19"/>
      <c r="B38" s="19"/>
      <c r="C38" s="19"/>
      <c r="D38" s="19"/>
      <c r="E38" s="19"/>
      <c r="F38" s="19"/>
      <c r="G38" s="18"/>
      <c r="H38" s="169"/>
      <c r="I38" s="22"/>
      <c r="J38" s="169"/>
      <c r="K38" s="19"/>
    </row>
    <row r="39" spans="1:11" ht="14.25" customHeight="1">
      <c r="A39" s="19"/>
      <c r="B39" s="19"/>
      <c r="C39" s="19"/>
      <c r="D39" s="19"/>
      <c r="E39" s="19"/>
      <c r="F39" s="19"/>
      <c r="G39" s="18"/>
      <c r="H39" s="168">
        <f>SUM(H34:H37)</f>
        <v>1128667.22</v>
      </c>
      <c r="I39" s="22"/>
      <c r="J39" s="168">
        <f>SUM(J34:J37)</f>
        <v>377564</v>
      </c>
      <c r="K39" s="19"/>
    </row>
    <row r="40" spans="1:11" ht="7.5" customHeight="1">
      <c r="A40" s="19"/>
      <c r="B40" s="19"/>
      <c r="C40" s="19"/>
      <c r="D40" s="19"/>
      <c r="E40" s="19"/>
      <c r="F40" s="19"/>
      <c r="G40" s="18"/>
      <c r="H40" s="22"/>
      <c r="I40" s="22"/>
      <c r="J40" s="22"/>
      <c r="K40" s="19"/>
    </row>
    <row r="41" spans="1:11" ht="15" customHeight="1" thickBot="1">
      <c r="A41" s="19"/>
      <c r="B41" s="11" t="s">
        <v>230</v>
      </c>
      <c r="C41" s="19"/>
      <c r="D41" s="19"/>
      <c r="E41" s="19"/>
      <c r="F41" s="19"/>
      <c r="G41" s="18"/>
      <c r="H41" s="201">
        <f>H31+H39</f>
        <v>1371070.22</v>
      </c>
      <c r="I41" s="22"/>
      <c r="J41" s="201">
        <f>J31+J39</f>
        <v>1709113</v>
      </c>
      <c r="K41" s="19"/>
    </row>
    <row r="42" spans="1:11" ht="12.75" customHeight="1" thickTop="1">
      <c r="A42" s="19"/>
      <c r="B42" s="19"/>
      <c r="C42" s="19"/>
      <c r="D42" s="19"/>
      <c r="E42" s="19"/>
      <c r="F42" s="19"/>
      <c r="G42" s="18"/>
      <c r="H42" s="22"/>
      <c r="I42" s="22"/>
      <c r="J42" s="22"/>
      <c r="K42" s="19"/>
    </row>
    <row r="43" spans="1:11" ht="7.5" customHeight="1">
      <c r="A43" s="19"/>
      <c r="B43" s="19"/>
      <c r="C43" s="19"/>
      <c r="D43" s="19"/>
      <c r="E43" s="19"/>
      <c r="F43" s="19"/>
      <c r="G43" s="18"/>
      <c r="H43" s="22"/>
      <c r="I43" s="22"/>
      <c r="J43" s="22"/>
      <c r="K43" s="19"/>
    </row>
    <row r="44" spans="1:11" ht="12.75" customHeight="1">
      <c r="A44" s="36"/>
      <c r="B44" s="11" t="s">
        <v>231</v>
      </c>
      <c r="C44" s="19"/>
      <c r="D44" s="19"/>
      <c r="E44" s="19"/>
      <c r="F44" s="19"/>
      <c r="G44" s="18"/>
      <c r="H44" s="22"/>
      <c r="I44" s="22"/>
      <c r="J44" s="22"/>
      <c r="K44" s="19"/>
    </row>
    <row r="45" spans="1:11" ht="12.75" customHeight="1">
      <c r="A45" s="19"/>
      <c r="B45" s="19" t="s">
        <v>232</v>
      </c>
      <c r="C45" s="19"/>
      <c r="D45" s="19"/>
      <c r="E45" s="19"/>
      <c r="F45" s="19"/>
      <c r="G45" s="18"/>
      <c r="H45" s="22">
        <v>210153</v>
      </c>
      <c r="I45" s="22"/>
      <c r="J45" s="22">
        <v>210153</v>
      </c>
      <c r="K45" s="19"/>
    </row>
    <row r="46" spans="1:11" ht="12.75" customHeight="1">
      <c r="A46" s="19"/>
      <c r="B46" s="19" t="s">
        <v>233</v>
      </c>
      <c r="C46" s="19"/>
      <c r="D46" s="19"/>
      <c r="E46" s="19"/>
      <c r="F46" s="19"/>
      <c r="G46" s="18"/>
      <c r="H46" s="22">
        <f>SUM(SCE!F41:H41)</f>
        <v>969554</v>
      </c>
      <c r="I46" s="22"/>
      <c r="J46" s="22">
        <v>1084983</v>
      </c>
      <c r="K46" s="19"/>
    </row>
    <row r="47" spans="1:11" ht="3.75" customHeight="1">
      <c r="A47" s="19"/>
      <c r="B47" s="18"/>
      <c r="C47" s="19"/>
      <c r="D47" s="19"/>
      <c r="E47" s="19"/>
      <c r="F47" s="19"/>
      <c r="G47" s="18"/>
      <c r="H47" s="133"/>
      <c r="I47" s="22"/>
      <c r="J47" s="133"/>
      <c r="K47" s="19"/>
    </row>
    <row r="48" spans="1:11" ht="15" customHeight="1">
      <c r="A48" s="19"/>
      <c r="B48" s="12" t="s">
        <v>234</v>
      </c>
      <c r="C48" s="19"/>
      <c r="D48" s="19"/>
      <c r="E48" s="19"/>
      <c r="F48" s="19"/>
      <c r="G48" s="18"/>
      <c r="H48" s="22">
        <f>SUM(H45:H47)</f>
        <v>1179707</v>
      </c>
      <c r="I48" s="22"/>
      <c r="J48" s="22">
        <f>SUM(J45:J47)</f>
        <v>1295136</v>
      </c>
      <c r="K48" s="19"/>
    </row>
    <row r="49" spans="1:11" ht="12.75" customHeight="1">
      <c r="A49" s="19"/>
      <c r="B49" s="12" t="s">
        <v>235</v>
      </c>
      <c r="C49" s="19"/>
      <c r="D49" s="19"/>
      <c r="E49" s="19"/>
      <c r="F49" s="19"/>
      <c r="G49" s="18"/>
      <c r="H49" s="141">
        <v>30965</v>
      </c>
      <c r="I49" s="22"/>
      <c r="J49" s="141">
        <v>206011</v>
      </c>
      <c r="K49" s="19"/>
    </row>
    <row r="50" spans="1:11" ht="3.75" customHeight="1">
      <c r="A50" s="19"/>
      <c r="B50" s="12"/>
      <c r="C50" s="19"/>
      <c r="D50" s="19"/>
      <c r="E50" s="19"/>
      <c r="F50" s="19"/>
      <c r="G50" s="18"/>
      <c r="H50" s="141"/>
      <c r="I50" s="22"/>
      <c r="J50" s="141"/>
      <c r="K50" s="19"/>
    </row>
    <row r="51" spans="1:11" ht="14.25" customHeight="1">
      <c r="A51" s="19"/>
      <c r="B51" s="12" t="s">
        <v>236</v>
      </c>
      <c r="C51" s="19"/>
      <c r="D51" s="19"/>
      <c r="E51" s="19"/>
      <c r="F51" s="19"/>
      <c r="G51" s="18"/>
      <c r="H51" s="184">
        <f>H49+H48</f>
        <v>1210672</v>
      </c>
      <c r="I51" s="22"/>
      <c r="J51" s="184">
        <f>J49+J48</f>
        <v>1501147</v>
      </c>
      <c r="K51" s="19"/>
    </row>
    <row r="52" spans="1:11" ht="12.75" customHeight="1">
      <c r="A52" s="19"/>
      <c r="B52" s="12"/>
      <c r="C52" s="19"/>
      <c r="D52" s="19"/>
      <c r="E52" s="19"/>
      <c r="F52" s="19"/>
      <c r="G52" s="18"/>
      <c r="H52" s="141"/>
      <c r="I52" s="22"/>
      <c r="J52" s="141"/>
      <c r="K52" s="19"/>
    </row>
    <row r="53" spans="1:11" ht="12.75" customHeight="1">
      <c r="A53" s="19"/>
      <c r="B53" s="11" t="s">
        <v>237</v>
      </c>
      <c r="C53" s="19"/>
      <c r="D53" s="19"/>
      <c r="E53" s="19"/>
      <c r="F53" s="19"/>
      <c r="G53" s="18"/>
      <c r="H53" s="141"/>
      <c r="I53" s="22"/>
      <c r="J53" s="141"/>
      <c r="K53" s="19"/>
    </row>
    <row r="54" spans="1:11" ht="12.75" customHeight="1">
      <c r="A54" s="19"/>
      <c r="B54" s="12" t="s">
        <v>238</v>
      </c>
      <c r="D54" s="19"/>
      <c r="E54" s="19"/>
      <c r="F54" s="19"/>
      <c r="G54" s="18">
        <v>21</v>
      </c>
      <c r="H54" s="141">
        <v>24905</v>
      </c>
      <c r="I54" s="22"/>
      <c r="J54" s="141">
        <v>27093</v>
      </c>
      <c r="K54" s="19"/>
    </row>
    <row r="55" spans="1:11" ht="12.75" customHeight="1">
      <c r="A55" s="19"/>
      <c r="B55" s="12" t="s">
        <v>239</v>
      </c>
      <c r="D55" s="19"/>
      <c r="E55" s="19"/>
      <c r="F55" s="19"/>
      <c r="G55" s="18"/>
      <c r="H55" s="141">
        <f>418</f>
        <v>418</v>
      </c>
      <c r="I55" s="22"/>
      <c r="J55" s="141">
        <f>418</f>
        <v>418</v>
      </c>
      <c r="K55" s="19"/>
    </row>
    <row r="56" spans="1:11" ht="12.75" customHeight="1">
      <c r="A56" s="19"/>
      <c r="B56" s="12" t="s">
        <v>315</v>
      </c>
      <c r="D56" s="19"/>
      <c r="E56" s="19"/>
      <c r="F56" s="19"/>
      <c r="G56" s="18"/>
      <c r="H56" s="141">
        <v>45</v>
      </c>
      <c r="I56" s="22"/>
      <c r="J56" s="141">
        <f>144</f>
        <v>144</v>
      </c>
      <c r="K56" s="19"/>
    </row>
    <row r="57" spans="1:11" ht="3.75" customHeight="1">
      <c r="A57" s="19"/>
      <c r="B57" s="19"/>
      <c r="C57" s="19"/>
      <c r="D57" s="19"/>
      <c r="E57" s="19"/>
      <c r="F57" s="19"/>
      <c r="G57" s="18"/>
      <c r="H57" s="22"/>
      <c r="I57" s="22"/>
      <c r="J57" s="22"/>
      <c r="K57" s="19"/>
    </row>
    <row r="58" spans="1:11" ht="14.25" customHeight="1">
      <c r="A58" s="19"/>
      <c r="B58" s="19"/>
      <c r="C58" s="19"/>
      <c r="D58" s="19"/>
      <c r="E58" s="19"/>
      <c r="F58" s="19"/>
      <c r="G58" s="18"/>
      <c r="H58" s="168">
        <f>SUM(H54:H57)</f>
        <v>25368</v>
      </c>
      <c r="I58" s="22"/>
      <c r="J58" s="168">
        <f>SUM(J54:J57)</f>
        <v>27655</v>
      </c>
      <c r="K58" s="19"/>
    </row>
    <row r="59" spans="1:11" ht="7.5" customHeight="1">
      <c r="A59" s="19"/>
      <c r="B59" s="19"/>
      <c r="C59" s="19"/>
      <c r="D59" s="19"/>
      <c r="E59" s="19"/>
      <c r="F59" s="19"/>
      <c r="G59" s="18"/>
      <c r="H59" s="22"/>
      <c r="I59" s="22"/>
      <c r="J59" s="22"/>
      <c r="K59" s="19"/>
    </row>
    <row r="60" spans="1:11" ht="12.75" customHeight="1">
      <c r="A60" s="19"/>
      <c r="B60" s="11" t="s">
        <v>240</v>
      </c>
      <c r="C60" s="19"/>
      <c r="D60" s="19"/>
      <c r="E60" s="19"/>
      <c r="F60" s="19"/>
      <c r="G60" s="18"/>
      <c r="H60" s="22"/>
      <c r="I60" s="22"/>
      <c r="J60" s="22"/>
      <c r="K60" s="19"/>
    </row>
    <row r="61" spans="1:11" ht="12.75" customHeight="1">
      <c r="A61" s="19"/>
      <c r="B61" s="19" t="s">
        <v>242</v>
      </c>
      <c r="D61" s="19"/>
      <c r="E61" s="19"/>
      <c r="F61" s="19"/>
      <c r="G61" s="18"/>
      <c r="H61" s="22">
        <v>28137</v>
      </c>
      <c r="I61" s="22"/>
      <c r="J61" s="22">
        <v>51075</v>
      </c>
      <c r="K61" s="19"/>
    </row>
    <row r="62" spans="1:11" ht="12.75" customHeight="1">
      <c r="A62" s="19"/>
      <c r="B62" s="19" t="s">
        <v>243</v>
      </c>
      <c r="D62" s="19"/>
      <c r="E62" s="19"/>
      <c r="F62" s="19"/>
      <c r="G62" s="18"/>
      <c r="H62" s="22">
        <f>113040+243.4-40622.28</f>
        <v>72661.12</v>
      </c>
      <c r="I62" s="22"/>
      <c r="J62" s="22">
        <f>95928+1766</f>
        <v>97694</v>
      </c>
      <c r="K62" s="19"/>
    </row>
    <row r="63" spans="1:11" ht="12.75" customHeight="1">
      <c r="A63" s="19"/>
      <c r="B63" s="19" t="s">
        <v>244</v>
      </c>
      <c r="D63" s="19"/>
      <c r="E63" s="19"/>
      <c r="F63" s="19"/>
      <c r="G63" s="18">
        <v>21</v>
      </c>
      <c r="H63" s="141">
        <v>33515</v>
      </c>
      <c r="I63" s="22"/>
      <c r="J63" s="141">
        <v>29905</v>
      </c>
      <c r="K63" s="19"/>
    </row>
    <row r="64" spans="1:11" ht="12.75" customHeight="1">
      <c r="A64" s="19"/>
      <c r="B64" s="19" t="s">
        <v>314</v>
      </c>
      <c r="D64" s="19"/>
      <c r="E64" s="19"/>
      <c r="F64" s="19"/>
      <c r="G64" s="18"/>
      <c r="H64" s="22">
        <v>717</v>
      </c>
      <c r="I64" s="22"/>
      <c r="J64" s="22">
        <v>1637</v>
      </c>
      <c r="K64" s="19"/>
    </row>
    <row r="65" spans="1:11" ht="3.75" customHeight="1">
      <c r="A65" s="19"/>
      <c r="B65" s="19"/>
      <c r="C65" s="19"/>
      <c r="D65" s="19"/>
      <c r="E65" s="19"/>
      <c r="F65" s="19"/>
      <c r="G65" s="18"/>
      <c r="H65" s="22"/>
      <c r="I65" s="22"/>
      <c r="J65" s="22"/>
      <c r="K65" s="19"/>
    </row>
    <row r="66" spans="1:11" ht="14.25" customHeight="1">
      <c r="A66" s="19"/>
      <c r="B66" s="19"/>
      <c r="C66" s="19"/>
      <c r="D66" s="19"/>
      <c r="E66" s="19"/>
      <c r="F66" s="19"/>
      <c r="G66" s="18"/>
      <c r="H66" s="168">
        <f>SUM(H61:H64)</f>
        <v>135030.12</v>
      </c>
      <c r="I66" s="22"/>
      <c r="J66" s="168">
        <f>SUM(J61:J64)</f>
        <v>180311</v>
      </c>
      <c r="K66" s="19"/>
    </row>
    <row r="67" spans="1:11" ht="7.5" customHeight="1">
      <c r="A67" s="19"/>
      <c r="B67" s="19"/>
      <c r="C67" s="19"/>
      <c r="D67" s="19"/>
      <c r="E67" s="19"/>
      <c r="F67" s="19"/>
      <c r="G67" s="18"/>
      <c r="H67" s="22"/>
      <c r="I67" s="22"/>
      <c r="J67" s="22"/>
      <c r="K67" s="19"/>
    </row>
    <row r="68" spans="1:11" ht="15.75" customHeight="1" thickBot="1">
      <c r="A68" s="19"/>
      <c r="B68" s="11" t="s">
        <v>241</v>
      </c>
      <c r="C68" s="19"/>
      <c r="D68" s="19"/>
      <c r="E68" s="19"/>
      <c r="F68" s="19"/>
      <c r="G68" s="18"/>
      <c r="H68" s="201">
        <f>H66+H58+H51</f>
        <v>1371070.12</v>
      </c>
      <c r="I68" s="22"/>
      <c r="J68" s="201">
        <f>J66+J58+J51</f>
        <v>1709113</v>
      </c>
      <c r="K68" s="19"/>
    </row>
    <row r="69" spans="1:11" ht="12.75" customHeight="1" thickTop="1">
      <c r="A69" s="19"/>
      <c r="B69" s="19"/>
      <c r="C69" s="19"/>
      <c r="D69" s="19"/>
      <c r="E69" s="19"/>
      <c r="F69" s="19"/>
      <c r="G69" s="18"/>
      <c r="H69" s="22"/>
      <c r="I69" s="22"/>
      <c r="J69" s="22"/>
      <c r="K69" s="19"/>
    </row>
    <row r="70" spans="1:11" ht="12.75" customHeight="1">
      <c r="A70" s="19"/>
      <c r="B70" s="19" t="s">
        <v>115</v>
      </c>
      <c r="C70" s="19"/>
      <c r="D70" s="19"/>
      <c r="E70" s="19"/>
      <c r="F70" s="19"/>
      <c r="G70" s="18"/>
      <c r="H70" s="25"/>
      <c r="I70" s="25"/>
      <c r="J70" s="25"/>
      <c r="K70" s="19"/>
    </row>
    <row r="71" spans="1:11" ht="12.75" customHeight="1" thickBot="1">
      <c r="A71" s="19"/>
      <c r="B71" s="19" t="s">
        <v>116</v>
      </c>
      <c r="C71" s="19"/>
      <c r="D71" s="19"/>
      <c r="E71" s="19"/>
      <c r="F71" s="19"/>
      <c r="G71" s="18"/>
      <c r="H71" s="37">
        <f>(H48)/(+H45)</f>
        <v>5.6135624997025975</v>
      </c>
      <c r="I71" s="25"/>
      <c r="J71" s="37">
        <f>(J48)/(+J45)</f>
        <v>6.162824228062411</v>
      </c>
      <c r="K71" s="19"/>
    </row>
    <row r="72" spans="1:11" ht="12.75" customHeight="1" thickTop="1">
      <c r="A72" s="19"/>
      <c r="B72" s="19"/>
      <c r="C72" s="19"/>
      <c r="D72" s="19"/>
      <c r="E72" s="19"/>
      <c r="F72" s="19"/>
      <c r="G72" s="18"/>
      <c r="H72" s="25"/>
      <c r="I72" s="25"/>
      <c r="J72" s="25"/>
      <c r="K72" s="19"/>
    </row>
    <row r="73" spans="1:11" ht="12.75" customHeight="1">
      <c r="A73" s="20"/>
      <c r="B73" s="20"/>
      <c r="C73" s="20"/>
      <c r="D73" s="20"/>
      <c r="E73" s="20"/>
      <c r="F73" s="20"/>
      <c r="G73" s="20"/>
      <c r="H73" s="20"/>
      <c r="I73" s="20"/>
      <c r="J73" s="20"/>
      <c r="K73" s="20"/>
    </row>
    <row r="74" spans="2:13" ht="12.75" customHeight="1">
      <c r="B74" s="294" t="s">
        <v>126</v>
      </c>
      <c r="C74" s="294"/>
      <c r="D74" s="294"/>
      <c r="E74" s="294"/>
      <c r="F74" s="294"/>
      <c r="G74" s="294"/>
      <c r="H74" s="294"/>
      <c r="I74" s="294"/>
      <c r="J74" s="294"/>
      <c r="K74" s="180"/>
      <c r="L74" s="180"/>
      <c r="M74" s="180"/>
    </row>
    <row r="75" spans="1:13" ht="12.75" customHeight="1">
      <c r="A75" s="2"/>
      <c r="B75" s="291" t="s">
        <v>125</v>
      </c>
      <c r="C75" s="291"/>
      <c r="D75" s="291"/>
      <c r="E75" s="291"/>
      <c r="F75" s="291"/>
      <c r="G75" s="291"/>
      <c r="H75" s="291"/>
      <c r="I75" s="291"/>
      <c r="J75" s="291"/>
      <c r="K75" s="182"/>
      <c r="L75" s="182"/>
      <c r="M75" s="182"/>
    </row>
    <row r="76" spans="11:13" ht="12.75" customHeight="1">
      <c r="K76" s="181"/>
      <c r="L76" s="181"/>
      <c r="M76" s="181"/>
    </row>
    <row r="78" spans="8:10" ht="12.75" customHeight="1">
      <c r="H78" s="199">
        <f>H41-H68</f>
        <v>0.09999999986030161</v>
      </c>
      <c r="J78" s="129"/>
    </row>
  </sheetData>
  <mergeCells count="7">
    <mergeCell ref="B75:J75"/>
    <mergeCell ref="B6:J6"/>
    <mergeCell ref="B7:J7"/>
    <mergeCell ref="B2:J2"/>
    <mergeCell ref="B3:J3"/>
    <mergeCell ref="B10:J10"/>
    <mergeCell ref="B74:J74"/>
  </mergeCells>
  <printOptions horizontalCentered="1"/>
  <pageMargins left="0.75" right="0.5" top="0.5" bottom="0.5" header="0.5" footer="0.35"/>
  <pageSetup firstPageNumber="2" useFirstPageNumber="1" fitToHeight="1" fitToWidth="1" horizontalDpi="300" verticalDpi="300" orientation="portrait" paperSize="9" scale="85" r:id="rId1"/>
  <headerFooter alignWithMargins="0">
    <oddFooter>&amp;C2</oddFooter>
  </headerFooter>
  <rowBreaks count="1" manualBreakCount="1">
    <brk id="76"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N70"/>
  <sheetViews>
    <sheetView showGridLines="0" zoomScaleSheetLayoutView="100" workbookViewId="0" topLeftCell="A14">
      <pane xSplit="4" ySplit="6" topLeftCell="E20" activePane="bottomRight" state="frozen"/>
      <selection pane="topLeft" activeCell="A14" sqref="A14"/>
      <selection pane="topRight" activeCell="E14" sqref="E14"/>
      <selection pane="bottomLeft" activeCell="A20" sqref="A20"/>
      <selection pane="bottomRight" activeCell="E20" sqref="E20"/>
    </sheetView>
  </sheetViews>
  <sheetFormatPr defaultColWidth="8.88671875" defaultRowHeight="15"/>
  <cols>
    <col min="1" max="1" width="2.10546875" style="0" customWidth="1"/>
    <col min="2" max="2" width="1.66796875" style="0" customWidth="1"/>
    <col min="3" max="3" width="24.10546875" style="0" customWidth="1"/>
    <col min="4" max="4" width="4.99609375" style="0" customWidth="1"/>
    <col min="5" max="7" width="8.77734375" style="0" customWidth="1"/>
    <col min="8" max="8" width="10.77734375" style="0" customWidth="1"/>
    <col min="9" max="11" width="8.77734375" style="0" customWidth="1"/>
    <col min="12" max="12" width="0.88671875" style="0" customWidth="1"/>
    <col min="13" max="13" width="9.88671875" style="0" bestFit="1" customWidth="1"/>
    <col min="14" max="14" width="12.4453125" style="0" bestFit="1" customWidth="1"/>
  </cols>
  <sheetData>
    <row r="2" spans="2:11" ht="18">
      <c r="B2" s="290" t="s">
        <v>245</v>
      </c>
      <c r="C2" s="290"/>
      <c r="D2" s="290"/>
      <c r="E2" s="290"/>
      <c r="F2" s="290"/>
      <c r="G2" s="290"/>
      <c r="H2" s="290"/>
      <c r="I2" s="290"/>
      <c r="J2" s="290"/>
      <c r="K2" s="290"/>
    </row>
    <row r="3" spans="2:11" ht="13.5" customHeight="1">
      <c r="B3" s="287" t="s">
        <v>18</v>
      </c>
      <c r="C3" s="287"/>
      <c r="D3" s="287"/>
      <c r="E3" s="287"/>
      <c r="F3" s="287"/>
      <c r="G3" s="287"/>
      <c r="H3" s="287"/>
      <c r="I3" s="287"/>
      <c r="J3" s="287"/>
      <c r="K3" s="287"/>
    </row>
    <row r="4" spans="3:11" ht="12.75" customHeight="1">
      <c r="C4" s="77"/>
      <c r="D4" s="77"/>
      <c r="E4" s="77"/>
      <c r="F4" s="77"/>
      <c r="G4" s="77"/>
      <c r="H4" s="77"/>
      <c r="I4" s="77"/>
      <c r="J4" s="77"/>
      <c r="K4" s="77"/>
    </row>
    <row r="5" spans="2:11" ht="12.75" customHeight="1">
      <c r="B5" s="3"/>
      <c r="C5" s="3"/>
      <c r="D5" s="3"/>
      <c r="E5" s="3"/>
      <c r="F5" s="3"/>
      <c r="G5" s="3"/>
      <c r="H5" s="3"/>
      <c r="I5" s="3"/>
      <c r="J5" s="3"/>
      <c r="K5" s="3"/>
    </row>
    <row r="6" spans="2:11" ht="18" customHeight="1">
      <c r="B6" s="286" t="str">
        <f>'BS'!B6</f>
        <v>Interim  report  for  the  third  quarter  ended  31  March  2007</v>
      </c>
      <c r="C6" s="286"/>
      <c r="D6" s="286"/>
      <c r="E6" s="286"/>
      <c r="F6" s="286"/>
      <c r="G6" s="286"/>
      <c r="H6" s="286"/>
      <c r="I6" s="286"/>
      <c r="J6" s="286"/>
      <c r="K6" s="286"/>
    </row>
    <row r="7" spans="2:11" ht="15">
      <c r="B7" s="287" t="s">
        <v>123</v>
      </c>
      <c r="C7" s="288"/>
      <c r="D7" s="288"/>
      <c r="E7" s="288"/>
      <c r="F7" s="288"/>
      <c r="G7" s="288"/>
      <c r="H7" s="288"/>
      <c r="I7" s="288"/>
      <c r="J7" s="288"/>
      <c r="K7" s="288"/>
    </row>
    <row r="8" spans="2:11" ht="15" customHeight="1">
      <c r="B8" s="3"/>
      <c r="C8" s="3"/>
      <c r="D8" s="3"/>
      <c r="E8" s="3"/>
      <c r="F8" s="3"/>
      <c r="G8" s="3"/>
      <c r="H8" s="3"/>
      <c r="I8" s="3"/>
      <c r="J8" s="3"/>
      <c r="K8" s="3"/>
    </row>
    <row r="9" spans="2:11" ht="6" customHeight="1">
      <c r="B9" s="204"/>
      <c r="C9" s="204"/>
      <c r="D9" s="204"/>
      <c r="E9" s="204"/>
      <c r="F9" s="204"/>
      <c r="G9" s="204"/>
      <c r="H9" s="204"/>
      <c r="I9" s="204"/>
      <c r="J9" s="204"/>
      <c r="K9" s="204"/>
    </row>
    <row r="10" spans="2:11" ht="18">
      <c r="B10" s="295" t="s">
        <v>92</v>
      </c>
      <c r="C10" s="295"/>
      <c r="D10" s="295"/>
      <c r="E10" s="295"/>
      <c r="F10" s="295"/>
      <c r="G10" s="295"/>
      <c r="H10" s="295"/>
      <c r="I10" s="295"/>
      <c r="J10" s="295"/>
      <c r="K10" s="295"/>
    </row>
    <row r="11" spans="2:11" ht="6" customHeight="1">
      <c r="B11" s="205"/>
      <c r="C11" s="205"/>
      <c r="D11" s="205"/>
      <c r="E11" s="205"/>
      <c r="F11" s="205"/>
      <c r="G11" s="205"/>
      <c r="H11" s="205"/>
      <c r="I11" s="205"/>
      <c r="J11" s="205"/>
      <c r="K11" s="205"/>
    </row>
    <row r="12" ht="19.5" customHeight="1"/>
    <row r="13" ht="19.5" customHeight="1"/>
    <row r="14" spans="2:11" ht="15">
      <c r="B14" s="20"/>
      <c r="C14" s="20"/>
      <c r="D14" s="20"/>
      <c r="E14" s="293" t="s">
        <v>135</v>
      </c>
      <c r="F14" s="293"/>
      <c r="G14" s="293"/>
      <c r="H14" s="293"/>
      <c r="I14" s="293"/>
      <c r="K14" s="20"/>
    </row>
    <row r="15" spans="2:11" ht="15">
      <c r="B15" s="20"/>
      <c r="C15" s="20"/>
      <c r="D15" s="20"/>
      <c r="E15" s="8"/>
      <c r="F15" s="8"/>
      <c r="G15" s="8"/>
      <c r="H15" s="62" t="s">
        <v>105</v>
      </c>
      <c r="I15" s="8"/>
      <c r="K15" s="20"/>
    </row>
    <row r="16" spans="2:11" ht="15">
      <c r="B16" s="20"/>
      <c r="C16" s="20"/>
      <c r="D16" s="20"/>
      <c r="E16" s="8"/>
      <c r="F16" s="8"/>
      <c r="G16" s="8"/>
      <c r="H16" s="107" t="s">
        <v>307</v>
      </c>
      <c r="I16" s="8"/>
      <c r="K16" s="20"/>
    </row>
    <row r="17" spans="2:11" ht="15">
      <c r="B17" s="20"/>
      <c r="C17" s="20"/>
      <c r="D17" s="20"/>
      <c r="E17" s="62" t="s">
        <v>25</v>
      </c>
      <c r="F17" s="62" t="s">
        <v>25</v>
      </c>
      <c r="G17" s="62" t="s">
        <v>119</v>
      </c>
      <c r="H17" s="107" t="s">
        <v>333</v>
      </c>
      <c r="I17" s="62"/>
      <c r="J17" s="62" t="s">
        <v>136</v>
      </c>
      <c r="K17" s="62" t="s">
        <v>15</v>
      </c>
    </row>
    <row r="18" spans="2:11" ht="15">
      <c r="B18" s="20"/>
      <c r="C18" s="20"/>
      <c r="D18" s="75" t="s">
        <v>29</v>
      </c>
      <c r="E18" s="62" t="s">
        <v>26</v>
      </c>
      <c r="F18" s="62" t="s">
        <v>27</v>
      </c>
      <c r="G18" s="118" t="s">
        <v>11</v>
      </c>
      <c r="H18" s="62" t="s">
        <v>334</v>
      </c>
      <c r="I18" s="62" t="s">
        <v>15</v>
      </c>
      <c r="J18" s="62" t="s">
        <v>137</v>
      </c>
      <c r="K18" s="62" t="s">
        <v>104</v>
      </c>
    </row>
    <row r="19" spans="3:11" ht="15">
      <c r="C19" s="20"/>
      <c r="D19" s="20"/>
      <c r="E19" s="87" t="s">
        <v>9</v>
      </c>
      <c r="F19" s="87" t="s">
        <v>9</v>
      </c>
      <c r="G19" s="87" t="s">
        <v>9</v>
      </c>
      <c r="H19" s="87" t="s">
        <v>9</v>
      </c>
      <c r="I19" s="87" t="s">
        <v>9</v>
      </c>
      <c r="J19" s="87" t="s">
        <v>9</v>
      </c>
      <c r="K19" s="87" t="s">
        <v>9</v>
      </c>
    </row>
    <row r="20" spans="2:11" ht="9.75" customHeight="1">
      <c r="B20" s="20"/>
      <c r="C20" s="20"/>
      <c r="D20" s="20"/>
      <c r="E20" s="20"/>
      <c r="F20" s="20"/>
      <c r="G20" s="20"/>
      <c r="H20" s="20"/>
      <c r="I20" s="20"/>
      <c r="J20" s="20"/>
      <c r="K20" s="20"/>
    </row>
    <row r="21" spans="2:11" ht="15" customHeight="1">
      <c r="B21" s="155" t="s">
        <v>391</v>
      </c>
      <c r="C21" s="20"/>
      <c r="D21" s="20"/>
      <c r="E21" s="20"/>
      <c r="F21" s="20"/>
      <c r="G21" s="20"/>
      <c r="H21" s="20"/>
      <c r="I21" s="20"/>
      <c r="J21" s="20"/>
      <c r="K21" s="20"/>
    </row>
    <row r="22" spans="2:11" ht="13.5" customHeight="1">
      <c r="B22" s="20"/>
      <c r="C22" s="20"/>
      <c r="D22" s="20"/>
      <c r="E22" s="20"/>
      <c r="F22" s="20"/>
      <c r="G22" s="20"/>
      <c r="H22" s="20"/>
      <c r="I22" s="20"/>
      <c r="J22" s="20"/>
      <c r="K22" s="20"/>
    </row>
    <row r="23" spans="2:11" ht="13.5" customHeight="1">
      <c r="B23" s="20" t="s">
        <v>118</v>
      </c>
      <c r="C23" s="20"/>
      <c r="D23" s="20"/>
      <c r="E23" s="20"/>
      <c r="F23" s="20"/>
      <c r="G23" s="20"/>
      <c r="H23" s="20"/>
      <c r="I23" s="20"/>
      <c r="J23" s="20"/>
      <c r="K23" s="20"/>
    </row>
    <row r="24" spans="3:14" ht="15">
      <c r="C24" s="20" t="s">
        <v>213</v>
      </c>
      <c r="D24" s="20"/>
      <c r="E24" s="143">
        <v>210153</v>
      </c>
      <c r="F24" s="143">
        <v>1108252</v>
      </c>
      <c r="G24" s="143">
        <f>-279+49189+9</f>
        <v>48919</v>
      </c>
      <c r="H24" s="143">
        <v>-72188</v>
      </c>
      <c r="I24" s="143">
        <f>SUM(E24:H24)</f>
        <v>1295136</v>
      </c>
      <c r="J24" s="143">
        <f>'BS'!J49</f>
        <v>206011</v>
      </c>
      <c r="K24" s="143">
        <f>J24+I24</f>
        <v>1501147</v>
      </c>
      <c r="N24" s="162">
        <f>'BS'!J51-SCE!K24</f>
        <v>0</v>
      </c>
    </row>
    <row r="25" spans="2:11" ht="9" customHeight="1">
      <c r="B25" s="20"/>
      <c r="C25" s="20"/>
      <c r="D25" s="20"/>
      <c r="E25" s="143"/>
      <c r="F25" s="143"/>
      <c r="G25" s="143"/>
      <c r="H25" s="143"/>
      <c r="I25" s="143"/>
      <c r="J25" s="143"/>
      <c r="K25" s="143"/>
    </row>
    <row r="26" spans="2:14" ht="15" customHeight="1">
      <c r="B26" s="20"/>
      <c r="C26" s="20" t="s">
        <v>418</v>
      </c>
      <c r="D26" s="20"/>
      <c r="E26" s="143"/>
      <c r="F26" s="143"/>
      <c r="G26" s="143"/>
      <c r="H26" s="143"/>
      <c r="I26" s="143"/>
      <c r="J26" s="143"/>
      <c r="K26" s="143"/>
      <c r="N26" s="162">
        <f>E24-'BS'!J45</f>
        <v>0</v>
      </c>
    </row>
    <row r="27" spans="2:14" ht="15" customHeight="1">
      <c r="B27" s="20"/>
      <c r="C27" s="20" t="s">
        <v>214</v>
      </c>
      <c r="D27" s="186" t="s">
        <v>134</v>
      </c>
      <c r="E27" s="143">
        <v>0</v>
      </c>
      <c r="F27" s="143">
        <v>0</v>
      </c>
      <c r="G27" s="170">
        <v>422</v>
      </c>
      <c r="H27" s="170">
        <f>-G27</f>
        <v>-422</v>
      </c>
      <c r="I27" s="143">
        <f>SUM(E27:H27)</f>
        <v>0</v>
      </c>
      <c r="J27" s="143">
        <v>0</v>
      </c>
      <c r="K27" s="143">
        <f>J27+I27</f>
        <v>0</v>
      </c>
      <c r="N27" s="162"/>
    </row>
    <row r="28" spans="2:14" ht="6" customHeight="1">
      <c r="B28" s="20"/>
      <c r="C28" s="20"/>
      <c r="D28" s="20"/>
      <c r="E28" s="176"/>
      <c r="F28" s="176"/>
      <c r="G28" s="176"/>
      <c r="H28" s="176"/>
      <c r="I28" s="176"/>
      <c r="J28" s="176"/>
      <c r="K28" s="176"/>
      <c r="N28" s="162"/>
    </row>
    <row r="29" spans="2:14" ht="16.5" customHeight="1">
      <c r="B29" s="20"/>
      <c r="C29" s="20" t="s">
        <v>132</v>
      </c>
      <c r="D29" s="20"/>
      <c r="E29" s="143">
        <f aca="true" t="shared" si="0" ref="E29:K29">SUM(E24:E28)</f>
        <v>210153</v>
      </c>
      <c r="F29" s="143">
        <f t="shared" si="0"/>
        <v>1108252</v>
      </c>
      <c r="G29" s="143">
        <f t="shared" si="0"/>
        <v>49341</v>
      </c>
      <c r="H29" s="143">
        <f t="shared" si="0"/>
        <v>-72610</v>
      </c>
      <c r="I29" s="143">
        <f t="shared" si="0"/>
        <v>1295136</v>
      </c>
      <c r="J29" s="143">
        <f t="shared" si="0"/>
        <v>206011</v>
      </c>
      <c r="K29" s="143">
        <f t="shared" si="0"/>
        <v>1501147</v>
      </c>
      <c r="N29" s="162"/>
    </row>
    <row r="30" spans="2:14" ht="15" customHeight="1">
      <c r="B30" s="20"/>
      <c r="C30" s="20"/>
      <c r="D30" s="20"/>
      <c r="E30" s="143"/>
      <c r="F30" s="143"/>
      <c r="G30" s="143"/>
      <c r="H30" s="143"/>
      <c r="I30" s="143"/>
      <c r="J30" s="143"/>
      <c r="K30" s="143"/>
      <c r="N30" s="162"/>
    </row>
    <row r="31" spans="2:11" ht="15" customHeight="1">
      <c r="B31" s="20" t="s">
        <v>393</v>
      </c>
      <c r="C31" s="97"/>
      <c r="D31" s="20"/>
      <c r="E31" s="172"/>
      <c r="F31" s="172"/>
      <c r="G31" s="172"/>
      <c r="H31" s="172"/>
      <c r="I31" s="172"/>
      <c r="J31" s="172"/>
      <c r="K31" s="172"/>
    </row>
    <row r="32" spans="2:11" ht="15" customHeight="1">
      <c r="B32" s="20"/>
      <c r="C32" s="20" t="s">
        <v>394</v>
      </c>
      <c r="D32" s="20"/>
      <c r="E32" s="172">
        <v>0</v>
      </c>
      <c r="F32" s="172">
        <v>0</v>
      </c>
      <c r="G32" s="172">
        <v>-49189</v>
      </c>
      <c r="H32" s="172">
        <v>0</v>
      </c>
      <c r="I32" s="143">
        <f>SUM(E32:H32)</f>
        <v>-49189</v>
      </c>
      <c r="J32" s="172">
        <v>0</v>
      </c>
      <c r="K32" s="143">
        <f>J32+I32</f>
        <v>-49189</v>
      </c>
    </row>
    <row r="33" spans="2:14" ht="15" customHeight="1">
      <c r="B33" s="20"/>
      <c r="C33" s="20"/>
      <c r="D33" s="20"/>
      <c r="E33" s="143"/>
      <c r="F33" s="143"/>
      <c r="G33" s="143"/>
      <c r="H33" s="143"/>
      <c r="I33" s="143"/>
      <c r="J33" s="143"/>
      <c r="K33" s="143"/>
      <c r="N33" s="162"/>
    </row>
    <row r="34" spans="2:14" ht="15" customHeight="1">
      <c r="B34" s="20" t="s">
        <v>138</v>
      </c>
      <c r="C34" s="20"/>
      <c r="D34" s="20"/>
      <c r="E34" s="148"/>
      <c r="F34" s="148"/>
      <c r="G34" s="148"/>
      <c r="H34" s="148"/>
      <c r="I34" s="148"/>
      <c r="J34" s="148"/>
      <c r="K34" s="148"/>
      <c r="N34" s="162"/>
    </row>
    <row r="35" spans="2:11" ht="15" customHeight="1">
      <c r="B35" s="20"/>
      <c r="C35" s="20" t="s">
        <v>139</v>
      </c>
      <c r="D35" s="20"/>
      <c r="E35" s="185">
        <v>0</v>
      </c>
      <c r="F35" s="185">
        <v>0</v>
      </c>
      <c r="G35" s="147">
        <v>-3017</v>
      </c>
      <c r="H35" s="185">
        <v>0</v>
      </c>
      <c r="I35" s="143">
        <f>SUM(E35:H35)</f>
        <v>-3017</v>
      </c>
      <c r="J35" s="248">
        <f>2775-170247-4573</f>
        <v>-172045</v>
      </c>
      <c r="K35" s="143">
        <f>J35+I35</f>
        <v>-175062</v>
      </c>
    </row>
    <row r="36" spans="2:11" ht="9" customHeight="1">
      <c r="B36" s="20"/>
      <c r="C36" s="20"/>
      <c r="D36" s="20"/>
      <c r="E36" s="172"/>
      <c r="F36" s="172"/>
      <c r="G36" s="172"/>
      <c r="H36" s="172"/>
      <c r="I36" s="172"/>
      <c r="J36" s="172"/>
      <c r="K36" s="172"/>
    </row>
    <row r="37" spans="2:11" ht="15" customHeight="1">
      <c r="B37" s="20" t="s">
        <v>133</v>
      </c>
      <c r="C37" s="97"/>
      <c r="D37" s="186" t="s">
        <v>134</v>
      </c>
      <c r="E37" s="172">
        <v>0</v>
      </c>
      <c r="F37" s="172">
        <v>0</v>
      </c>
      <c r="G37" s="171">
        <f>422/4*3+0.5</f>
        <v>317</v>
      </c>
      <c r="H37" s="171">
        <v>0</v>
      </c>
      <c r="I37" s="143">
        <f>SUM(E37:H37)</f>
        <v>317</v>
      </c>
      <c r="J37" s="172">
        <v>0</v>
      </c>
      <c r="K37" s="143">
        <f>J37+I37</f>
        <v>317</v>
      </c>
    </row>
    <row r="38" spans="2:11" ht="9" customHeight="1">
      <c r="B38" s="20"/>
      <c r="C38" s="97"/>
      <c r="D38" s="20"/>
      <c r="E38" s="172"/>
      <c r="F38" s="172"/>
      <c r="G38" s="172"/>
      <c r="H38" s="172"/>
      <c r="I38" s="172"/>
      <c r="J38" s="172"/>
      <c r="K38" s="172"/>
    </row>
    <row r="39" spans="2:11" ht="15" customHeight="1">
      <c r="B39" s="20" t="s">
        <v>305</v>
      </c>
      <c r="C39" s="20"/>
      <c r="D39" s="20"/>
      <c r="E39" s="172">
        <v>0</v>
      </c>
      <c r="F39" s="172">
        <v>0</v>
      </c>
      <c r="G39" s="172">
        <v>0</v>
      </c>
      <c r="H39" s="170">
        <f>PL!K55</f>
        <v>-63540</v>
      </c>
      <c r="I39" s="143">
        <f>SUM(E39:H39)</f>
        <v>-63540</v>
      </c>
      <c r="J39" s="170">
        <f>PL!K56</f>
        <v>-3001</v>
      </c>
      <c r="K39" s="143">
        <f>J39+I39</f>
        <v>-66541</v>
      </c>
    </row>
    <row r="40" spans="2:11" ht="6" customHeight="1">
      <c r="B40" s="20"/>
      <c r="C40" s="20"/>
      <c r="D40" s="20"/>
      <c r="E40" s="72"/>
      <c r="F40" s="96"/>
      <c r="G40" s="72"/>
      <c r="H40" s="117"/>
      <c r="I40" s="117"/>
      <c r="J40" s="117"/>
      <c r="K40" s="20"/>
    </row>
    <row r="41" spans="2:14" ht="19.5" customHeight="1" thickBot="1">
      <c r="B41" s="20" t="s">
        <v>392</v>
      </c>
      <c r="C41" s="20"/>
      <c r="D41" s="20"/>
      <c r="E41" s="84">
        <f aca="true" t="shared" si="1" ref="E41:K41">SUM(E29:E40)</f>
        <v>210153</v>
      </c>
      <c r="F41" s="84">
        <f t="shared" si="1"/>
        <v>1108252</v>
      </c>
      <c r="G41" s="84">
        <f t="shared" si="1"/>
        <v>-2548</v>
      </c>
      <c r="H41" s="84">
        <f t="shared" si="1"/>
        <v>-136150</v>
      </c>
      <c r="I41" s="84">
        <f t="shared" si="1"/>
        <v>1179707</v>
      </c>
      <c r="J41" s="84">
        <f t="shared" si="1"/>
        <v>30965</v>
      </c>
      <c r="K41" s="84">
        <f t="shared" si="1"/>
        <v>1210672</v>
      </c>
      <c r="M41" s="247"/>
      <c r="N41" s="162">
        <f>'BS'!H51-K41</f>
        <v>0</v>
      </c>
    </row>
    <row r="42" spans="2:14" ht="15" customHeight="1" thickTop="1">
      <c r="B42" s="20"/>
      <c r="C42" s="20"/>
      <c r="D42" s="20"/>
      <c r="E42" s="64"/>
      <c r="F42" s="64"/>
      <c r="G42" s="64"/>
      <c r="H42" s="64"/>
      <c r="I42" s="64"/>
      <c r="J42" s="64"/>
      <c r="K42" s="64"/>
      <c r="N42" s="162">
        <f>'BS'!H45-E41</f>
        <v>0</v>
      </c>
    </row>
    <row r="43" ht="15">
      <c r="F43" s="246"/>
    </row>
    <row r="47" spans="2:11" ht="15">
      <c r="B47" s="155" t="s">
        <v>395</v>
      </c>
      <c r="D47" s="20"/>
      <c r="E47" s="20"/>
      <c r="F47" s="20"/>
      <c r="G47" s="20"/>
      <c r="H47" s="20"/>
      <c r="I47" s="20"/>
      <c r="J47" s="20"/>
      <c r="K47" s="20"/>
    </row>
    <row r="48" spans="2:11" ht="13.5" customHeight="1">
      <c r="B48" s="20"/>
      <c r="C48" s="20"/>
      <c r="D48" s="20"/>
      <c r="E48" s="20"/>
      <c r="F48" s="20"/>
      <c r="G48" s="20"/>
      <c r="H48" s="20"/>
      <c r="I48" s="20"/>
      <c r="J48" s="20"/>
      <c r="K48" s="20"/>
    </row>
    <row r="49" spans="2:14" ht="15">
      <c r="B49" s="20" t="s">
        <v>108</v>
      </c>
      <c r="C49" s="20"/>
      <c r="D49" s="20"/>
      <c r="E49" s="143">
        <v>209941</v>
      </c>
      <c r="F49" s="143">
        <v>1107826</v>
      </c>
      <c r="G49" s="143">
        <v>49152</v>
      </c>
      <c r="H49" s="143">
        <v>185100</v>
      </c>
      <c r="I49" s="143">
        <f>SUM(E49:H49)</f>
        <v>1552019</v>
      </c>
      <c r="J49" s="143">
        <v>211615</v>
      </c>
      <c r="K49" s="143">
        <f>J49+I49</f>
        <v>1763634</v>
      </c>
      <c r="N49" s="162"/>
    </row>
    <row r="50" spans="2:11" ht="10.5" customHeight="1">
      <c r="B50" s="20"/>
      <c r="C50" s="20"/>
      <c r="D50" s="20"/>
      <c r="E50" s="148"/>
      <c r="F50" s="148"/>
      <c r="G50" s="148"/>
      <c r="H50" s="148"/>
      <c r="I50" s="148"/>
      <c r="J50" s="148"/>
      <c r="K50" s="148"/>
    </row>
    <row r="51" spans="2:11" ht="15" customHeight="1">
      <c r="B51" s="20" t="s">
        <v>138</v>
      </c>
      <c r="C51" s="20"/>
      <c r="D51" s="20"/>
      <c r="E51" s="148"/>
      <c r="F51" s="148"/>
      <c r="G51" s="148"/>
      <c r="H51" s="148"/>
      <c r="I51" s="148"/>
      <c r="J51" s="148"/>
      <c r="K51" s="148"/>
    </row>
    <row r="52" spans="2:11" ht="15" customHeight="1">
      <c r="B52" s="20"/>
      <c r="C52" s="20" t="s">
        <v>139</v>
      </c>
      <c r="D52" s="20"/>
      <c r="E52" s="147">
        <v>0</v>
      </c>
      <c r="F52" s="147">
        <v>0</v>
      </c>
      <c r="G52" s="148">
        <v>-649</v>
      </c>
      <c r="H52" s="147">
        <v>0</v>
      </c>
      <c r="I52" s="143">
        <f>SUM(E52:H52)</f>
        <v>-649</v>
      </c>
      <c r="J52" s="147">
        <v>160</v>
      </c>
      <c r="K52" s="143">
        <f>J52+I52</f>
        <v>-489</v>
      </c>
    </row>
    <row r="53" spans="2:11" ht="10.5" customHeight="1">
      <c r="B53" s="20"/>
      <c r="C53" s="20"/>
      <c r="D53" s="20"/>
      <c r="E53" s="172"/>
      <c r="F53" s="172"/>
      <c r="G53" s="172"/>
      <c r="H53" s="172"/>
      <c r="I53" s="172"/>
      <c r="J53" s="172"/>
      <c r="K53" s="147"/>
    </row>
    <row r="54" spans="2:11" ht="15" customHeight="1">
      <c r="B54" s="20" t="s">
        <v>305</v>
      </c>
      <c r="C54" s="20"/>
      <c r="D54" s="20"/>
      <c r="E54" s="172">
        <v>0</v>
      </c>
      <c r="F54" s="172">
        <v>0</v>
      </c>
      <c r="G54" s="172">
        <v>0</v>
      </c>
      <c r="H54" s="143">
        <v>-43814</v>
      </c>
      <c r="I54" s="143">
        <f>SUM(E54:H54)</f>
        <v>-43814</v>
      </c>
      <c r="J54" s="143">
        <f>PL!M56</f>
        <v>-4552</v>
      </c>
      <c r="K54" s="143">
        <f>J54+I54</f>
        <v>-48366</v>
      </c>
    </row>
    <row r="55" spans="2:11" ht="10.5" customHeight="1">
      <c r="B55" s="20"/>
      <c r="C55" s="20"/>
      <c r="D55" s="20"/>
      <c r="E55" s="172"/>
      <c r="F55" s="172"/>
      <c r="G55" s="172"/>
      <c r="H55" s="143"/>
      <c r="I55" s="143"/>
      <c r="J55" s="143"/>
      <c r="K55" s="143"/>
    </row>
    <row r="56" spans="2:11" ht="15" customHeight="1">
      <c r="B56" s="20" t="s">
        <v>338</v>
      </c>
      <c r="C56" s="20"/>
      <c r="D56" s="20"/>
      <c r="E56" s="172">
        <v>0</v>
      </c>
      <c r="F56" s="172">
        <v>0</v>
      </c>
      <c r="G56" s="172">
        <v>0</v>
      </c>
      <c r="H56" s="143">
        <v>-23093</v>
      </c>
      <c r="I56" s="143">
        <f>SUM(E56:H56)</f>
        <v>-23093</v>
      </c>
      <c r="J56" s="172">
        <v>0</v>
      </c>
      <c r="K56" s="143">
        <f>J56+I56</f>
        <v>-23093</v>
      </c>
    </row>
    <row r="57" spans="2:11" ht="10.5" customHeight="1">
      <c r="B57" s="20"/>
      <c r="C57" s="20"/>
      <c r="D57" s="20"/>
      <c r="E57" s="148"/>
      <c r="F57" s="148"/>
      <c r="G57" s="148"/>
      <c r="H57" s="148"/>
      <c r="I57" s="148"/>
      <c r="J57" s="148"/>
      <c r="K57" s="148"/>
    </row>
    <row r="58" spans="2:14" ht="19.5" customHeight="1" thickBot="1">
      <c r="B58" s="20" t="s">
        <v>398</v>
      </c>
      <c r="C58" s="20"/>
      <c r="D58" s="20"/>
      <c r="E58" s="187">
        <f aca="true" t="shared" si="2" ref="E58:K58">SUM(E48:E57)</f>
        <v>209941</v>
      </c>
      <c r="F58" s="187">
        <f t="shared" si="2"/>
        <v>1107826</v>
      </c>
      <c r="G58" s="187">
        <f t="shared" si="2"/>
        <v>48503</v>
      </c>
      <c r="H58" s="187">
        <f t="shared" si="2"/>
        <v>118193</v>
      </c>
      <c r="I58" s="187">
        <f>SUM(I48:I57)</f>
        <v>1484463</v>
      </c>
      <c r="J58" s="187">
        <f>SUM(J48:J57)</f>
        <v>207223</v>
      </c>
      <c r="K58" s="187">
        <f t="shared" si="2"/>
        <v>1691686</v>
      </c>
      <c r="N58" s="162"/>
    </row>
    <row r="59" spans="5:11" ht="15.75" thickTop="1">
      <c r="E59" s="169"/>
      <c r="F59" s="169"/>
      <c r="G59" s="169"/>
      <c r="H59" s="169"/>
      <c r="I59" s="169"/>
      <c r="J59" s="169"/>
      <c r="K59" s="169"/>
    </row>
    <row r="60" spans="5:11" ht="15">
      <c r="E60" s="169"/>
      <c r="F60" s="169"/>
      <c r="G60" s="169"/>
      <c r="H60" s="169"/>
      <c r="I60" s="169"/>
      <c r="J60" s="169"/>
      <c r="K60" s="169"/>
    </row>
    <row r="66" spans="2:11" ht="15">
      <c r="B66" s="296" t="s">
        <v>127</v>
      </c>
      <c r="C66" s="296"/>
      <c r="D66" s="296"/>
      <c r="E66" s="296"/>
      <c r="F66" s="296"/>
      <c r="G66" s="296"/>
      <c r="H66" s="296"/>
      <c r="I66" s="296"/>
      <c r="J66" s="296"/>
      <c r="K66" s="296"/>
    </row>
    <row r="67" spans="2:11" ht="15">
      <c r="B67" s="291" t="s">
        <v>125</v>
      </c>
      <c r="C67" s="291"/>
      <c r="D67" s="291"/>
      <c r="E67" s="291"/>
      <c r="F67" s="291"/>
      <c r="G67" s="291"/>
      <c r="H67" s="291"/>
      <c r="I67" s="291"/>
      <c r="J67" s="291"/>
      <c r="K67" s="291"/>
    </row>
    <row r="68" spans="2:11" ht="15">
      <c r="B68" s="18"/>
      <c r="C68" s="18"/>
      <c r="D68" s="18"/>
      <c r="E68" s="18"/>
      <c r="F68" s="18"/>
      <c r="G68" s="18"/>
      <c r="H68" s="18"/>
      <c r="I68" s="18"/>
      <c r="J68" s="18"/>
      <c r="K68" s="18"/>
    </row>
    <row r="69" spans="2:10" ht="15">
      <c r="B69" s="18"/>
      <c r="C69" s="18"/>
      <c r="D69" s="18"/>
      <c r="E69" s="18"/>
      <c r="F69" s="18"/>
      <c r="G69" s="18"/>
      <c r="H69" s="18"/>
      <c r="I69" s="18"/>
      <c r="J69" s="18"/>
    </row>
    <row r="70" spans="2:10" ht="15">
      <c r="B70" s="18"/>
      <c r="C70" s="18"/>
      <c r="D70" s="18"/>
      <c r="E70" s="18"/>
      <c r="F70" s="18"/>
      <c r="G70" s="18"/>
      <c r="H70" s="18"/>
      <c r="I70" s="18"/>
      <c r="J70" s="18"/>
    </row>
    <row r="87" ht="15.75" customHeight="1"/>
    <row r="88" ht="15.75" customHeight="1"/>
    <row r="89" ht="15.75" customHeight="1"/>
    <row r="90" ht="15.75" customHeight="1"/>
    <row r="91" ht="15.75" customHeight="1"/>
    <row r="92" ht="15.75" customHeight="1"/>
  </sheetData>
  <mergeCells count="8">
    <mergeCell ref="B66:K66"/>
    <mergeCell ref="B67:K67"/>
    <mergeCell ref="B2:K2"/>
    <mergeCell ref="B3:K3"/>
    <mergeCell ref="B6:K6"/>
    <mergeCell ref="B7:K7"/>
    <mergeCell ref="B10:K10"/>
    <mergeCell ref="E14:I14"/>
  </mergeCells>
  <printOptions/>
  <pageMargins left="0.75" right="0.3" top="0.5" bottom="0.5" header="0.5" footer="0.35"/>
  <pageSetup firstPageNumber="3" useFirstPageNumber="1" fitToHeight="1" fitToWidth="1" horizontalDpi="300" verticalDpi="300" orientation="portrait" paperSize="9" scale="79"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dimension ref="A2:J133"/>
  <sheetViews>
    <sheetView showGridLines="0" zoomScaleSheetLayoutView="100"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290" t="s">
        <v>245</v>
      </c>
      <c r="C2" s="290"/>
      <c r="D2" s="290"/>
      <c r="E2" s="290"/>
      <c r="F2" s="290"/>
      <c r="G2" s="290"/>
      <c r="H2" s="290"/>
      <c r="I2" s="290"/>
    </row>
    <row r="3" spans="1:9" s="20" customFormat="1" ht="12.75">
      <c r="A3" s="21"/>
      <c r="B3" s="287" t="s">
        <v>18</v>
      </c>
      <c r="C3" s="287"/>
      <c r="D3" s="287"/>
      <c r="E3" s="287"/>
      <c r="F3" s="287"/>
      <c r="G3" s="287"/>
      <c r="H3" s="287"/>
      <c r="I3" s="287"/>
    </row>
    <row r="4" spans="1:9" ht="12.75" customHeight="1">
      <c r="A4" s="3"/>
      <c r="C4" s="3"/>
      <c r="D4" s="3"/>
      <c r="E4" s="3"/>
      <c r="F4" s="3"/>
      <c r="G4" s="3"/>
      <c r="H4" s="3"/>
      <c r="I4" s="3"/>
    </row>
    <row r="5" spans="1:9" ht="12.75" customHeight="1">
      <c r="A5" s="3"/>
      <c r="B5" s="80"/>
      <c r="C5" s="3"/>
      <c r="D5" s="3"/>
      <c r="E5" s="3"/>
      <c r="F5" s="3"/>
      <c r="G5" s="3"/>
      <c r="H5" s="3"/>
      <c r="I5" s="3"/>
    </row>
    <row r="6" spans="1:9" ht="18" customHeight="1">
      <c r="A6" s="3"/>
      <c r="B6" s="286" t="str">
        <f>+SCE!B6</f>
        <v>Interim  report  for  the  third  quarter  ended  31  March  2007</v>
      </c>
      <c r="C6" s="286"/>
      <c r="D6" s="286"/>
      <c r="E6" s="286"/>
      <c r="F6" s="286"/>
      <c r="G6" s="286"/>
      <c r="H6" s="286"/>
      <c r="I6" s="286"/>
    </row>
    <row r="7" spans="1:9" ht="15">
      <c r="A7" s="3"/>
      <c r="B7" s="287" t="s">
        <v>123</v>
      </c>
      <c r="C7" s="288"/>
      <c r="D7" s="288"/>
      <c r="E7" s="288"/>
      <c r="F7" s="288"/>
      <c r="G7" s="288"/>
      <c r="H7" s="288"/>
      <c r="I7" s="288"/>
    </row>
    <row r="8" spans="1:9" ht="15" customHeight="1">
      <c r="A8" s="3"/>
      <c r="B8" s="3"/>
      <c r="C8" s="3"/>
      <c r="D8" s="3"/>
      <c r="E8" s="3"/>
      <c r="F8" s="3"/>
      <c r="G8" s="3"/>
      <c r="H8" s="3"/>
      <c r="I8" s="3"/>
    </row>
    <row r="9" spans="1:9" ht="6" customHeight="1">
      <c r="A9" s="3"/>
      <c r="B9" s="204"/>
      <c r="C9" s="204"/>
      <c r="D9" s="204"/>
      <c r="E9" s="204"/>
      <c r="F9" s="204"/>
      <c r="G9" s="204"/>
      <c r="H9" s="204"/>
      <c r="I9" s="204"/>
    </row>
    <row r="10" spans="1:9" ht="18">
      <c r="A10" s="76"/>
      <c r="B10" s="295" t="s">
        <v>93</v>
      </c>
      <c r="C10" s="295"/>
      <c r="D10" s="295"/>
      <c r="E10" s="295"/>
      <c r="F10" s="295"/>
      <c r="G10" s="295"/>
      <c r="H10" s="295"/>
      <c r="I10" s="295"/>
    </row>
    <row r="11" spans="1:9" ht="6" customHeight="1">
      <c r="A11" s="76"/>
      <c r="B11" s="206"/>
      <c r="C11" s="207"/>
      <c r="D11" s="207"/>
      <c r="E11" s="207"/>
      <c r="F11" s="207"/>
      <c r="G11" s="207"/>
      <c r="H11" s="207"/>
      <c r="I11" s="207"/>
    </row>
    <row r="12" ht="15" customHeight="1"/>
    <row r="13" spans="7:9" ht="15">
      <c r="G13" s="42" t="s">
        <v>3</v>
      </c>
      <c r="I13" s="52" t="s">
        <v>4</v>
      </c>
    </row>
    <row r="14" spans="7:9" ht="15">
      <c r="G14" s="42" t="s">
        <v>5</v>
      </c>
      <c r="I14" s="52" t="s">
        <v>12</v>
      </c>
    </row>
    <row r="15" spans="7:9" ht="15">
      <c r="G15" s="42" t="s">
        <v>7</v>
      </c>
      <c r="I15" s="52" t="s">
        <v>8</v>
      </c>
    </row>
    <row r="16" spans="7:9" ht="15">
      <c r="G16" s="161" t="s">
        <v>389</v>
      </c>
      <c r="H16" s="65"/>
      <c r="I16" s="17" t="s">
        <v>390</v>
      </c>
    </row>
    <row r="17" spans="6:9" ht="15">
      <c r="F17" s="75"/>
      <c r="G17" s="87" t="s">
        <v>9</v>
      </c>
      <c r="H17" s="62"/>
      <c r="I17" s="87" t="s">
        <v>9</v>
      </c>
    </row>
    <row r="18" ht="15" customHeight="1">
      <c r="I18" s="73"/>
    </row>
    <row r="19" ht="15">
      <c r="B19" s="78" t="s">
        <v>86</v>
      </c>
    </row>
    <row r="20" spans="2:9" ht="15">
      <c r="B20" s="20" t="s">
        <v>345</v>
      </c>
      <c r="E20" s="20"/>
      <c r="F20" s="20"/>
      <c r="G20" s="143">
        <f>+PL!K39</f>
        <v>-64592</v>
      </c>
      <c r="H20" s="143"/>
      <c r="I20" s="170">
        <f>+PL!M39</f>
        <v>-45417</v>
      </c>
    </row>
    <row r="21" spans="2:9" ht="15">
      <c r="B21" s="20" t="s">
        <v>114</v>
      </c>
      <c r="E21" s="20"/>
      <c r="F21" s="20"/>
      <c r="G21" s="143"/>
      <c r="H21" s="143"/>
      <c r="I21" s="170"/>
    </row>
    <row r="22" spans="2:9" ht="15">
      <c r="B22" s="20"/>
      <c r="C22" s="20" t="s">
        <v>330</v>
      </c>
      <c r="E22" s="20"/>
      <c r="F22" s="20"/>
      <c r="G22" s="143">
        <v>33269</v>
      </c>
      <c r="H22" s="143"/>
      <c r="I22" s="170">
        <v>61418</v>
      </c>
    </row>
    <row r="23" spans="2:9" ht="15">
      <c r="B23" s="20"/>
      <c r="C23" s="20" t="s">
        <v>21</v>
      </c>
      <c r="D23" s="20"/>
      <c r="E23" s="20"/>
      <c r="F23" s="20"/>
      <c r="G23" s="143">
        <v>44721</v>
      </c>
      <c r="H23" s="143"/>
      <c r="I23" s="143">
        <f>-8112+168</f>
        <v>-7944</v>
      </c>
    </row>
    <row r="24" spans="1:9" ht="7.5" customHeight="1">
      <c r="A24" s="20"/>
      <c r="B24" s="20"/>
      <c r="C24" s="20"/>
      <c r="D24" s="20"/>
      <c r="E24" s="20"/>
      <c r="F24" s="20"/>
      <c r="G24" s="143"/>
      <c r="H24" s="143"/>
      <c r="I24" s="173"/>
    </row>
    <row r="25" spans="1:9" ht="16.5" customHeight="1">
      <c r="A25" s="20"/>
      <c r="B25" s="20" t="s">
        <v>22</v>
      </c>
      <c r="C25" s="20"/>
      <c r="D25" s="20"/>
      <c r="E25" s="20"/>
      <c r="F25" s="20"/>
      <c r="G25" s="174">
        <f>SUM(G20:G24)</f>
        <v>13398</v>
      </c>
      <c r="H25" s="143"/>
      <c r="I25" s="175">
        <f>SUM(I20:I24)</f>
        <v>8057</v>
      </c>
    </row>
    <row r="26" spans="1:9" ht="15">
      <c r="A26" s="20"/>
      <c r="B26" s="20" t="s">
        <v>94</v>
      </c>
      <c r="C26" s="20"/>
      <c r="D26" s="20"/>
      <c r="E26" s="20"/>
      <c r="F26" s="20"/>
      <c r="G26" s="143"/>
      <c r="H26" s="143"/>
      <c r="I26" s="170"/>
    </row>
    <row r="27" spans="1:9" ht="15">
      <c r="A27" s="20"/>
      <c r="B27" s="20"/>
      <c r="C27" s="20" t="s">
        <v>70</v>
      </c>
      <c r="D27" s="20"/>
      <c r="E27" s="20"/>
      <c r="F27" s="20"/>
      <c r="G27" s="143">
        <v>-3710</v>
      </c>
      <c r="H27" s="143"/>
      <c r="I27" s="170">
        <v>211</v>
      </c>
    </row>
    <row r="28" spans="1:9" ht="15">
      <c r="A28" s="20"/>
      <c r="B28" s="20"/>
      <c r="C28" s="20" t="s">
        <v>71</v>
      </c>
      <c r="D28" s="20"/>
      <c r="E28" s="20"/>
      <c r="F28" s="20"/>
      <c r="G28" s="143">
        <v>-15086</v>
      </c>
      <c r="H28" s="143"/>
      <c r="I28" s="170">
        <v>37625</v>
      </c>
    </row>
    <row r="29" spans="1:9" ht="15">
      <c r="A29" s="20"/>
      <c r="B29" s="20"/>
      <c r="C29" s="20" t="s">
        <v>24</v>
      </c>
      <c r="D29" s="20"/>
      <c r="E29" s="20"/>
      <c r="F29" s="20"/>
      <c r="G29" s="143">
        <v>-2875</v>
      </c>
      <c r="H29" s="143"/>
      <c r="I29" s="170">
        <v>-2447</v>
      </c>
    </row>
    <row r="30" spans="1:9" ht="6.75" customHeight="1">
      <c r="A30" s="20"/>
      <c r="B30" s="20"/>
      <c r="C30" s="20"/>
      <c r="D30" s="20"/>
      <c r="E30" s="20"/>
      <c r="F30" s="20"/>
      <c r="G30" s="176"/>
      <c r="H30" s="143"/>
      <c r="I30" s="173"/>
    </row>
    <row r="31" spans="1:9" ht="18" customHeight="1">
      <c r="A31" s="20"/>
      <c r="B31" s="20"/>
      <c r="C31" s="20"/>
      <c r="D31" s="20"/>
      <c r="E31" s="20"/>
      <c r="F31" s="20"/>
      <c r="G31" s="177">
        <f>SUM(G25:G29)</f>
        <v>-8273</v>
      </c>
      <c r="H31" s="143"/>
      <c r="I31" s="178">
        <f>SUM(I25:I29)</f>
        <v>43446</v>
      </c>
    </row>
    <row r="32" spans="1:9" ht="15">
      <c r="A32" s="20"/>
      <c r="B32" s="20"/>
      <c r="C32" s="20"/>
      <c r="D32" s="20"/>
      <c r="E32" s="20"/>
      <c r="F32" s="20"/>
      <c r="G32" s="143"/>
      <c r="H32" s="143"/>
      <c r="I32" s="170"/>
    </row>
    <row r="33" spans="1:9" ht="15">
      <c r="A33" s="20"/>
      <c r="B33" s="78" t="s">
        <v>87</v>
      </c>
      <c r="C33" s="20"/>
      <c r="D33" s="20"/>
      <c r="E33" s="20"/>
      <c r="F33" s="20"/>
      <c r="G33" s="143"/>
      <c r="H33" s="143"/>
      <c r="I33" s="170"/>
    </row>
    <row r="34" spans="1:9" ht="15">
      <c r="A34" s="20"/>
      <c r="B34" s="78"/>
      <c r="C34" s="20" t="s">
        <v>419</v>
      </c>
      <c r="D34" s="20"/>
      <c r="E34" s="20"/>
      <c r="F34" s="20"/>
      <c r="G34" s="143">
        <v>-108</v>
      </c>
      <c r="H34" s="143"/>
      <c r="I34" s="171">
        <v>-62390</v>
      </c>
    </row>
    <row r="35" spans="1:9" ht="15">
      <c r="A35" s="20"/>
      <c r="B35" s="20"/>
      <c r="C35" s="20" t="s">
        <v>24</v>
      </c>
      <c r="D35" s="20"/>
      <c r="E35" s="20"/>
      <c r="F35" s="20"/>
      <c r="G35" s="143">
        <v>364737</v>
      </c>
      <c r="H35" s="143"/>
      <c r="I35" s="170">
        <v>10400</v>
      </c>
    </row>
    <row r="36" spans="1:9" ht="6" customHeight="1">
      <c r="A36" s="20"/>
      <c r="B36" s="20"/>
      <c r="C36" s="20"/>
      <c r="D36" s="20"/>
      <c r="E36" s="20"/>
      <c r="F36" s="20"/>
      <c r="G36" s="176"/>
      <c r="H36" s="143"/>
      <c r="I36" s="173"/>
    </row>
    <row r="37" spans="1:9" ht="18" customHeight="1">
      <c r="A37" s="20"/>
      <c r="B37" s="20"/>
      <c r="C37" s="20"/>
      <c r="D37" s="20"/>
      <c r="E37" s="20"/>
      <c r="F37" s="20"/>
      <c r="G37" s="143">
        <f>SUM(G34:G36)</f>
        <v>364629</v>
      </c>
      <c r="H37" s="143"/>
      <c r="I37" s="170">
        <f>SUM(I34:I36)</f>
        <v>-51990</v>
      </c>
    </row>
    <row r="38" spans="1:9" ht="3.75" customHeight="1">
      <c r="A38" s="20"/>
      <c r="B38" s="20"/>
      <c r="C38" s="20"/>
      <c r="D38" s="20"/>
      <c r="E38" s="20"/>
      <c r="F38" s="20"/>
      <c r="G38" s="176"/>
      <c r="H38" s="143"/>
      <c r="I38" s="173"/>
    </row>
    <row r="39" spans="1:9" ht="15">
      <c r="A39" s="20"/>
      <c r="B39" s="20"/>
      <c r="C39" s="20"/>
      <c r="D39" s="20"/>
      <c r="E39" s="20"/>
      <c r="F39" s="20"/>
      <c r="G39" s="143"/>
      <c r="H39" s="143"/>
      <c r="I39" s="170"/>
    </row>
    <row r="40" spans="1:9" ht="15">
      <c r="A40" s="20"/>
      <c r="B40" s="78" t="s">
        <v>88</v>
      </c>
      <c r="C40" s="20"/>
      <c r="D40" s="20"/>
      <c r="E40" s="20"/>
      <c r="F40" s="20"/>
      <c r="G40" s="143"/>
      <c r="H40" s="143"/>
      <c r="I40" s="170"/>
    </row>
    <row r="41" spans="1:9" ht="15">
      <c r="A41" s="20"/>
      <c r="B41" s="20"/>
      <c r="C41" s="20" t="s">
        <v>23</v>
      </c>
      <c r="D41" s="20"/>
      <c r="E41" s="20"/>
      <c r="F41" s="20"/>
      <c r="G41" s="143">
        <v>4134</v>
      </c>
      <c r="H41" s="143"/>
      <c r="I41" s="143">
        <v>18302</v>
      </c>
    </row>
    <row r="42" spans="1:9" ht="15">
      <c r="A42" s="20"/>
      <c r="B42" s="20"/>
      <c r="C42" s="20" t="s">
        <v>24</v>
      </c>
      <c r="D42" s="20"/>
      <c r="E42" s="20"/>
      <c r="F42" s="20"/>
      <c r="G42" s="172">
        <v>-3954</v>
      </c>
      <c r="H42" s="143"/>
      <c r="I42" s="172">
        <v>-26239</v>
      </c>
    </row>
    <row r="43" spans="1:9" ht="6.75" customHeight="1">
      <c r="A43" s="20"/>
      <c r="B43" s="20"/>
      <c r="C43" s="20"/>
      <c r="D43" s="20"/>
      <c r="E43" s="20"/>
      <c r="F43" s="20"/>
      <c r="G43" s="176"/>
      <c r="H43" s="143"/>
      <c r="I43" s="173"/>
    </row>
    <row r="44" spans="1:9" ht="18" customHeight="1">
      <c r="A44" s="20"/>
      <c r="B44" s="20"/>
      <c r="C44" s="20"/>
      <c r="D44" s="20"/>
      <c r="E44" s="20"/>
      <c r="F44" s="20"/>
      <c r="G44" s="143">
        <f>SUM(G41:G43)</f>
        <v>180</v>
      </c>
      <c r="H44" s="143"/>
      <c r="I44" s="170">
        <f>SUM(I41:I43)</f>
        <v>-7937</v>
      </c>
    </row>
    <row r="45" spans="1:9" ht="3" customHeight="1">
      <c r="A45" s="20"/>
      <c r="B45" s="20"/>
      <c r="C45" s="20"/>
      <c r="D45" s="20"/>
      <c r="E45" s="20"/>
      <c r="F45" s="20"/>
      <c r="G45" s="176"/>
      <c r="H45" s="143"/>
      <c r="I45" s="173"/>
    </row>
    <row r="46" spans="1:9" ht="15">
      <c r="A46" s="20"/>
      <c r="B46" s="20"/>
      <c r="C46" s="20"/>
      <c r="D46" s="20"/>
      <c r="E46" s="20"/>
      <c r="F46" s="20"/>
      <c r="G46" s="143"/>
      <c r="H46" s="143"/>
      <c r="I46" s="170"/>
    </row>
    <row r="47" spans="1:9" ht="15">
      <c r="A47" s="20"/>
      <c r="B47" s="20" t="s">
        <v>72</v>
      </c>
      <c r="C47" s="20"/>
      <c r="D47" s="20"/>
      <c r="E47" s="20"/>
      <c r="F47" s="20"/>
      <c r="G47" s="143">
        <f>+G31+G37+G44</f>
        <v>356536</v>
      </c>
      <c r="H47" s="143"/>
      <c r="I47" s="170">
        <f>+I31+I37+I44</f>
        <v>-16481</v>
      </c>
    </row>
    <row r="48" spans="1:9" ht="6.75" customHeight="1">
      <c r="A48" s="20"/>
      <c r="B48" s="20"/>
      <c r="C48" s="20"/>
      <c r="D48" s="20"/>
      <c r="E48" s="20"/>
      <c r="F48" s="20"/>
      <c r="G48" s="143"/>
      <c r="H48" s="143"/>
      <c r="I48" s="170"/>
    </row>
    <row r="49" spans="1:9" ht="15" customHeight="1">
      <c r="A49" s="20"/>
      <c r="B49" s="20" t="s">
        <v>31</v>
      </c>
      <c r="C49" s="20"/>
      <c r="D49" s="20"/>
      <c r="E49" s="20"/>
      <c r="F49" s="20"/>
      <c r="G49" s="172">
        <v>-199</v>
      </c>
      <c r="H49" s="143"/>
      <c r="I49" s="171">
        <v>13</v>
      </c>
    </row>
    <row r="50" spans="1:9" ht="6" customHeight="1">
      <c r="A50" s="20"/>
      <c r="B50" s="20"/>
      <c r="C50" s="20"/>
      <c r="D50" s="20"/>
      <c r="E50" s="20"/>
      <c r="F50" s="20"/>
      <c r="G50" s="143"/>
      <c r="H50" s="143"/>
      <c r="I50" s="170"/>
    </row>
    <row r="51" spans="1:9" ht="15">
      <c r="A51" s="20"/>
      <c r="B51" s="20" t="s">
        <v>215</v>
      </c>
      <c r="C51" s="20"/>
      <c r="D51" s="20"/>
      <c r="E51" s="20"/>
      <c r="F51" s="20"/>
      <c r="G51" s="143">
        <v>35434</v>
      </c>
      <c r="H51" s="143"/>
      <c r="I51" s="170">
        <v>40939</v>
      </c>
    </row>
    <row r="52" spans="1:9" ht="8.25" customHeight="1">
      <c r="A52" s="20"/>
      <c r="B52" s="20"/>
      <c r="C52" s="20"/>
      <c r="D52" s="20"/>
      <c r="E52" s="20"/>
      <c r="F52" s="20"/>
      <c r="G52" s="176"/>
      <c r="H52" s="143"/>
      <c r="I52" s="173"/>
    </row>
    <row r="53" spans="1:9" ht="17.25" customHeight="1">
      <c r="A53" s="20"/>
      <c r="B53" s="20" t="s">
        <v>216</v>
      </c>
      <c r="C53" s="20"/>
      <c r="D53" s="20"/>
      <c r="E53" s="20"/>
      <c r="F53" s="20"/>
      <c r="G53" s="143">
        <f>SUM(G46:G52)</f>
        <v>391771</v>
      </c>
      <c r="H53" s="143"/>
      <c r="I53" s="170">
        <f>SUM(I46:I52)</f>
        <v>24471</v>
      </c>
    </row>
    <row r="54" spans="1:9" ht="4.5" customHeight="1" thickBot="1">
      <c r="A54" s="20"/>
      <c r="B54" s="20"/>
      <c r="C54" s="20"/>
      <c r="D54" s="20"/>
      <c r="E54" s="20"/>
      <c r="F54" s="20"/>
      <c r="G54" s="179"/>
      <c r="H54" s="143"/>
      <c r="I54" s="165"/>
    </row>
    <row r="55" spans="1:9" ht="15.75" thickTop="1">
      <c r="A55" s="20"/>
      <c r="B55" s="20"/>
      <c r="C55" s="20"/>
      <c r="D55" s="20"/>
      <c r="E55" s="20"/>
      <c r="F55" s="20"/>
      <c r="G55" s="143"/>
      <c r="H55" s="143"/>
      <c r="I55" s="143"/>
    </row>
    <row r="56" spans="1:9" ht="15">
      <c r="A56" s="20"/>
      <c r="B56" s="20"/>
      <c r="C56" s="20"/>
      <c r="D56" s="20"/>
      <c r="E56" s="20"/>
      <c r="F56" s="20"/>
      <c r="G56" s="143"/>
      <c r="H56" s="143"/>
      <c r="I56" s="143"/>
    </row>
    <row r="57" spans="1:9" ht="15">
      <c r="A57" s="20"/>
      <c r="B57" s="20"/>
      <c r="C57" s="20"/>
      <c r="D57" s="20"/>
      <c r="E57" s="20"/>
      <c r="F57" s="20"/>
      <c r="G57" s="20"/>
      <c r="H57" s="20"/>
      <c r="I57" s="20"/>
    </row>
    <row r="58" spans="1:9" ht="15">
      <c r="A58" s="20"/>
      <c r="B58" s="20"/>
      <c r="C58" s="20"/>
      <c r="D58" s="20"/>
      <c r="E58" s="20"/>
      <c r="F58" s="20"/>
      <c r="G58" s="20"/>
      <c r="H58" s="20"/>
      <c r="I58" s="20"/>
    </row>
    <row r="59" spans="1:9" ht="15">
      <c r="A59" s="20"/>
      <c r="B59" s="296" t="s">
        <v>128</v>
      </c>
      <c r="C59" s="296"/>
      <c r="D59" s="296"/>
      <c r="E59" s="296"/>
      <c r="F59" s="296"/>
      <c r="G59" s="296"/>
      <c r="H59" s="296"/>
      <c r="I59" s="296"/>
    </row>
    <row r="60" spans="1:10" ht="15">
      <c r="A60" s="20"/>
      <c r="B60" s="291" t="s">
        <v>125</v>
      </c>
      <c r="C60" s="291"/>
      <c r="D60" s="291"/>
      <c r="E60" s="291"/>
      <c r="F60" s="291"/>
      <c r="G60" s="291"/>
      <c r="H60" s="291"/>
      <c r="I60" s="291"/>
      <c r="J60" s="182"/>
    </row>
    <row r="61" spans="1:9" ht="15">
      <c r="A61" s="20"/>
      <c r="B61" s="20"/>
      <c r="C61" s="20"/>
      <c r="D61" s="20"/>
      <c r="E61" s="20"/>
      <c r="F61" s="20"/>
      <c r="G61" s="20"/>
      <c r="H61" s="20"/>
      <c r="I61" s="20"/>
    </row>
    <row r="62" spans="1:9" ht="15">
      <c r="A62" s="20"/>
      <c r="B62" s="20"/>
      <c r="C62" s="20"/>
      <c r="D62" s="20"/>
      <c r="E62" s="20"/>
      <c r="F62" s="20"/>
      <c r="G62" s="20"/>
      <c r="H62" s="20"/>
      <c r="I62" s="20"/>
    </row>
    <row r="63" spans="1:9" ht="15">
      <c r="A63" s="20"/>
      <c r="B63" s="20"/>
      <c r="C63" s="20"/>
      <c r="D63" s="20"/>
      <c r="E63" s="20"/>
      <c r="F63" s="20"/>
      <c r="G63" s="20"/>
      <c r="H63" s="20"/>
      <c r="I63" s="20"/>
    </row>
    <row r="64" spans="1:9" ht="15">
      <c r="A64" s="20"/>
      <c r="B64" s="20"/>
      <c r="C64" s="20"/>
      <c r="D64" s="20"/>
      <c r="E64" s="20"/>
      <c r="F64" s="20"/>
      <c r="G64" s="144"/>
      <c r="H64" s="20"/>
      <c r="I64" s="144"/>
    </row>
    <row r="65" spans="1:9" ht="15">
      <c r="A65" s="20"/>
      <c r="B65" s="20"/>
      <c r="C65" s="20"/>
      <c r="D65" s="20"/>
      <c r="E65" s="20"/>
      <c r="F65" s="20"/>
      <c r="G65" s="20"/>
      <c r="H65" s="20"/>
      <c r="I65" s="20"/>
    </row>
    <row r="66" spans="1:9" ht="15">
      <c r="A66" s="20"/>
      <c r="B66" s="20"/>
      <c r="C66" s="20"/>
      <c r="D66" s="20"/>
      <c r="E66" s="20"/>
      <c r="F66" s="20"/>
      <c r="G66" s="20"/>
      <c r="H66" s="20"/>
      <c r="I66" s="20"/>
    </row>
    <row r="67" spans="1:9" ht="15">
      <c r="A67" s="20"/>
      <c r="B67" s="20"/>
      <c r="C67" s="20"/>
      <c r="D67" s="20"/>
      <c r="E67" s="20"/>
      <c r="F67" s="20"/>
      <c r="G67" s="20"/>
      <c r="H67" s="20"/>
      <c r="I67" s="20"/>
    </row>
    <row r="68" spans="1:9" ht="15">
      <c r="A68" s="20"/>
      <c r="B68" s="20"/>
      <c r="C68" s="20"/>
      <c r="D68" s="20"/>
      <c r="E68" s="20"/>
      <c r="F68" s="20"/>
      <c r="G68" s="20"/>
      <c r="H68" s="20"/>
      <c r="I68" s="20"/>
    </row>
    <row r="69" spans="1:9" ht="15">
      <c r="A69" s="20"/>
      <c r="B69" s="20"/>
      <c r="C69" s="20"/>
      <c r="D69" s="20"/>
      <c r="E69" s="20"/>
      <c r="F69" s="20"/>
      <c r="G69" s="20"/>
      <c r="H69" s="20"/>
      <c r="I69" s="20"/>
    </row>
    <row r="70" spans="1:9" ht="15">
      <c r="A70" s="20"/>
      <c r="B70" s="20"/>
      <c r="C70" s="20"/>
      <c r="D70" s="20"/>
      <c r="E70" s="20"/>
      <c r="F70" s="20"/>
      <c r="G70" s="20"/>
      <c r="H70" s="20"/>
      <c r="I70" s="20"/>
    </row>
    <row r="71" spans="1:9" ht="15">
      <c r="A71" s="20"/>
      <c r="B71" s="20"/>
      <c r="C71" s="20"/>
      <c r="D71" s="20"/>
      <c r="E71" s="20"/>
      <c r="F71" s="20"/>
      <c r="G71" s="20"/>
      <c r="H71" s="20"/>
      <c r="I71" s="20"/>
    </row>
    <row r="72" spans="1:9" ht="15">
      <c r="A72" s="20"/>
      <c r="B72" s="20"/>
      <c r="C72" s="20"/>
      <c r="D72" s="20"/>
      <c r="E72" s="20"/>
      <c r="F72" s="20"/>
      <c r="G72" s="20"/>
      <c r="H72" s="20"/>
      <c r="I72" s="20"/>
    </row>
    <row r="73" spans="1:9" ht="15">
      <c r="A73" s="20"/>
      <c r="B73" s="20"/>
      <c r="C73" s="20"/>
      <c r="D73" s="20"/>
      <c r="E73" s="20"/>
      <c r="F73" s="20"/>
      <c r="G73" s="20"/>
      <c r="H73" s="20"/>
      <c r="I73" s="20"/>
    </row>
    <row r="74" spans="1:9" ht="15">
      <c r="A74" s="20"/>
      <c r="B74" s="20"/>
      <c r="C74" s="20"/>
      <c r="D74" s="20"/>
      <c r="E74" s="20"/>
      <c r="F74" s="20"/>
      <c r="G74" s="20"/>
      <c r="H74" s="20"/>
      <c r="I74" s="20"/>
    </row>
    <row r="75" spans="1:9" ht="15">
      <c r="A75" s="20"/>
      <c r="B75" s="20"/>
      <c r="C75" s="20"/>
      <c r="D75" s="20"/>
      <c r="E75" s="20"/>
      <c r="F75" s="20"/>
      <c r="G75" s="20"/>
      <c r="H75" s="20"/>
      <c r="I75" s="20"/>
    </row>
    <row r="76" spans="2:9" ht="15">
      <c r="B76" s="20"/>
      <c r="C76" s="20"/>
      <c r="D76" s="20"/>
      <c r="E76" s="20"/>
      <c r="F76" s="20"/>
      <c r="G76" s="20"/>
      <c r="H76" s="20"/>
      <c r="I76" s="20"/>
    </row>
    <row r="77" spans="2:9" ht="15">
      <c r="B77" s="20"/>
      <c r="C77" s="20"/>
      <c r="D77" s="20"/>
      <c r="E77" s="20"/>
      <c r="F77" s="20"/>
      <c r="G77" s="20"/>
      <c r="H77" s="20"/>
      <c r="I77" s="20"/>
    </row>
    <row r="78" spans="2:9" ht="15">
      <c r="B78" s="20"/>
      <c r="C78" s="20"/>
      <c r="D78" s="20"/>
      <c r="E78" s="20"/>
      <c r="F78" s="20"/>
      <c r="G78" s="20"/>
      <c r="H78" s="20"/>
      <c r="I78" s="20"/>
    </row>
    <row r="79" spans="2:9" ht="15">
      <c r="B79" s="20"/>
      <c r="C79" s="20"/>
      <c r="D79" s="20"/>
      <c r="E79" s="20"/>
      <c r="F79" s="20"/>
      <c r="G79" s="20"/>
      <c r="H79" s="20"/>
      <c r="I79" s="20"/>
    </row>
    <row r="80" spans="2:9" ht="15">
      <c r="B80" s="20"/>
      <c r="C80" s="20"/>
      <c r="D80" s="20"/>
      <c r="E80" s="20"/>
      <c r="F80" s="20"/>
      <c r="G80" s="20"/>
      <c r="H80" s="20"/>
      <c r="I80" s="20"/>
    </row>
    <row r="81" spans="2:9" ht="15">
      <c r="B81" s="20"/>
      <c r="C81" s="20"/>
      <c r="D81" s="20"/>
      <c r="E81" s="20"/>
      <c r="F81" s="20"/>
      <c r="G81" s="20"/>
      <c r="H81" s="20"/>
      <c r="I81" s="20"/>
    </row>
    <row r="82" spans="2:9" ht="15">
      <c r="B82" s="20"/>
      <c r="C82" s="20"/>
      <c r="D82" s="20"/>
      <c r="E82" s="20"/>
      <c r="F82" s="20"/>
      <c r="G82" s="20"/>
      <c r="H82" s="20"/>
      <c r="I82" s="20"/>
    </row>
    <row r="83" spans="2:9" ht="15">
      <c r="B83" s="20"/>
      <c r="C83" s="20"/>
      <c r="D83" s="20"/>
      <c r="E83" s="20"/>
      <c r="F83" s="20"/>
      <c r="G83" s="20"/>
      <c r="H83" s="20"/>
      <c r="I83" s="20"/>
    </row>
    <row r="84" spans="2:9" ht="15">
      <c r="B84" s="20"/>
      <c r="C84" s="20"/>
      <c r="D84" s="20"/>
      <c r="E84" s="20"/>
      <c r="F84" s="20"/>
      <c r="G84" s="20"/>
      <c r="H84" s="20"/>
      <c r="I84" s="20"/>
    </row>
    <row r="85" spans="2:9" ht="15">
      <c r="B85" s="20"/>
      <c r="C85" s="20"/>
      <c r="D85" s="20"/>
      <c r="E85" s="20"/>
      <c r="F85" s="20"/>
      <c r="G85" s="20"/>
      <c r="H85" s="20"/>
      <c r="I85" s="20"/>
    </row>
    <row r="86" spans="2:9" ht="15">
      <c r="B86" s="20"/>
      <c r="C86" s="20"/>
      <c r="D86" s="20"/>
      <c r="E86" s="20"/>
      <c r="F86" s="20"/>
      <c r="G86" s="20"/>
      <c r="H86" s="20"/>
      <c r="I86" s="20"/>
    </row>
    <row r="87" spans="2:9" ht="15">
      <c r="B87" s="20"/>
      <c r="C87" s="20"/>
      <c r="D87" s="20"/>
      <c r="E87" s="20"/>
      <c r="F87" s="20"/>
      <c r="G87" s="20"/>
      <c r="H87" s="20"/>
      <c r="I87" s="20"/>
    </row>
    <row r="88" spans="2:9" ht="15">
      <c r="B88" s="20"/>
      <c r="C88" s="20"/>
      <c r="D88" s="20"/>
      <c r="E88" s="20"/>
      <c r="F88" s="20"/>
      <c r="G88" s="20"/>
      <c r="H88" s="20"/>
      <c r="I88" s="20"/>
    </row>
    <row r="89" spans="2:9" ht="15">
      <c r="B89" s="20"/>
      <c r="C89" s="20"/>
      <c r="D89" s="20"/>
      <c r="E89" s="20"/>
      <c r="F89" s="20"/>
      <c r="G89" s="20"/>
      <c r="H89" s="20"/>
      <c r="I89" s="20"/>
    </row>
    <row r="90" spans="2:6" ht="15">
      <c r="B90" s="20"/>
      <c r="C90" s="20"/>
      <c r="D90" s="20"/>
      <c r="E90" s="20"/>
      <c r="F90" s="20"/>
    </row>
    <row r="91" spans="2:6" ht="15">
      <c r="B91" s="20"/>
      <c r="C91" s="20"/>
      <c r="D91" s="20"/>
      <c r="E91" s="20"/>
      <c r="F91" s="20"/>
    </row>
    <row r="92" spans="2:6" ht="15">
      <c r="B92" s="20"/>
      <c r="C92" s="20"/>
      <c r="D92" s="20"/>
      <c r="E92" s="20"/>
      <c r="F92" s="20"/>
    </row>
    <row r="93" spans="2:6" ht="15">
      <c r="B93" s="20"/>
      <c r="C93" s="20"/>
      <c r="D93" s="20"/>
      <c r="E93" s="20"/>
      <c r="F93" s="20"/>
    </row>
    <row r="94" spans="2:6" ht="15">
      <c r="B94" s="20"/>
      <c r="C94" s="20"/>
      <c r="D94" s="20"/>
      <c r="E94" s="20"/>
      <c r="F94" s="20"/>
    </row>
    <row r="95" spans="2:6" ht="15">
      <c r="B95" s="20"/>
      <c r="C95" s="20"/>
      <c r="D95" s="20"/>
      <c r="E95" s="20"/>
      <c r="F95" s="20"/>
    </row>
    <row r="96" spans="2:6" ht="15">
      <c r="B96" s="20"/>
      <c r="C96" s="20"/>
      <c r="D96" s="20"/>
      <c r="E96" s="20"/>
      <c r="F96" s="20"/>
    </row>
    <row r="97" spans="2:6" ht="15">
      <c r="B97" s="20"/>
      <c r="C97" s="20"/>
      <c r="D97" s="20"/>
      <c r="E97" s="20"/>
      <c r="F97" s="20"/>
    </row>
    <row r="98" spans="2:6" ht="15">
      <c r="B98" s="20"/>
      <c r="C98" s="20"/>
      <c r="D98" s="20"/>
      <c r="E98" s="20"/>
      <c r="F98" s="20"/>
    </row>
    <row r="99" spans="2:6" ht="15">
      <c r="B99" s="20"/>
      <c r="C99" s="20"/>
      <c r="D99" s="20"/>
      <c r="E99" s="20"/>
      <c r="F99" s="20"/>
    </row>
    <row r="100" spans="2:6" ht="15">
      <c r="B100" s="20"/>
      <c r="C100" s="20"/>
      <c r="D100" s="20"/>
      <c r="E100" s="20"/>
      <c r="F100" s="20"/>
    </row>
    <row r="101" spans="2:6" ht="15">
      <c r="B101" s="20"/>
      <c r="C101" s="20"/>
      <c r="D101" s="20"/>
      <c r="E101" s="20"/>
      <c r="F101" s="20"/>
    </row>
    <row r="102" spans="2:6" ht="15">
      <c r="B102" s="20"/>
      <c r="C102" s="20"/>
      <c r="D102" s="20"/>
      <c r="E102" s="20"/>
      <c r="F102" s="20"/>
    </row>
    <row r="103" spans="2:6" ht="15">
      <c r="B103" s="20"/>
      <c r="C103" s="20"/>
      <c r="D103" s="20"/>
      <c r="E103" s="20"/>
      <c r="F103" s="20"/>
    </row>
    <row r="104" spans="2:6" ht="15">
      <c r="B104" s="20"/>
      <c r="C104" s="20"/>
      <c r="D104" s="20"/>
      <c r="E104" s="20"/>
      <c r="F104" s="20"/>
    </row>
    <row r="105" spans="2:6" ht="15">
      <c r="B105" s="20"/>
      <c r="C105" s="20"/>
      <c r="D105" s="20"/>
      <c r="E105" s="20"/>
      <c r="F105" s="20"/>
    </row>
    <row r="106" spans="2:6" ht="15">
      <c r="B106" s="20"/>
      <c r="C106" s="20"/>
      <c r="D106" s="20"/>
      <c r="E106" s="20"/>
      <c r="F106" s="20"/>
    </row>
    <row r="107" spans="2:6" ht="15">
      <c r="B107" s="20"/>
      <c r="C107" s="20"/>
      <c r="D107" s="20"/>
      <c r="E107" s="20"/>
      <c r="F107" s="20"/>
    </row>
    <row r="108" spans="2:6" ht="15">
      <c r="B108" s="20"/>
      <c r="C108" s="20"/>
      <c r="D108" s="20"/>
      <c r="E108" s="20"/>
      <c r="F108" s="20"/>
    </row>
    <row r="109" spans="2:6" ht="15">
      <c r="B109" s="20"/>
      <c r="C109" s="20"/>
      <c r="D109" s="20"/>
      <c r="E109" s="20"/>
      <c r="F109" s="20"/>
    </row>
    <row r="110" spans="2:6" ht="15">
      <c r="B110" s="20"/>
      <c r="C110" s="20"/>
      <c r="D110" s="20"/>
      <c r="E110" s="20"/>
      <c r="F110" s="20"/>
    </row>
    <row r="111" spans="2:6" ht="15">
      <c r="B111" s="20"/>
      <c r="C111" s="20"/>
      <c r="D111" s="20"/>
      <c r="E111" s="20"/>
      <c r="F111" s="20"/>
    </row>
    <row r="112" spans="2:6" ht="15">
      <c r="B112" s="20"/>
      <c r="C112" s="20"/>
      <c r="D112" s="20"/>
      <c r="E112" s="20"/>
      <c r="F112" s="20"/>
    </row>
    <row r="113" spans="2:6" ht="15">
      <c r="B113" s="20"/>
      <c r="C113" s="20"/>
      <c r="D113" s="20"/>
      <c r="E113" s="20"/>
      <c r="F113" s="20"/>
    </row>
    <row r="114" spans="2:6" ht="15">
      <c r="B114" s="20"/>
      <c r="C114" s="20"/>
      <c r="D114" s="20"/>
      <c r="E114" s="20"/>
      <c r="F114" s="20"/>
    </row>
    <row r="115" spans="2:6" ht="15">
      <c r="B115" s="20"/>
      <c r="C115" s="20"/>
      <c r="D115" s="20"/>
      <c r="E115" s="20"/>
      <c r="F115" s="20"/>
    </row>
    <row r="116" spans="2:6" ht="15">
      <c r="B116" s="20"/>
      <c r="C116" s="20"/>
      <c r="D116" s="20"/>
      <c r="E116" s="20"/>
      <c r="F116" s="20"/>
    </row>
    <row r="117" spans="2:6" ht="15">
      <c r="B117" s="20"/>
      <c r="C117" s="20"/>
      <c r="D117" s="20"/>
      <c r="E117" s="20"/>
      <c r="F117" s="20"/>
    </row>
    <row r="118" spans="2:6" ht="15">
      <c r="B118" s="20"/>
      <c r="C118" s="20"/>
      <c r="D118" s="20"/>
      <c r="E118" s="20"/>
      <c r="F118" s="20"/>
    </row>
    <row r="119" spans="2:6" ht="15">
      <c r="B119" s="20"/>
      <c r="C119" s="20"/>
      <c r="D119" s="20"/>
      <c r="E119" s="20"/>
      <c r="F119" s="20"/>
    </row>
    <row r="120" spans="2:6" ht="15">
      <c r="B120" s="20"/>
      <c r="C120" s="20"/>
      <c r="D120" s="20"/>
      <c r="E120" s="20"/>
      <c r="F120" s="20"/>
    </row>
    <row r="121" spans="2:6" ht="15">
      <c r="B121" s="20"/>
      <c r="C121" s="20"/>
      <c r="D121" s="20"/>
      <c r="E121" s="20"/>
      <c r="F121" s="20"/>
    </row>
    <row r="122" spans="2:6" ht="15">
      <c r="B122" s="20"/>
      <c r="C122" s="20"/>
      <c r="D122" s="20"/>
      <c r="E122" s="20"/>
      <c r="F122" s="20"/>
    </row>
    <row r="123" spans="2:6" ht="15">
      <c r="B123" s="20"/>
      <c r="C123" s="20"/>
      <c r="D123" s="20"/>
      <c r="E123" s="20"/>
      <c r="F123" s="20"/>
    </row>
    <row r="124" spans="2:6" ht="15">
      <c r="B124" s="20"/>
      <c r="C124" s="20"/>
      <c r="D124" s="20"/>
      <c r="E124" s="20"/>
      <c r="F124" s="20"/>
    </row>
    <row r="125" spans="2:6" ht="15">
      <c r="B125" s="20"/>
      <c r="C125" s="20"/>
      <c r="D125" s="20"/>
      <c r="E125" s="20"/>
      <c r="F125" s="20"/>
    </row>
    <row r="126" spans="2:6" ht="15">
      <c r="B126" s="20"/>
      <c r="C126" s="20"/>
      <c r="D126" s="20"/>
      <c r="E126" s="20"/>
      <c r="F126" s="20"/>
    </row>
    <row r="127" spans="2:6" ht="15">
      <c r="B127" s="20"/>
      <c r="C127" s="20"/>
      <c r="D127" s="20"/>
      <c r="E127" s="20"/>
      <c r="F127" s="20"/>
    </row>
    <row r="128" spans="2:6" ht="15">
      <c r="B128" s="20"/>
      <c r="C128" s="20"/>
      <c r="D128" s="20"/>
      <c r="E128" s="20"/>
      <c r="F128" s="20"/>
    </row>
    <row r="129" spans="2:6" ht="15">
      <c r="B129" s="20"/>
      <c r="C129" s="20"/>
      <c r="D129" s="20"/>
      <c r="E129" s="20"/>
      <c r="F129" s="20"/>
    </row>
    <row r="130" spans="2:6" ht="15">
      <c r="B130" s="20"/>
      <c r="C130" s="20"/>
      <c r="D130" s="20"/>
      <c r="E130" s="20"/>
      <c r="F130" s="20"/>
    </row>
    <row r="131" spans="2:6" ht="15">
      <c r="B131" s="20"/>
      <c r="C131" s="20"/>
      <c r="D131" s="20"/>
      <c r="E131" s="20"/>
      <c r="F131" s="20"/>
    </row>
    <row r="132" spans="2:6" ht="15">
      <c r="B132" s="20"/>
      <c r="C132" s="20"/>
      <c r="D132" s="20"/>
      <c r="E132" s="20"/>
      <c r="F132" s="20"/>
    </row>
    <row r="133" spans="2:6" ht="15">
      <c r="B133" s="20"/>
      <c r="C133" s="20"/>
      <c r="D133" s="20"/>
      <c r="E133" s="20"/>
      <c r="F133" s="20"/>
    </row>
  </sheetData>
  <mergeCells count="7">
    <mergeCell ref="B59:I59"/>
    <mergeCell ref="B60:I60"/>
    <mergeCell ref="B2:I2"/>
    <mergeCell ref="B3:I3"/>
    <mergeCell ref="B6:I6"/>
    <mergeCell ref="B7:I7"/>
    <mergeCell ref="B10:I10"/>
  </mergeCells>
  <printOptions horizontalCentered="1"/>
  <pageMargins left="0.75" right="0.5" top="0.5" bottom="0.5" header="0.5" footer="0.35"/>
  <pageSetup firstPageNumber="4" useFirstPageNumber="1" horizontalDpi="300" verticalDpi="300" orientation="portrait" paperSize="9" scale="85"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U589"/>
  <sheetViews>
    <sheetView showGridLines="0" view="pageBreakPreview" zoomScale="90" zoomScaleSheetLayoutView="90" workbookViewId="0" topLeftCell="A1">
      <selection activeCell="A1" sqref="A1"/>
    </sheetView>
  </sheetViews>
  <sheetFormatPr defaultColWidth="8.88671875" defaultRowHeight="12.75" customHeight="1"/>
  <cols>
    <col min="1" max="1" width="1.33203125" style="0" customWidth="1"/>
    <col min="2" max="2" width="4.21484375" style="0" customWidth="1"/>
    <col min="3" max="3" width="3.3359375" style="0" customWidth="1"/>
    <col min="4" max="4" width="0.78125" style="0" customWidth="1"/>
    <col min="5" max="5" width="11.6640625" style="0" customWidth="1"/>
    <col min="6" max="6" width="6.6640625" style="0" customWidth="1"/>
    <col min="7" max="7" width="11.77734375" style="0" customWidth="1"/>
    <col min="8" max="8" width="1.33203125" style="0" customWidth="1"/>
    <col min="9" max="9" width="11.77734375" style="0" customWidth="1"/>
    <col min="10" max="10" width="1.33203125" style="0" customWidth="1"/>
    <col min="11" max="11" width="12.5546875" style="0" customWidth="1"/>
    <col min="12" max="12" width="1.77734375" style="0" customWidth="1"/>
    <col min="13" max="13" width="11.77734375" style="0" customWidth="1"/>
    <col min="14" max="14" width="1.33203125" style="0" customWidth="1"/>
    <col min="15" max="15" width="11.77734375" style="0" customWidth="1"/>
    <col min="16" max="16" width="3.5546875" style="0" customWidth="1"/>
    <col min="18" max="18" width="11.77734375" style="0" bestFit="1" customWidth="1"/>
    <col min="19" max="19" width="9.5546875" style="0" bestFit="1" customWidth="1"/>
  </cols>
  <sheetData>
    <row r="2" spans="2:15" ht="18.75" customHeight="1">
      <c r="B2" s="290" t="s">
        <v>248</v>
      </c>
      <c r="C2" s="290"/>
      <c r="D2" s="290"/>
      <c r="E2" s="290"/>
      <c r="F2" s="290"/>
      <c r="G2" s="290"/>
      <c r="H2" s="290"/>
      <c r="I2" s="290"/>
      <c r="J2" s="290"/>
      <c r="K2" s="290"/>
      <c r="L2" s="290"/>
      <c r="M2" s="290"/>
      <c r="N2" s="290"/>
      <c r="O2" s="290"/>
    </row>
    <row r="3" spans="2:15" ht="12.75" customHeight="1">
      <c r="B3" s="287" t="s">
        <v>18</v>
      </c>
      <c r="C3" s="287"/>
      <c r="D3" s="287"/>
      <c r="E3" s="287"/>
      <c r="F3" s="287"/>
      <c r="G3" s="287"/>
      <c r="H3" s="287"/>
      <c r="I3" s="287"/>
      <c r="J3" s="287"/>
      <c r="K3" s="287"/>
      <c r="L3" s="287"/>
      <c r="M3" s="287"/>
      <c r="N3" s="287"/>
      <c r="O3" s="287"/>
    </row>
    <row r="5" ht="12.75" customHeight="1">
      <c r="B5" s="35"/>
    </row>
    <row r="6" spans="2:15" ht="18" customHeight="1">
      <c r="B6" s="286" t="str">
        <f>+'CF'!B6</f>
        <v>Interim  report  for  the  third  quarter  ended  31  March  2007</v>
      </c>
      <c r="C6" s="286"/>
      <c r="D6" s="286"/>
      <c r="E6" s="286"/>
      <c r="F6" s="286"/>
      <c r="G6" s="286"/>
      <c r="H6" s="286"/>
      <c r="I6" s="286"/>
      <c r="J6" s="286"/>
      <c r="K6" s="286"/>
      <c r="L6" s="286"/>
      <c r="M6" s="286"/>
      <c r="N6" s="286"/>
      <c r="O6" s="286"/>
    </row>
    <row r="7" spans="2:15" ht="14.25" customHeight="1">
      <c r="B7" s="287" t="s">
        <v>123</v>
      </c>
      <c r="C7" s="288"/>
      <c r="D7" s="288"/>
      <c r="E7" s="288"/>
      <c r="F7" s="288"/>
      <c r="G7" s="288"/>
      <c r="H7" s="288"/>
      <c r="I7" s="288"/>
      <c r="J7" s="288"/>
      <c r="K7" s="288"/>
      <c r="L7" s="288"/>
      <c r="M7" s="288"/>
      <c r="N7" s="288"/>
      <c r="O7" s="288"/>
    </row>
    <row r="8" ht="14.25" customHeight="1"/>
    <row r="9" spans="2:15" ht="6.75" customHeight="1">
      <c r="B9" s="209"/>
      <c r="C9" s="209"/>
      <c r="D9" s="209"/>
      <c r="E9" s="209"/>
      <c r="F9" s="209"/>
      <c r="G9" s="209"/>
      <c r="H9" s="209"/>
      <c r="I9" s="209"/>
      <c r="J9" s="209"/>
      <c r="K9" s="209"/>
      <c r="L9" s="209"/>
      <c r="M9" s="209"/>
      <c r="N9" s="209"/>
      <c r="O9" s="209"/>
    </row>
    <row r="10" spans="2:15" ht="18.75" customHeight="1">
      <c r="B10" s="289" t="s">
        <v>74</v>
      </c>
      <c r="C10" s="289"/>
      <c r="D10" s="289"/>
      <c r="E10" s="289"/>
      <c r="F10" s="289"/>
      <c r="G10" s="289"/>
      <c r="H10" s="289"/>
      <c r="I10" s="289"/>
      <c r="J10" s="289"/>
      <c r="K10" s="289"/>
      <c r="L10" s="289"/>
      <c r="M10" s="289"/>
      <c r="N10" s="289"/>
      <c r="O10" s="289"/>
    </row>
    <row r="11" spans="2:15" ht="6.75" customHeight="1">
      <c r="B11" s="209"/>
      <c r="C11" s="209"/>
      <c r="D11" s="209"/>
      <c r="E11" s="209"/>
      <c r="F11" s="209"/>
      <c r="G11" s="209"/>
      <c r="H11" s="209"/>
      <c r="I11" s="209"/>
      <c r="J11" s="209"/>
      <c r="K11" s="209"/>
      <c r="L11" s="209"/>
      <c r="M11" s="209"/>
      <c r="N11" s="209"/>
      <c r="O11" s="209"/>
    </row>
    <row r="14" spans="2:15" ht="14.25" customHeight="1">
      <c r="B14" s="85" t="s">
        <v>34</v>
      </c>
      <c r="C14" s="158" t="s">
        <v>184</v>
      </c>
      <c r="D14" s="20"/>
      <c r="E14" s="20"/>
      <c r="F14" s="20"/>
      <c r="G14" s="20"/>
      <c r="H14" s="20"/>
      <c r="I14" s="20"/>
      <c r="J14" s="20"/>
      <c r="K14" s="20"/>
      <c r="L14" s="20"/>
      <c r="M14" s="20"/>
      <c r="N14" s="20"/>
      <c r="O14" s="20"/>
    </row>
    <row r="15" spans="2:15" ht="9" customHeight="1">
      <c r="B15" s="47"/>
      <c r="C15" s="13"/>
      <c r="D15" s="20"/>
      <c r="E15" s="20"/>
      <c r="F15" s="20"/>
      <c r="G15" s="20"/>
      <c r="H15" s="20"/>
      <c r="I15" s="20"/>
      <c r="J15" s="20"/>
      <c r="K15" s="20"/>
      <c r="L15" s="20"/>
      <c r="M15" s="20"/>
      <c r="N15" s="20"/>
      <c r="O15" s="20"/>
    </row>
    <row r="16" spans="2:15" ht="12.75" customHeight="1">
      <c r="B16" s="47"/>
      <c r="C16" s="20"/>
      <c r="D16" s="20"/>
      <c r="E16" s="20"/>
      <c r="F16" s="20"/>
      <c r="G16" s="20"/>
      <c r="H16" s="20"/>
      <c r="I16" s="20"/>
      <c r="J16" s="20"/>
      <c r="K16" s="20"/>
      <c r="L16" s="20"/>
      <c r="M16" s="20"/>
      <c r="N16" s="20"/>
      <c r="O16" s="20"/>
    </row>
    <row r="17" spans="2:15" ht="12.75" customHeight="1">
      <c r="B17" s="47"/>
      <c r="C17" s="20"/>
      <c r="D17" s="20"/>
      <c r="E17" s="20"/>
      <c r="F17" s="20"/>
      <c r="G17" s="20"/>
      <c r="H17" s="20"/>
      <c r="I17" s="20"/>
      <c r="J17" s="20"/>
      <c r="K17" s="20"/>
      <c r="L17" s="20"/>
      <c r="M17" s="20"/>
      <c r="N17" s="20"/>
      <c r="O17" s="20"/>
    </row>
    <row r="18" spans="2:15" ht="12.75" customHeight="1">
      <c r="B18" s="47"/>
      <c r="C18" s="20"/>
      <c r="D18" s="20"/>
      <c r="E18" s="20"/>
      <c r="F18" s="20"/>
      <c r="G18" s="20"/>
      <c r="H18" s="20"/>
      <c r="I18" s="20"/>
      <c r="J18" s="20"/>
      <c r="K18" s="20"/>
      <c r="L18" s="20"/>
      <c r="M18" s="20"/>
      <c r="N18" s="20"/>
      <c r="O18" s="20"/>
    </row>
    <row r="19" spans="2:15" ht="12.75" customHeight="1">
      <c r="B19" s="47"/>
      <c r="C19" s="20"/>
      <c r="D19" s="20"/>
      <c r="E19" s="20"/>
      <c r="F19" s="20"/>
      <c r="G19" s="20"/>
      <c r="H19" s="20"/>
      <c r="I19" s="20"/>
      <c r="J19" s="20"/>
      <c r="K19" s="20"/>
      <c r="L19" s="20"/>
      <c r="M19" s="20"/>
      <c r="N19" s="20"/>
      <c r="O19" s="20"/>
    </row>
    <row r="20" spans="2:15" ht="13.5" customHeight="1">
      <c r="B20" s="47"/>
      <c r="C20" s="19"/>
      <c r="D20" s="20"/>
      <c r="E20" s="20"/>
      <c r="F20" s="20"/>
      <c r="G20" s="20"/>
      <c r="H20" s="20"/>
      <c r="I20" s="20"/>
      <c r="J20" s="20"/>
      <c r="K20" s="20"/>
      <c r="L20" s="20"/>
      <c r="M20" s="20"/>
      <c r="N20" s="20"/>
      <c r="O20" s="20"/>
    </row>
    <row r="21" spans="2:15" ht="12.75" customHeight="1">
      <c r="B21" s="47"/>
      <c r="C21" s="20"/>
      <c r="D21" s="20"/>
      <c r="E21" s="20"/>
      <c r="F21" s="20"/>
      <c r="G21" s="20"/>
      <c r="H21" s="20"/>
      <c r="I21" s="20"/>
      <c r="J21" s="20"/>
      <c r="K21" s="20"/>
      <c r="L21" s="20"/>
      <c r="M21" s="20"/>
      <c r="N21" s="20"/>
      <c r="O21" s="20"/>
    </row>
    <row r="22" spans="2:15" ht="12.75" customHeight="1">
      <c r="B22" s="47"/>
      <c r="C22" s="20"/>
      <c r="D22" s="20"/>
      <c r="E22" s="20"/>
      <c r="F22" s="20"/>
      <c r="G22" s="20"/>
      <c r="H22" s="20"/>
      <c r="I22" s="20"/>
      <c r="J22" s="20"/>
      <c r="K22" s="20"/>
      <c r="L22" s="20"/>
      <c r="M22" s="20"/>
      <c r="N22" s="20"/>
      <c r="O22" s="20"/>
    </row>
    <row r="23" spans="2:15" ht="12.75" customHeight="1">
      <c r="B23" s="47"/>
      <c r="C23" s="20"/>
      <c r="D23" s="20"/>
      <c r="E23" s="20"/>
      <c r="F23" s="20"/>
      <c r="G23" s="20"/>
      <c r="H23" s="20"/>
      <c r="I23" s="20"/>
      <c r="J23" s="20"/>
      <c r="K23" s="20"/>
      <c r="L23" s="20"/>
      <c r="M23" s="20"/>
      <c r="N23" s="20"/>
      <c r="O23" s="20"/>
    </row>
    <row r="24" spans="2:15" ht="13.5" customHeight="1">
      <c r="B24" s="47"/>
      <c r="C24" s="20"/>
      <c r="D24" s="20"/>
      <c r="E24" s="20"/>
      <c r="F24" s="20"/>
      <c r="G24" s="20"/>
      <c r="H24" s="20"/>
      <c r="I24" s="20"/>
      <c r="J24" s="20"/>
      <c r="K24" s="20"/>
      <c r="L24" s="20"/>
      <c r="M24" s="20"/>
      <c r="N24" s="20"/>
      <c r="O24" s="20"/>
    </row>
    <row r="25" spans="2:15" ht="13.5" customHeight="1">
      <c r="B25" s="47"/>
      <c r="C25" s="20"/>
      <c r="D25" s="20"/>
      <c r="E25" s="20"/>
      <c r="F25" s="20"/>
      <c r="G25" s="20"/>
      <c r="H25" s="20"/>
      <c r="I25" s="20"/>
      <c r="J25" s="20"/>
      <c r="K25" s="20"/>
      <c r="L25" s="20"/>
      <c r="M25" s="20"/>
      <c r="N25" s="20"/>
      <c r="O25" s="20"/>
    </row>
    <row r="26" spans="2:15" ht="13.5" customHeight="1">
      <c r="B26" s="47"/>
      <c r="C26" s="20"/>
      <c r="D26" s="20"/>
      <c r="E26" s="20"/>
      <c r="F26" s="20"/>
      <c r="G26" s="20"/>
      <c r="H26" s="20"/>
      <c r="I26" s="20"/>
      <c r="J26" s="20"/>
      <c r="K26" s="20"/>
      <c r="L26" s="20"/>
      <c r="M26" s="20"/>
      <c r="N26" s="20"/>
      <c r="O26" s="20"/>
    </row>
    <row r="27" spans="2:15" ht="13.5" customHeight="1">
      <c r="B27" s="47"/>
      <c r="C27" s="20"/>
      <c r="D27" s="20"/>
      <c r="E27" s="20"/>
      <c r="F27" s="20"/>
      <c r="G27" s="20"/>
      <c r="H27" s="20"/>
      <c r="I27" s="20"/>
      <c r="J27" s="20"/>
      <c r="K27" s="20"/>
      <c r="L27" s="20"/>
      <c r="M27" s="20"/>
      <c r="N27" s="20"/>
      <c r="O27" s="20"/>
    </row>
    <row r="28" spans="2:15" ht="13.5" customHeight="1">
      <c r="B28" s="47"/>
      <c r="C28" s="20"/>
      <c r="D28" s="20"/>
      <c r="E28" s="20"/>
      <c r="F28" s="20"/>
      <c r="G28" s="20"/>
      <c r="H28" s="20"/>
      <c r="I28" s="20"/>
      <c r="J28" s="20"/>
      <c r="K28" s="20"/>
      <c r="L28" s="20"/>
      <c r="M28" s="20"/>
      <c r="N28" s="20"/>
      <c r="O28" s="20"/>
    </row>
    <row r="29" spans="2:15" ht="14.25" customHeight="1">
      <c r="B29" s="47"/>
      <c r="C29" s="20"/>
      <c r="D29" s="20"/>
      <c r="E29" s="167" t="s">
        <v>140</v>
      </c>
      <c r="F29" s="167" t="s">
        <v>151</v>
      </c>
      <c r="H29" s="20"/>
      <c r="I29" s="20"/>
      <c r="J29" s="20"/>
      <c r="K29" s="20"/>
      <c r="L29" s="20"/>
      <c r="M29" s="20"/>
      <c r="N29" s="20"/>
      <c r="O29" s="20"/>
    </row>
    <row r="30" spans="2:15" ht="14.25" customHeight="1">
      <c r="B30" s="47"/>
      <c r="C30" s="20"/>
      <c r="D30" s="20"/>
      <c r="E30" s="167" t="s">
        <v>159</v>
      </c>
      <c r="F30" s="167" t="s">
        <v>169</v>
      </c>
      <c r="H30" s="20"/>
      <c r="I30" s="20"/>
      <c r="J30" s="20"/>
      <c r="K30" s="20"/>
      <c r="L30" s="20"/>
      <c r="M30" s="20"/>
      <c r="N30" s="20"/>
      <c r="O30" s="20"/>
    </row>
    <row r="31" spans="2:19" ht="14.25" customHeight="1">
      <c r="B31" s="47"/>
      <c r="C31" s="20"/>
      <c r="D31" s="20"/>
      <c r="E31" s="167" t="s">
        <v>160</v>
      </c>
      <c r="F31" s="167" t="s">
        <v>168</v>
      </c>
      <c r="H31" s="20"/>
      <c r="I31" s="20"/>
      <c r="J31" s="20"/>
      <c r="K31" s="20"/>
      <c r="L31" s="20"/>
      <c r="M31" s="20"/>
      <c r="N31" s="20"/>
      <c r="O31" s="20"/>
      <c r="R31">
        <v>16</v>
      </c>
      <c r="S31" t="s">
        <v>206</v>
      </c>
    </row>
    <row r="32" spans="2:19" ht="14.25" customHeight="1">
      <c r="B32" s="47"/>
      <c r="C32" s="20"/>
      <c r="D32" s="20"/>
      <c r="E32" s="167" t="s">
        <v>141</v>
      </c>
      <c r="F32" s="167" t="s">
        <v>152</v>
      </c>
      <c r="H32" s="20"/>
      <c r="I32" s="20"/>
      <c r="J32" s="20"/>
      <c r="K32" s="20"/>
      <c r="L32" s="20"/>
      <c r="M32" s="20"/>
      <c r="N32" s="20"/>
      <c r="O32" s="20"/>
      <c r="R32">
        <v>3</v>
      </c>
      <c r="S32" t="s">
        <v>207</v>
      </c>
    </row>
    <row r="33" spans="2:19" ht="14.25" customHeight="1">
      <c r="B33" s="47"/>
      <c r="C33" s="20"/>
      <c r="D33" s="20"/>
      <c r="E33" s="167" t="s">
        <v>142</v>
      </c>
      <c r="F33" s="167" t="s">
        <v>16</v>
      </c>
      <c r="H33" s="20"/>
      <c r="I33" s="20"/>
      <c r="J33" s="20"/>
      <c r="K33" s="20"/>
      <c r="L33" s="20"/>
      <c r="M33" s="20"/>
      <c r="N33" s="20"/>
      <c r="O33" s="20"/>
      <c r="R33">
        <v>2</v>
      </c>
      <c r="S33" t="s">
        <v>208</v>
      </c>
    </row>
    <row r="34" spans="2:18" ht="14.25" customHeight="1" thickBot="1">
      <c r="B34" s="47"/>
      <c r="C34" s="20"/>
      <c r="D34" s="20"/>
      <c r="E34" s="167" t="s">
        <v>143</v>
      </c>
      <c r="F34" s="167" t="s">
        <v>153</v>
      </c>
      <c r="H34" s="20"/>
      <c r="I34" s="20"/>
      <c r="J34" s="20"/>
      <c r="K34" s="20"/>
      <c r="L34" s="20"/>
      <c r="M34" s="20"/>
      <c r="N34" s="20"/>
      <c r="O34" s="20"/>
      <c r="R34" s="197">
        <f>R33+R32+R31</f>
        <v>21</v>
      </c>
    </row>
    <row r="35" spans="2:15" ht="14.25" customHeight="1" thickTop="1">
      <c r="B35" s="47"/>
      <c r="C35" s="20"/>
      <c r="D35" s="20"/>
      <c r="E35" s="167" t="s">
        <v>144</v>
      </c>
      <c r="F35" s="167" t="s">
        <v>317</v>
      </c>
      <c r="H35" s="20"/>
      <c r="I35" s="20"/>
      <c r="J35" s="20"/>
      <c r="K35" s="20"/>
      <c r="L35" s="20"/>
      <c r="M35" s="20"/>
      <c r="N35" s="20"/>
      <c r="O35" s="20"/>
    </row>
    <row r="36" spans="2:15" ht="14.25" customHeight="1">
      <c r="B36" s="47"/>
      <c r="C36" s="20"/>
      <c r="D36" s="20"/>
      <c r="E36" s="167" t="s">
        <v>145</v>
      </c>
      <c r="F36" s="167" t="s">
        <v>167</v>
      </c>
      <c r="H36" s="20"/>
      <c r="I36" s="20"/>
      <c r="J36" s="20"/>
      <c r="K36" s="20"/>
      <c r="L36" s="20"/>
      <c r="M36" s="20"/>
      <c r="N36" s="20"/>
      <c r="O36" s="20"/>
    </row>
    <row r="37" spans="2:15" ht="14.25" customHeight="1">
      <c r="B37" s="47"/>
      <c r="C37" s="20"/>
      <c r="D37" s="20"/>
      <c r="E37" s="167" t="s">
        <v>146</v>
      </c>
      <c r="F37" s="167" t="s">
        <v>154</v>
      </c>
      <c r="H37" s="20"/>
      <c r="I37" s="20"/>
      <c r="J37" s="20"/>
      <c r="K37" s="20"/>
      <c r="L37" s="20"/>
      <c r="M37" s="20"/>
      <c r="N37" s="20"/>
      <c r="O37" s="20"/>
    </row>
    <row r="38" spans="2:18" ht="14.25" customHeight="1">
      <c r="B38" s="47"/>
      <c r="C38" s="20"/>
      <c r="D38" s="20"/>
      <c r="E38" s="167" t="s">
        <v>147</v>
      </c>
      <c r="F38" s="167" t="s">
        <v>155</v>
      </c>
      <c r="H38" s="20"/>
      <c r="I38" s="20"/>
      <c r="J38" s="20"/>
      <c r="K38" s="20"/>
      <c r="L38" s="20"/>
      <c r="M38" s="20"/>
      <c r="N38" s="20"/>
      <c r="O38" s="20"/>
      <c r="R38" s="198" t="s">
        <v>209</v>
      </c>
    </row>
    <row r="39" spans="2:15" ht="14.25" customHeight="1">
      <c r="B39" s="47"/>
      <c r="C39" s="20"/>
      <c r="D39" s="20"/>
      <c r="E39" s="167" t="s">
        <v>161</v>
      </c>
      <c r="F39" s="167" t="s">
        <v>166</v>
      </c>
      <c r="H39" s="20"/>
      <c r="I39" s="20"/>
      <c r="J39" s="20"/>
      <c r="K39" s="20"/>
      <c r="L39" s="20"/>
      <c r="M39" s="20"/>
      <c r="N39" s="20"/>
      <c r="O39" s="20"/>
    </row>
    <row r="40" spans="2:15" ht="14.25" customHeight="1">
      <c r="B40" s="47"/>
      <c r="C40" s="20"/>
      <c r="D40" s="20"/>
      <c r="E40" s="167" t="s">
        <v>162</v>
      </c>
      <c r="F40" s="167" t="s">
        <v>165</v>
      </c>
      <c r="H40" s="20"/>
      <c r="I40" s="20"/>
      <c r="J40" s="20"/>
      <c r="K40" s="20"/>
      <c r="L40" s="20"/>
      <c r="M40" s="20"/>
      <c r="N40" s="20"/>
      <c r="O40" s="20"/>
    </row>
    <row r="41" spans="2:15" ht="14.25" customHeight="1">
      <c r="B41" s="47"/>
      <c r="C41" s="20"/>
      <c r="D41" s="20"/>
      <c r="E41" s="167" t="s">
        <v>148</v>
      </c>
      <c r="F41" s="167" t="s">
        <v>156</v>
      </c>
      <c r="H41" s="20"/>
      <c r="I41" s="20"/>
      <c r="J41" s="20"/>
      <c r="K41" s="20"/>
      <c r="L41" s="20"/>
      <c r="M41" s="20"/>
      <c r="N41" s="20"/>
      <c r="O41" s="20"/>
    </row>
    <row r="42" spans="2:15" ht="14.25" customHeight="1">
      <c r="B42" s="47"/>
      <c r="C42" s="20"/>
      <c r="D42" s="20"/>
      <c r="E42" s="167" t="s">
        <v>149</v>
      </c>
      <c r="F42" s="167" t="s">
        <v>157</v>
      </c>
      <c r="H42" s="20"/>
      <c r="I42" s="20"/>
      <c r="J42" s="20"/>
      <c r="K42" s="20"/>
      <c r="L42" s="20"/>
      <c r="M42" s="20"/>
      <c r="N42" s="20"/>
      <c r="O42" s="20"/>
    </row>
    <row r="43" spans="2:15" ht="14.25" customHeight="1">
      <c r="B43" s="47"/>
      <c r="C43" s="20"/>
      <c r="D43" s="20"/>
      <c r="E43" s="167" t="s">
        <v>150</v>
      </c>
      <c r="F43" s="167" t="s">
        <v>158</v>
      </c>
      <c r="H43" s="20"/>
      <c r="I43" s="20"/>
      <c r="J43" s="20"/>
      <c r="K43" s="20"/>
      <c r="L43" s="20"/>
      <c r="M43" s="20"/>
      <c r="N43" s="20"/>
      <c r="O43" s="20"/>
    </row>
    <row r="44" spans="2:15" ht="14.25" customHeight="1">
      <c r="B44" s="47"/>
      <c r="C44" s="20"/>
      <c r="D44" s="20"/>
      <c r="E44" s="167" t="s">
        <v>163</v>
      </c>
      <c r="F44" s="20" t="s">
        <v>164</v>
      </c>
      <c r="H44" s="20"/>
      <c r="I44" s="20"/>
      <c r="J44" s="20"/>
      <c r="K44" s="20"/>
      <c r="L44" s="20"/>
      <c r="M44" s="20"/>
      <c r="N44" s="20"/>
      <c r="O44" s="20"/>
    </row>
    <row r="45" spans="2:15" ht="14.25" customHeight="1">
      <c r="B45" s="47"/>
      <c r="C45" s="20"/>
      <c r="D45" s="20"/>
      <c r="E45" s="167" t="s">
        <v>217</v>
      </c>
      <c r="F45" s="20" t="s">
        <v>218</v>
      </c>
      <c r="H45" s="20"/>
      <c r="I45" s="20"/>
      <c r="J45" s="20"/>
      <c r="K45" s="20"/>
      <c r="L45" s="20"/>
      <c r="M45" s="20"/>
      <c r="N45" s="20"/>
      <c r="O45" s="20"/>
    </row>
    <row r="46" spans="2:15" ht="14.25" customHeight="1">
      <c r="B46" s="47"/>
      <c r="C46" s="20"/>
      <c r="D46" s="20"/>
      <c r="E46" s="167"/>
      <c r="F46" s="20"/>
      <c r="G46" s="20"/>
      <c r="H46" s="20"/>
      <c r="I46" s="20"/>
      <c r="J46" s="20"/>
      <c r="K46" s="20"/>
      <c r="L46" s="20"/>
      <c r="M46" s="20"/>
      <c r="N46" s="20"/>
      <c r="O46" s="20"/>
    </row>
    <row r="47" spans="2:15" ht="14.25" customHeight="1">
      <c r="B47" s="47"/>
      <c r="C47" s="20"/>
      <c r="D47" s="20"/>
      <c r="E47" s="20"/>
      <c r="F47" s="20"/>
      <c r="G47" s="20"/>
      <c r="H47" s="20"/>
      <c r="I47" s="20"/>
      <c r="J47" s="20"/>
      <c r="K47" s="20"/>
      <c r="L47" s="20"/>
      <c r="M47" s="20"/>
      <c r="N47" s="20"/>
      <c r="O47" s="20"/>
    </row>
    <row r="48" spans="2:15" ht="14.25" customHeight="1">
      <c r="B48" s="47"/>
      <c r="C48" s="20"/>
      <c r="D48" s="20"/>
      <c r="E48" s="20"/>
      <c r="F48" s="20"/>
      <c r="G48" s="20"/>
      <c r="H48" s="20"/>
      <c r="I48" s="20"/>
      <c r="J48" s="20"/>
      <c r="K48" s="20"/>
      <c r="L48" s="20"/>
      <c r="M48" s="20"/>
      <c r="N48" s="20"/>
      <c r="O48" s="20"/>
    </row>
    <row r="49" spans="2:15" ht="14.25" customHeight="1">
      <c r="B49" s="47"/>
      <c r="C49" s="97" t="s">
        <v>95</v>
      </c>
      <c r="D49" s="20"/>
      <c r="E49" s="188" t="s">
        <v>178</v>
      </c>
      <c r="F49" s="20"/>
      <c r="G49" s="20"/>
      <c r="H49" s="20"/>
      <c r="I49" s="20"/>
      <c r="J49" s="20"/>
      <c r="K49" s="20"/>
      <c r="L49" s="20"/>
      <c r="M49" s="20"/>
      <c r="N49" s="20"/>
      <c r="O49" s="20"/>
    </row>
    <row r="50" spans="2:18" ht="14.25" customHeight="1">
      <c r="B50" s="47"/>
      <c r="C50" s="20"/>
      <c r="D50" s="20"/>
      <c r="E50" s="20"/>
      <c r="F50" s="20"/>
      <c r="G50" s="20"/>
      <c r="H50" s="20"/>
      <c r="I50" s="20"/>
      <c r="J50" s="20"/>
      <c r="K50" s="20"/>
      <c r="L50" s="20"/>
      <c r="M50" s="20"/>
      <c r="N50" s="20"/>
      <c r="O50" s="20"/>
      <c r="R50" s="163" t="s">
        <v>201</v>
      </c>
    </row>
    <row r="51" spans="2:15" ht="14.25" customHeight="1">
      <c r="B51" s="47"/>
      <c r="C51" s="20"/>
      <c r="D51" s="20"/>
      <c r="E51" s="20"/>
      <c r="F51" s="20"/>
      <c r="G51" s="20"/>
      <c r="H51" s="20"/>
      <c r="I51" s="20"/>
      <c r="J51" s="20"/>
      <c r="K51" s="20"/>
      <c r="L51" s="20"/>
      <c r="M51" s="20"/>
      <c r="N51" s="20"/>
      <c r="O51" s="20"/>
    </row>
    <row r="52" spans="2:15" ht="14.25" customHeight="1">
      <c r="B52" s="47"/>
      <c r="C52" s="20"/>
      <c r="D52" s="20"/>
      <c r="E52" s="20"/>
      <c r="F52" s="20"/>
      <c r="G52" s="20"/>
      <c r="H52" s="20"/>
      <c r="I52" s="20"/>
      <c r="J52" s="20"/>
      <c r="K52" s="20"/>
      <c r="L52" s="20"/>
      <c r="M52" s="20"/>
      <c r="N52" s="20"/>
      <c r="O52" s="20"/>
    </row>
    <row r="53" spans="2:15" ht="14.25" customHeight="1">
      <c r="B53" s="47"/>
      <c r="C53" s="20"/>
      <c r="D53" s="20"/>
      <c r="E53" s="20"/>
      <c r="F53" s="20"/>
      <c r="G53" s="20"/>
      <c r="H53" s="20"/>
      <c r="I53" s="20"/>
      <c r="J53" s="20"/>
      <c r="K53" s="20"/>
      <c r="L53" s="20"/>
      <c r="M53" s="20"/>
      <c r="N53" s="20"/>
      <c r="O53" s="20"/>
    </row>
    <row r="54" spans="2:15" ht="14.25" customHeight="1">
      <c r="B54" s="47"/>
      <c r="C54" s="20"/>
      <c r="D54" s="20"/>
      <c r="E54" s="20"/>
      <c r="F54" s="20"/>
      <c r="G54" s="20"/>
      <c r="H54" s="20"/>
      <c r="I54" s="20"/>
      <c r="J54" s="20"/>
      <c r="K54" s="20"/>
      <c r="L54" s="20"/>
      <c r="M54" s="20"/>
      <c r="N54" s="20"/>
      <c r="O54" s="20"/>
    </row>
    <row r="55" spans="2:15" ht="14.25" customHeight="1">
      <c r="B55" s="47"/>
      <c r="C55" s="20"/>
      <c r="D55" s="20"/>
      <c r="E55" s="20"/>
      <c r="F55" s="20"/>
      <c r="G55" s="20"/>
      <c r="H55" s="20"/>
      <c r="I55" s="20"/>
      <c r="J55" s="20"/>
      <c r="K55" s="20"/>
      <c r="L55" s="20"/>
      <c r="M55" s="20"/>
      <c r="N55" s="20"/>
      <c r="O55" s="20"/>
    </row>
    <row r="56" spans="2:15" ht="14.25" customHeight="1">
      <c r="B56" s="47"/>
      <c r="C56" s="20"/>
      <c r="D56" s="20"/>
      <c r="E56" s="20"/>
      <c r="F56" s="20"/>
      <c r="G56" s="20"/>
      <c r="H56" s="20"/>
      <c r="I56" s="20"/>
      <c r="J56" s="20"/>
      <c r="K56" s="20"/>
      <c r="L56" s="20"/>
      <c r="M56" s="20"/>
      <c r="N56" s="20"/>
      <c r="O56" s="20"/>
    </row>
    <row r="57" spans="2:15" ht="14.25" customHeight="1">
      <c r="B57" s="47"/>
      <c r="C57" s="20"/>
      <c r="D57" s="20"/>
      <c r="E57" s="20"/>
      <c r="F57" s="20"/>
      <c r="G57" s="20"/>
      <c r="H57" s="20"/>
      <c r="I57" s="20"/>
      <c r="J57" s="20"/>
      <c r="K57" s="20"/>
      <c r="L57" s="20"/>
      <c r="M57" s="20"/>
      <c r="N57" s="20"/>
      <c r="O57" s="20"/>
    </row>
    <row r="58" spans="2:15" ht="14.25" customHeight="1">
      <c r="B58" s="47"/>
      <c r="C58" s="20"/>
      <c r="D58" s="20"/>
      <c r="E58" s="20"/>
      <c r="F58" s="20"/>
      <c r="G58" s="20"/>
      <c r="H58" s="20"/>
      <c r="I58" s="20"/>
      <c r="J58" s="20"/>
      <c r="K58" s="20"/>
      <c r="L58" s="20"/>
      <c r="M58" s="20"/>
      <c r="N58" s="20"/>
      <c r="O58" s="20"/>
    </row>
    <row r="59" spans="2:15" ht="14.25" customHeight="1">
      <c r="B59" s="47"/>
      <c r="C59" s="20"/>
      <c r="D59" s="20"/>
      <c r="E59" s="20"/>
      <c r="F59" s="20"/>
      <c r="G59" s="20"/>
      <c r="H59" s="20"/>
      <c r="I59" s="20"/>
      <c r="J59" s="20"/>
      <c r="K59" s="20"/>
      <c r="L59" s="20"/>
      <c r="M59" s="20"/>
      <c r="N59" s="20"/>
      <c r="O59" s="20"/>
    </row>
    <row r="60" spans="2:15" ht="14.25" customHeight="1">
      <c r="B60" s="47"/>
      <c r="C60" s="20"/>
      <c r="D60" s="20"/>
      <c r="E60" s="20"/>
      <c r="F60" s="20"/>
      <c r="G60" s="20"/>
      <c r="H60" s="20"/>
      <c r="I60" s="20"/>
      <c r="J60" s="20"/>
      <c r="K60" s="20"/>
      <c r="L60" s="20"/>
      <c r="M60" s="20"/>
      <c r="N60" s="20"/>
      <c r="O60" s="20"/>
    </row>
    <row r="61" spans="2:15" ht="14.25" customHeight="1">
      <c r="B61" s="47"/>
      <c r="C61" s="20"/>
      <c r="D61" s="20"/>
      <c r="E61" s="20"/>
      <c r="F61" s="20"/>
      <c r="G61" s="20"/>
      <c r="H61" s="20"/>
      <c r="I61" s="20"/>
      <c r="J61" s="20"/>
      <c r="K61" s="20"/>
      <c r="L61" s="20"/>
      <c r="M61" s="20"/>
      <c r="N61" s="20"/>
      <c r="O61" s="20"/>
    </row>
    <row r="62" spans="2:15" ht="14.25" customHeight="1">
      <c r="B62" s="47"/>
      <c r="C62" s="20"/>
      <c r="D62" s="20"/>
      <c r="E62" s="20"/>
      <c r="F62" s="20"/>
      <c r="G62" s="20"/>
      <c r="H62" s="20"/>
      <c r="I62" s="20"/>
      <c r="J62" s="20"/>
      <c r="K62" s="20"/>
      <c r="L62" s="20"/>
      <c r="M62" s="20"/>
      <c r="N62" s="20"/>
      <c r="O62" s="20"/>
    </row>
    <row r="63" spans="2:15" ht="14.25" customHeight="1">
      <c r="B63" s="47"/>
      <c r="C63" s="20"/>
      <c r="D63" s="20"/>
      <c r="E63" s="20"/>
      <c r="F63" s="20"/>
      <c r="G63" s="20"/>
      <c r="H63" s="20"/>
      <c r="I63" s="20"/>
      <c r="J63" s="20"/>
      <c r="K63" s="20"/>
      <c r="L63" s="20"/>
      <c r="M63" s="20"/>
      <c r="N63" s="20"/>
      <c r="O63" s="20"/>
    </row>
    <row r="64" spans="2:15" ht="14.25" customHeight="1">
      <c r="B64" s="47"/>
      <c r="C64" s="20"/>
      <c r="D64" s="20"/>
      <c r="E64" s="20"/>
      <c r="F64" s="20"/>
      <c r="G64" s="20"/>
      <c r="H64" s="20"/>
      <c r="I64" s="20"/>
      <c r="J64" s="20"/>
      <c r="K64" s="20"/>
      <c r="L64" s="20"/>
      <c r="M64" s="20"/>
      <c r="N64" s="20"/>
      <c r="O64" s="20"/>
    </row>
    <row r="65" spans="2:15" ht="14.25" customHeight="1">
      <c r="B65" s="47"/>
      <c r="C65" s="20"/>
      <c r="D65" s="20"/>
      <c r="E65" s="20"/>
      <c r="F65" s="20"/>
      <c r="G65" s="20"/>
      <c r="H65" s="20"/>
      <c r="I65" s="20"/>
      <c r="J65" s="20"/>
      <c r="K65" s="20"/>
      <c r="L65" s="20"/>
      <c r="M65" s="20"/>
      <c r="N65" s="20"/>
      <c r="O65" s="20"/>
    </row>
    <row r="66" spans="2:15" ht="14.25" customHeight="1">
      <c r="B66" s="47"/>
      <c r="C66" s="20"/>
      <c r="D66" s="20"/>
      <c r="E66" s="20"/>
      <c r="F66" s="20"/>
      <c r="G66" s="20"/>
      <c r="H66" s="20"/>
      <c r="I66" s="20"/>
      <c r="J66" s="20"/>
      <c r="K66" s="20"/>
      <c r="L66" s="20"/>
      <c r="M66" s="20"/>
      <c r="N66" s="20"/>
      <c r="O66" s="20"/>
    </row>
    <row r="67" spans="2:15" ht="14.25" customHeight="1">
      <c r="B67" s="47"/>
      <c r="C67" s="20"/>
      <c r="D67" s="20"/>
      <c r="E67" s="20"/>
      <c r="F67" s="20"/>
      <c r="G67" s="20"/>
      <c r="H67" s="20"/>
      <c r="I67" s="20"/>
      <c r="J67" s="20"/>
      <c r="K67" s="20"/>
      <c r="L67" s="20"/>
      <c r="M67" s="20"/>
      <c r="N67" s="20"/>
      <c r="O67" s="20"/>
    </row>
    <row r="68" spans="2:15" ht="14.25" customHeight="1">
      <c r="B68" s="47"/>
      <c r="C68" s="20"/>
      <c r="D68" s="20"/>
      <c r="E68" s="20"/>
      <c r="F68" s="20"/>
      <c r="G68" s="20"/>
      <c r="H68" s="20"/>
      <c r="I68" s="20"/>
      <c r="J68" s="20"/>
      <c r="K68" s="20"/>
      <c r="L68" s="20"/>
      <c r="M68" s="20"/>
      <c r="N68" s="20"/>
      <c r="O68" s="20"/>
    </row>
    <row r="69" spans="2:15" ht="14.25" customHeight="1">
      <c r="B69" s="47"/>
      <c r="C69" s="20"/>
      <c r="D69" s="20"/>
      <c r="E69" s="20"/>
      <c r="F69" s="20"/>
      <c r="G69" s="20"/>
      <c r="H69" s="20"/>
      <c r="I69" s="20"/>
      <c r="J69" s="20"/>
      <c r="K69" s="20"/>
      <c r="L69" s="20"/>
      <c r="M69" s="20"/>
      <c r="N69" s="20"/>
      <c r="O69" s="20"/>
    </row>
    <row r="70" spans="2:15" ht="14.25" customHeight="1">
      <c r="B70" s="47"/>
      <c r="C70" s="20"/>
      <c r="D70" s="20"/>
      <c r="E70" s="20"/>
      <c r="F70" s="20"/>
      <c r="G70" s="20"/>
      <c r="H70" s="20"/>
      <c r="I70" s="20"/>
      <c r="J70" s="20"/>
      <c r="K70" s="20"/>
      <c r="L70" s="20"/>
      <c r="M70" s="20"/>
      <c r="N70" s="20"/>
      <c r="O70" s="196"/>
    </row>
    <row r="71" spans="2:15" ht="14.25" customHeight="1">
      <c r="B71" s="85" t="s">
        <v>34</v>
      </c>
      <c r="C71" s="158" t="s">
        <v>249</v>
      </c>
      <c r="D71" s="20"/>
      <c r="E71" s="20"/>
      <c r="F71" s="20"/>
      <c r="G71" s="20"/>
      <c r="H71" s="20"/>
      <c r="I71" s="20"/>
      <c r="J71" s="20"/>
      <c r="K71" s="20"/>
      <c r="L71" s="20"/>
      <c r="M71" s="20"/>
      <c r="N71" s="20"/>
      <c r="O71" s="20"/>
    </row>
    <row r="72" spans="2:15" ht="14.25" customHeight="1">
      <c r="B72" s="47"/>
      <c r="C72" s="20"/>
      <c r="D72" s="20"/>
      <c r="E72" s="20"/>
      <c r="F72" s="20"/>
      <c r="G72" s="20"/>
      <c r="H72" s="20"/>
      <c r="I72" s="20"/>
      <c r="J72" s="20"/>
      <c r="K72" s="20"/>
      <c r="L72" s="20"/>
      <c r="M72" s="20"/>
      <c r="N72" s="20"/>
      <c r="O72" s="20"/>
    </row>
    <row r="73" spans="2:15" ht="14.25" customHeight="1">
      <c r="B73" s="47"/>
      <c r="C73" s="20"/>
      <c r="D73" s="20"/>
      <c r="E73" s="189"/>
      <c r="F73" s="189"/>
      <c r="G73" s="189"/>
      <c r="H73" s="189"/>
      <c r="I73" s="189"/>
      <c r="J73" s="189"/>
      <c r="K73" s="190" t="s">
        <v>170</v>
      </c>
      <c r="L73" s="189"/>
      <c r="N73" s="20"/>
      <c r="O73" s="20"/>
    </row>
    <row r="74" spans="2:15" ht="14.25" customHeight="1">
      <c r="B74" s="47"/>
      <c r="C74" s="20"/>
      <c r="D74" s="20"/>
      <c r="E74" s="189"/>
      <c r="F74" s="189"/>
      <c r="G74" s="189"/>
      <c r="H74" s="189"/>
      <c r="I74" s="189"/>
      <c r="J74" s="189"/>
      <c r="K74" s="102" t="s">
        <v>203</v>
      </c>
      <c r="L74" s="189"/>
      <c r="N74" s="20"/>
      <c r="O74" s="20"/>
    </row>
    <row r="75" spans="2:15" ht="14.25" customHeight="1">
      <c r="B75" s="47"/>
      <c r="C75" s="20"/>
      <c r="D75" s="20"/>
      <c r="E75" s="189"/>
      <c r="F75" s="189"/>
      <c r="G75" s="189"/>
      <c r="H75" s="189"/>
      <c r="I75" s="189"/>
      <c r="J75" s="189"/>
      <c r="K75" s="27" t="s">
        <v>9</v>
      </c>
      <c r="L75" s="189"/>
      <c r="N75" s="20"/>
      <c r="O75" s="20"/>
    </row>
    <row r="76" spans="2:15" ht="14.25" customHeight="1">
      <c r="B76" s="47"/>
      <c r="C76" s="20"/>
      <c r="D76" s="20"/>
      <c r="E76" s="189"/>
      <c r="F76" s="189"/>
      <c r="G76" s="189"/>
      <c r="H76" s="189"/>
      <c r="I76" s="189"/>
      <c r="J76" s="189"/>
      <c r="K76" s="189"/>
      <c r="L76" s="189"/>
      <c r="N76" s="20"/>
      <c r="O76" s="20"/>
    </row>
    <row r="77" spans="2:15" ht="14.25" customHeight="1">
      <c r="B77" s="47"/>
      <c r="C77" s="20"/>
      <c r="D77" s="20"/>
      <c r="E77" s="192" t="s">
        <v>308</v>
      </c>
      <c r="F77" s="192"/>
      <c r="G77" s="192"/>
      <c r="H77" s="192"/>
      <c r="I77" s="192"/>
      <c r="J77" s="192"/>
      <c r="K77" s="143">
        <v>-422</v>
      </c>
      <c r="L77" s="189"/>
      <c r="N77" s="20"/>
      <c r="O77" s="20"/>
    </row>
    <row r="78" spans="2:15" ht="14.25" customHeight="1" thickBot="1">
      <c r="B78" s="47"/>
      <c r="C78" s="20"/>
      <c r="D78" s="20"/>
      <c r="E78" s="192" t="s">
        <v>331</v>
      </c>
      <c r="F78" s="192"/>
      <c r="G78" s="192"/>
      <c r="H78" s="192"/>
      <c r="I78" s="192"/>
      <c r="J78" s="192"/>
      <c r="K78" s="165">
        <f>-K77</f>
        <v>422</v>
      </c>
      <c r="L78" s="189"/>
      <c r="N78" s="20"/>
      <c r="O78" s="20"/>
    </row>
    <row r="79" spans="2:15" ht="14.25" customHeight="1" thickTop="1">
      <c r="B79" s="47"/>
      <c r="C79" s="20"/>
      <c r="D79" s="20"/>
      <c r="E79" s="189"/>
      <c r="F79" s="189"/>
      <c r="G79" s="189"/>
      <c r="H79" s="189"/>
      <c r="I79" s="189"/>
      <c r="J79" s="189"/>
      <c r="K79" s="191"/>
      <c r="L79" s="189"/>
      <c r="M79" s="20"/>
      <c r="N79" s="20"/>
      <c r="O79" s="20"/>
    </row>
    <row r="80" spans="2:15" ht="14.25" customHeight="1">
      <c r="B80" s="47"/>
      <c r="C80" s="20"/>
      <c r="D80" s="20"/>
      <c r="E80" s="189"/>
      <c r="F80" s="189"/>
      <c r="G80" s="189"/>
      <c r="H80" s="189"/>
      <c r="I80" s="8" t="s">
        <v>112</v>
      </c>
      <c r="J80" s="11"/>
      <c r="K80" s="8" t="s">
        <v>110</v>
      </c>
      <c r="L80" s="11"/>
      <c r="M80" s="8" t="s">
        <v>112</v>
      </c>
      <c r="N80" s="8"/>
      <c r="O80" s="8" t="s">
        <v>110</v>
      </c>
    </row>
    <row r="81" spans="2:15" ht="14.25" customHeight="1">
      <c r="B81" s="47"/>
      <c r="C81" s="20"/>
      <c r="D81" s="20"/>
      <c r="E81" s="189"/>
      <c r="F81" s="189"/>
      <c r="G81" s="189"/>
      <c r="H81" s="189"/>
      <c r="I81" s="8" t="s">
        <v>113</v>
      </c>
      <c r="J81" s="11"/>
      <c r="K81" s="8" t="s">
        <v>111</v>
      </c>
      <c r="L81" s="11"/>
      <c r="M81" s="8" t="s">
        <v>113</v>
      </c>
      <c r="N81" s="8"/>
      <c r="O81" s="8" t="s">
        <v>111</v>
      </c>
    </row>
    <row r="82" spans="2:15" ht="14.25" customHeight="1">
      <c r="B82" s="47"/>
      <c r="C82" s="20"/>
      <c r="D82" s="20"/>
      <c r="E82" s="189"/>
      <c r="F82" s="189"/>
      <c r="G82" s="189"/>
      <c r="H82" s="189"/>
      <c r="I82" s="8" t="s">
        <v>109</v>
      </c>
      <c r="J82" s="11"/>
      <c r="K82" s="8" t="s">
        <v>109</v>
      </c>
      <c r="L82" s="11"/>
      <c r="M82" s="8" t="s">
        <v>173</v>
      </c>
      <c r="N82" s="8"/>
      <c r="O82" s="8" t="s">
        <v>174</v>
      </c>
    </row>
    <row r="83" spans="2:15" ht="14.25" customHeight="1">
      <c r="B83" s="47"/>
      <c r="C83" s="20"/>
      <c r="D83" s="20"/>
      <c r="E83" s="189"/>
      <c r="F83" s="189"/>
      <c r="G83" s="189"/>
      <c r="H83" s="189"/>
      <c r="I83" s="17" t="s">
        <v>389</v>
      </c>
      <c r="J83" s="11"/>
      <c r="K83" s="17" t="s">
        <v>390</v>
      </c>
      <c r="L83" s="11"/>
      <c r="M83" s="8" t="str">
        <f>I83</f>
        <v>31/3/2007</v>
      </c>
      <c r="N83" s="8"/>
      <c r="O83" s="8" t="str">
        <f>K83</f>
        <v>31/3/2006</v>
      </c>
    </row>
    <row r="84" spans="2:15" ht="14.25" customHeight="1">
      <c r="B84" s="47"/>
      <c r="C84" s="20"/>
      <c r="D84" s="20"/>
      <c r="E84" s="189"/>
      <c r="F84" s="189"/>
      <c r="G84" s="189"/>
      <c r="H84" s="189"/>
      <c r="I84" s="18" t="s">
        <v>9</v>
      </c>
      <c r="J84" s="20"/>
      <c r="K84" s="18" t="s">
        <v>9</v>
      </c>
      <c r="L84" s="20"/>
      <c r="M84" s="18" t="s">
        <v>9</v>
      </c>
      <c r="N84" s="20"/>
      <c r="O84" s="18" t="s">
        <v>9</v>
      </c>
    </row>
    <row r="85" spans="2:15" ht="14.25" customHeight="1">
      <c r="B85" s="47"/>
      <c r="C85" s="20"/>
      <c r="D85" s="20"/>
      <c r="E85" s="167"/>
      <c r="F85" s="167"/>
      <c r="G85" s="167"/>
      <c r="H85" s="167"/>
      <c r="I85" s="167"/>
      <c r="J85" s="20"/>
      <c r="K85" s="189"/>
      <c r="L85" s="20"/>
      <c r="M85" s="191"/>
      <c r="N85" s="20"/>
      <c r="O85" s="189"/>
    </row>
    <row r="86" spans="2:15" ht="14.25" customHeight="1" thickBot="1">
      <c r="B86" s="47"/>
      <c r="C86" s="20"/>
      <c r="D86" s="20"/>
      <c r="E86" s="297" t="s">
        <v>204</v>
      </c>
      <c r="F86" s="297"/>
      <c r="G86" s="297"/>
      <c r="H86" s="192"/>
      <c r="I86" s="249">
        <f>-105.5</f>
        <v>-105.5</v>
      </c>
      <c r="J86" s="143"/>
      <c r="K86" s="193">
        <v>0</v>
      </c>
      <c r="L86" s="143"/>
      <c r="M86" s="193">
        <f>+I86*3</f>
        <v>-316.5</v>
      </c>
      <c r="N86" s="143"/>
      <c r="O86" s="193">
        <v>0</v>
      </c>
    </row>
    <row r="87" spans="2:15" ht="14.25" customHeight="1" thickTop="1">
      <c r="B87" s="47"/>
      <c r="C87" s="20"/>
      <c r="D87" s="20"/>
      <c r="E87" s="189"/>
      <c r="F87" s="189"/>
      <c r="G87" s="189"/>
      <c r="H87" s="189"/>
      <c r="I87" s="189"/>
      <c r="J87" s="189"/>
      <c r="K87" s="20"/>
      <c r="L87" s="20"/>
      <c r="M87" s="191"/>
      <c r="N87" s="20"/>
      <c r="O87" s="189"/>
    </row>
    <row r="88" spans="2:15" ht="14.25" customHeight="1">
      <c r="B88" s="47"/>
      <c r="C88" s="20"/>
      <c r="D88" s="20"/>
      <c r="E88" s="298" t="s">
        <v>171</v>
      </c>
      <c r="F88" s="298"/>
      <c r="G88" s="298"/>
      <c r="H88" s="298"/>
      <c r="I88" s="298"/>
      <c r="J88" s="298"/>
      <c r="K88" s="298"/>
      <c r="L88" s="298"/>
      <c r="M88" s="20"/>
      <c r="N88" s="20"/>
      <c r="O88" s="20"/>
    </row>
    <row r="89" spans="2:15" ht="14.25" customHeight="1">
      <c r="B89" s="47"/>
      <c r="C89" s="20"/>
      <c r="D89" s="20"/>
      <c r="E89" s="194"/>
      <c r="F89" s="194"/>
      <c r="G89" s="194"/>
      <c r="H89" s="194"/>
      <c r="I89" s="194"/>
      <c r="J89" s="194"/>
      <c r="K89" s="194"/>
      <c r="L89" s="194"/>
      <c r="M89" s="20"/>
      <c r="N89" s="20"/>
      <c r="O89" s="20"/>
    </row>
    <row r="90" spans="2:15" ht="14.25" customHeight="1">
      <c r="B90" s="47"/>
      <c r="C90" s="97" t="s">
        <v>96</v>
      </c>
      <c r="D90" s="20"/>
      <c r="E90" s="195" t="s">
        <v>177</v>
      </c>
      <c r="F90" s="20"/>
      <c r="G90" s="20"/>
      <c r="H90" s="20"/>
      <c r="I90" s="20"/>
      <c r="J90" s="20"/>
      <c r="K90" s="20"/>
      <c r="L90" s="20"/>
      <c r="M90" s="20"/>
      <c r="N90" s="20"/>
      <c r="O90" s="20"/>
    </row>
    <row r="91" spans="2:15" ht="14.25" customHeight="1">
      <c r="B91" s="47"/>
      <c r="C91" s="20"/>
      <c r="D91" s="20"/>
      <c r="E91" s="20"/>
      <c r="F91" s="20"/>
      <c r="G91" s="20"/>
      <c r="H91" s="20"/>
      <c r="I91" s="20"/>
      <c r="J91" s="20"/>
      <c r="K91" s="20"/>
      <c r="L91" s="20"/>
      <c r="M91" s="20"/>
      <c r="N91" s="20"/>
      <c r="O91" s="20"/>
    </row>
    <row r="92" spans="2:15" ht="14.25" customHeight="1">
      <c r="B92" s="47"/>
      <c r="C92" s="20"/>
      <c r="D92" s="20"/>
      <c r="E92" s="20"/>
      <c r="F92" s="20"/>
      <c r="G92" s="20"/>
      <c r="H92" s="20"/>
      <c r="I92" s="20"/>
      <c r="J92" s="20"/>
      <c r="K92" s="20"/>
      <c r="L92" s="20"/>
      <c r="M92" s="20"/>
      <c r="N92" s="20"/>
      <c r="O92" s="20"/>
    </row>
    <row r="93" spans="2:15" ht="14.25" customHeight="1">
      <c r="B93" s="47"/>
      <c r="C93" s="20"/>
      <c r="D93" s="20"/>
      <c r="E93" s="20"/>
      <c r="F93" s="20"/>
      <c r="G93" s="20"/>
      <c r="H93" s="20"/>
      <c r="I93" s="20"/>
      <c r="J93" s="20"/>
      <c r="K93" s="20"/>
      <c r="L93" s="20"/>
      <c r="M93" s="20"/>
      <c r="N93" s="20"/>
      <c r="O93" s="20"/>
    </row>
    <row r="94" spans="2:15" ht="14.25" customHeight="1">
      <c r="B94" s="47"/>
      <c r="C94" s="20"/>
      <c r="D94" s="20"/>
      <c r="E94" s="20"/>
      <c r="F94" s="20"/>
      <c r="G94" s="20"/>
      <c r="H94" s="20"/>
      <c r="I94" s="20"/>
      <c r="J94" s="20"/>
      <c r="K94" s="20"/>
      <c r="L94" s="20"/>
      <c r="M94" s="20"/>
      <c r="N94" s="20"/>
      <c r="O94" s="20"/>
    </row>
    <row r="95" spans="2:15" ht="14.25" customHeight="1">
      <c r="B95" s="47"/>
      <c r="C95" s="20"/>
      <c r="D95" s="20"/>
      <c r="E95" s="20"/>
      <c r="F95" s="20"/>
      <c r="G95" s="20"/>
      <c r="H95" s="20"/>
      <c r="I95" s="20"/>
      <c r="J95" s="20"/>
      <c r="K95" s="20"/>
      <c r="L95" s="20"/>
      <c r="M95" s="20"/>
      <c r="N95" s="20"/>
      <c r="O95" s="20"/>
    </row>
    <row r="96" spans="2:15" ht="14.25" customHeight="1">
      <c r="B96" s="47"/>
      <c r="C96" s="20"/>
      <c r="D96" s="20"/>
      <c r="E96" s="20"/>
      <c r="F96" s="20"/>
      <c r="G96" s="20"/>
      <c r="H96" s="20"/>
      <c r="I96" s="20"/>
      <c r="J96" s="20"/>
      <c r="K96" s="20"/>
      <c r="L96" s="20"/>
      <c r="M96" s="20"/>
      <c r="N96" s="20"/>
      <c r="O96" s="20"/>
    </row>
    <row r="97" spans="2:15" ht="14.25" customHeight="1">
      <c r="B97" s="47"/>
      <c r="C97" s="20"/>
      <c r="D97" s="20"/>
      <c r="E97" s="20"/>
      <c r="F97" s="20"/>
      <c r="G97" s="20"/>
      <c r="H97" s="20"/>
      <c r="I97" s="20"/>
      <c r="J97" s="20"/>
      <c r="K97" s="20"/>
      <c r="L97" s="20"/>
      <c r="M97" s="20"/>
      <c r="N97" s="20"/>
      <c r="O97" s="20"/>
    </row>
    <row r="98" spans="2:15" ht="14.25" customHeight="1">
      <c r="B98" s="47"/>
      <c r="C98" s="20"/>
      <c r="D98" s="20"/>
      <c r="E98" s="20"/>
      <c r="F98" s="20"/>
      <c r="G98" s="20"/>
      <c r="H98" s="20"/>
      <c r="I98" s="20"/>
      <c r="J98" s="20"/>
      <c r="K98" s="20"/>
      <c r="L98" s="20"/>
      <c r="M98" s="20"/>
      <c r="N98" s="20"/>
      <c r="O98" s="20"/>
    </row>
    <row r="99" spans="2:15" ht="14.25" customHeight="1">
      <c r="B99" s="47"/>
      <c r="C99" s="20"/>
      <c r="D99" s="20"/>
      <c r="E99" s="20"/>
      <c r="F99" s="20"/>
      <c r="G99" s="20"/>
      <c r="H99" s="20"/>
      <c r="I99" s="20"/>
      <c r="J99" s="20"/>
      <c r="K99" s="20"/>
      <c r="L99" s="20"/>
      <c r="M99" s="20"/>
      <c r="N99" s="20"/>
      <c r="O99" s="20"/>
    </row>
    <row r="100" spans="2:15" ht="14.25" customHeight="1">
      <c r="B100" s="47"/>
      <c r="C100" s="20"/>
      <c r="D100" s="20"/>
      <c r="E100" s="20"/>
      <c r="F100" s="20"/>
      <c r="G100" s="20"/>
      <c r="H100" s="20"/>
      <c r="I100" s="20"/>
      <c r="J100" s="20"/>
      <c r="K100" s="20"/>
      <c r="L100" s="20"/>
      <c r="M100" s="20"/>
      <c r="N100" s="20"/>
      <c r="O100" s="20"/>
    </row>
    <row r="101" spans="2:15" ht="14.25" customHeight="1">
      <c r="B101" s="47"/>
      <c r="C101" s="97" t="s">
        <v>172</v>
      </c>
      <c r="D101" s="20"/>
      <c r="E101" s="188" t="s">
        <v>179</v>
      </c>
      <c r="F101" s="20"/>
      <c r="G101" s="20"/>
      <c r="H101" s="20"/>
      <c r="I101" s="20"/>
      <c r="J101" s="20"/>
      <c r="K101" s="20"/>
      <c r="L101" s="20"/>
      <c r="M101" s="20"/>
      <c r="N101" s="20"/>
      <c r="O101" s="20"/>
    </row>
    <row r="102" spans="2:15" ht="14.25" customHeight="1">
      <c r="B102" s="47"/>
      <c r="C102" s="20"/>
      <c r="D102" s="20"/>
      <c r="E102" s="20"/>
      <c r="F102" s="20"/>
      <c r="G102" s="20"/>
      <c r="H102" s="20"/>
      <c r="I102" s="20"/>
      <c r="J102" s="20"/>
      <c r="K102" s="20"/>
      <c r="L102" s="20"/>
      <c r="M102" s="20"/>
      <c r="N102" s="20"/>
      <c r="O102" s="20"/>
    </row>
    <row r="103" spans="2:15" ht="14.25" customHeight="1">
      <c r="B103" s="47"/>
      <c r="C103" s="20"/>
      <c r="D103" s="20"/>
      <c r="E103" s="20"/>
      <c r="F103" s="20"/>
      <c r="G103" s="20"/>
      <c r="H103" s="20"/>
      <c r="I103" s="20"/>
      <c r="J103" s="20"/>
      <c r="K103" s="20"/>
      <c r="L103" s="20"/>
      <c r="M103" s="20"/>
      <c r="N103" s="20"/>
      <c r="O103" s="20"/>
    </row>
    <row r="104" spans="2:15" ht="14.25" customHeight="1">
      <c r="B104" s="47"/>
      <c r="C104" s="20"/>
      <c r="D104" s="20"/>
      <c r="E104" s="20"/>
      <c r="F104" s="20"/>
      <c r="G104" s="20"/>
      <c r="H104" s="20"/>
      <c r="I104" s="20"/>
      <c r="J104" s="20"/>
      <c r="K104" s="20"/>
      <c r="L104" s="20"/>
      <c r="M104" s="20"/>
      <c r="N104" s="20"/>
      <c r="O104" s="20"/>
    </row>
    <row r="105" spans="2:15" ht="14.25" customHeight="1">
      <c r="B105" s="47"/>
      <c r="C105" s="20"/>
      <c r="D105" s="20"/>
      <c r="E105" s="20"/>
      <c r="F105" s="20"/>
      <c r="G105" s="20"/>
      <c r="H105" s="20"/>
      <c r="I105" s="20"/>
      <c r="J105" s="20"/>
      <c r="K105" s="20"/>
      <c r="L105" s="20"/>
      <c r="M105" s="20"/>
      <c r="N105" s="20"/>
      <c r="O105" s="20"/>
    </row>
    <row r="106" spans="2:15" ht="14.25" customHeight="1">
      <c r="B106" s="47"/>
      <c r="C106" s="20"/>
      <c r="D106" s="20"/>
      <c r="E106" s="20"/>
      <c r="F106" s="20"/>
      <c r="G106" s="20"/>
      <c r="H106" s="20"/>
      <c r="I106" s="20"/>
      <c r="J106" s="20"/>
      <c r="K106" s="20"/>
      <c r="L106" s="20"/>
      <c r="M106" s="20"/>
      <c r="N106" s="20"/>
      <c r="O106" s="20"/>
    </row>
    <row r="107" spans="2:15" ht="14.25" customHeight="1">
      <c r="B107" s="47"/>
      <c r="C107" s="20"/>
      <c r="D107" s="20"/>
      <c r="E107" s="20"/>
      <c r="F107" s="20"/>
      <c r="G107" s="20"/>
      <c r="H107" s="20"/>
      <c r="I107" s="20"/>
      <c r="J107" s="20"/>
      <c r="K107" s="20"/>
      <c r="L107" s="20"/>
      <c r="M107" s="20"/>
      <c r="N107" s="20"/>
      <c r="O107" s="20"/>
    </row>
    <row r="108" spans="2:15" ht="14.25" customHeight="1">
      <c r="B108" s="47"/>
      <c r="C108" s="20"/>
      <c r="D108" s="20"/>
      <c r="E108" s="20"/>
      <c r="F108" s="20"/>
      <c r="G108" s="20"/>
      <c r="H108" s="20"/>
      <c r="I108" s="20"/>
      <c r="J108" s="20"/>
      <c r="K108" s="20"/>
      <c r="L108" s="20"/>
      <c r="M108" s="20"/>
      <c r="N108" s="20"/>
      <c r="O108" s="20"/>
    </row>
    <row r="109" spans="2:15" ht="14.25" customHeight="1">
      <c r="B109" s="47"/>
      <c r="C109" s="20"/>
      <c r="D109" s="20"/>
      <c r="E109" s="20"/>
      <c r="F109" s="20"/>
      <c r="G109" s="20"/>
      <c r="H109" s="20"/>
      <c r="I109" s="20"/>
      <c r="J109" s="20"/>
      <c r="K109" s="20"/>
      <c r="L109" s="20"/>
      <c r="M109" s="20"/>
      <c r="N109" s="20"/>
      <c r="O109" s="20"/>
    </row>
    <row r="110" spans="2:15" ht="14.25" customHeight="1">
      <c r="B110" s="47"/>
      <c r="C110" s="20"/>
      <c r="D110" s="20"/>
      <c r="E110" s="20"/>
      <c r="F110" s="20"/>
      <c r="G110" s="20"/>
      <c r="H110" s="20"/>
      <c r="I110" s="20"/>
      <c r="J110" s="20"/>
      <c r="K110" s="20"/>
      <c r="L110" s="20"/>
      <c r="M110" s="20"/>
      <c r="N110" s="20"/>
      <c r="O110" s="20"/>
    </row>
    <row r="111" spans="2:15" ht="14.25" customHeight="1">
      <c r="B111" s="47"/>
      <c r="C111" s="20"/>
      <c r="D111" s="20"/>
      <c r="E111" s="20"/>
      <c r="F111" s="20"/>
      <c r="G111" s="20"/>
      <c r="H111" s="20"/>
      <c r="I111" s="20"/>
      <c r="J111" s="20"/>
      <c r="K111" s="20"/>
      <c r="L111" s="20"/>
      <c r="M111" s="20"/>
      <c r="N111" s="20"/>
      <c r="O111" s="20"/>
    </row>
    <row r="112" spans="2:15" ht="14.25" customHeight="1">
      <c r="B112" s="47"/>
      <c r="C112" s="20"/>
      <c r="D112" s="20"/>
      <c r="E112" s="20"/>
      <c r="F112" s="20"/>
      <c r="G112" s="20"/>
      <c r="H112" s="20"/>
      <c r="I112" s="20"/>
      <c r="J112" s="20"/>
      <c r="K112" s="20"/>
      <c r="L112" s="20"/>
      <c r="M112" s="20"/>
      <c r="N112" s="20"/>
      <c r="O112" s="20"/>
    </row>
    <row r="113" spans="2:15" ht="14.25" customHeight="1">
      <c r="B113" s="47"/>
      <c r="C113" s="20"/>
      <c r="D113" s="20"/>
      <c r="E113" s="20"/>
      <c r="F113" s="20"/>
      <c r="G113" s="20"/>
      <c r="H113" s="20"/>
      <c r="I113" s="20"/>
      <c r="J113" s="20"/>
      <c r="K113" s="20"/>
      <c r="L113" s="20"/>
      <c r="M113" s="20"/>
      <c r="N113" s="20"/>
      <c r="O113" s="20"/>
    </row>
    <row r="114" spans="2:15" ht="14.25" customHeight="1">
      <c r="B114" s="47"/>
      <c r="C114" s="20" t="s">
        <v>205</v>
      </c>
      <c r="D114" s="20"/>
      <c r="E114" s="20"/>
      <c r="F114" s="20"/>
      <c r="G114" s="20"/>
      <c r="H114" s="20"/>
      <c r="I114" s="20"/>
      <c r="J114" s="20"/>
      <c r="K114" s="20"/>
      <c r="L114" s="20"/>
      <c r="M114" s="20"/>
      <c r="N114" s="20"/>
      <c r="O114" s="20"/>
    </row>
    <row r="115" spans="2:15" ht="14.25" customHeight="1">
      <c r="B115" s="47"/>
      <c r="C115" s="20"/>
      <c r="D115" s="20"/>
      <c r="E115" s="20"/>
      <c r="F115" s="20"/>
      <c r="G115" s="20"/>
      <c r="H115" s="20"/>
      <c r="I115" s="20"/>
      <c r="J115" s="20"/>
      <c r="K115" s="20"/>
      <c r="L115" s="20"/>
      <c r="M115" s="20"/>
      <c r="N115" s="20"/>
      <c r="O115" s="20"/>
    </row>
    <row r="116" spans="2:15" ht="14.25" customHeight="1">
      <c r="B116" s="47"/>
      <c r="C116" s="20"/>
      <c r="D116" s="20"/>
      <c r="E116" s="20"/>
      <c r="F116" s="20"/>
      <c r="G116" s="20"/>
      <c r="H116" s="20"/>
      <c r="I116" s="20"/>
      <c r="J116" s="20"/>
      <c r="K116" s="62" t="s">
        <v>130</v>
      </c>
      <c r="L116" s="20"/>
      <c r="M116" s="183"/>
      <c r="N116" s="20"/>
      <c r="O116" s="20"/>
    </row>
    <row r="117" spans="2:15" ht="14.25" customHeight="1">
      <c r="B117" s="47"/>
      <c r="C117" s="20"/>
      <c r="D117" s="20"/>
      <c r="E117" s="20"/>
      <c r="F117" s="20"/>
      <c r="G117" s="20"/>
      <c r="H117" s="20"/>
      <c r="I117" s="20"/>
      <c r="J117" s="20"/>
      <c r="K117" s="105" t="s">
        <v>131</v>
      </c>
      <c r="L117" s="20"/>
      <c r="M117" s="105" t="s">
        <v>129</v>
      </c>
      <c r="N117" s="20"/>
      <c r="O117" s="105" t="s">
        <v>132</v>
      </c>
    </row>
    <row r="118" spans="2:15" ht="14.25" customHeight="1">
      <c r="B118" s="47"/>
      <c r="C118" s="20"/>
      <c r="D118" s="20"/>
      <c r="E118" s="20"/>
      <c r="F118" s="20"/>
      <c r="G118" s="20"/>
      <c r="H118" s="20"/>
      <c r="I118" s="20"/>
      <c r="J118" s="20"/>
      <c r="K118" s="126" t="s">
        <v>9</v>
      </c>
      <c r="L118" s="20"/>
      <c r="M118" s="126" t="s">
        <v>9</v>
      </c>
      <c r="N118" s="20"/>
      <c r="O118" s="126" t="s">
        <v>9</v>
      </c>
    </row>
    <row r="119" spans="2:18" ht="14.25" customHeight="1">
      <c r="B119" s="47"/>
      <c r="C119" s="20"/>
      <c r="D119" s="78" t="s">
        <v>210</v>
      </c>
      <c r="E119" s="20"/>
      <c r="F119" s="20"/>
      <c r="G119" s="20"/>
      <c r="H119" s="20"/>
      <c r="I119" s="20"/>
      <c r="J119" s="20"/>
      <c r="K119" s="20"/>
      <c r="L119" s="20"/>
      <c r="M119" s="20"/>
      <c r="N119" s="20"/>
      <c r="O119" s="20"/>
      <c r="R119" s="199"/>
    </row>
    <row r="120" spans="2:19" ht="14.25" customHeight="1">
      <c r="B120" s="47"/>
      <c r="C120" s="20"/>
      <c r="D120" s="20"/>
      <c r="E120" s="97" t="s">
        <v>309</v>
      </c>
      <c r="F120" s="20"/>
      <c r="G120" s="20"/>
      <c r="H120" s="20"/>
      <c r="I120" s="20"/>
      <c r="J120" s="20"/>
      <c r="K120" s="143">
        <f>SCE!H24</f>
        <v>-72188</v>
      </c>
      <c r="L120" s="143"/>
      <c r="M120" s="143">
        <f>SCE!H27</f>
        <v>-422</v>
      </c>
      <c r="N120" s="143"/>
      <c r="O120" s="143">
        <f>M120+K120</f>
        <v>-72610</v>
      </c>
      <c r="R120" s="137">
        <f>SCE!H29-Notes!O120</f>
        <v>0</v>
      </c>
      <c r="S120" s="163" t="s">
        <v>201</v>
      </c>
    </row>
    <row r="121" spans="2:19" ht="14.25" customHeight="1" thickBot="1">
      <c r="B121" s="47"/>
      <c r="C121" s="20"/>
      <c r="D121" s="20"/>
      <c r="E121" s="97" t="s">
        <v>310</v>
      </c>
      <c r="F121" s="20"/>
      <c r="G121" s="20"/>
      <c r="H121" s="20"/>
      <c r="I121" s="20"/>
      <c r="J121" s="20"/>
      <c r="K121" s="165">
        <f>SCE!G24</f>
        <v>48919</v>
      </c>
      <c r="L121" s="143"/>
      <c r="M121" s="148">
        <f>-M120</f>
        <v>422</v>
      </c>
      <c r="N121" s="143"/>
      <c r="O121" s="165">
        <f>M121+K121</f>
        <v>49341</v>
      </c>
      <c r="R121" s="137">
        <f>SCE!G29-Notes!O121</f>
        <v>0</v>
      </c>
      <c r="S121" s="163" t="s">
        <v>201</v>
      </c>
    </row>
    <row r="122" spans="2:18" ht="6" customHeight="1" thickTop="1">
      <c r="B122" s="47"/>
      <c r="C122" s="20"/>
      <c r="D122" s="20"/>
      <c r="E122" s="97"/>
      <c r="F122" s="20"/>
      <c r="G122" s="20"/>
      <c r="H122" s="20"/>
      <c r="I122" s="20"/>
      <c r="J122" s="20"/>
      <c r="K122" s="148"/>
      <c r="L122" s="143"/>
      <c r="M122" s="265"/>
      <c r="N122" s="143"/>
      <c r="O122" s="148"/>
      <c r="R122" s="137"/>
    </row>
    <row r="123" spans="2:18" ht="14.25" customHeight="1" thickBot="1">
      <c r="B123" s="47"/>
      <c r="C123" s="20"/>
      <c r="D123" s="20"/>
      <c r="E123" s="97"/>
      <c r="F123" s="20"/>
      <c r="G123" s="20"/>
      <c r="H123" s="20"/>
      <c r="K123" s="100" t="s">
        <v>211</v>
      </c>
      <c r="L123" s="143"/>
      <c r="M123" s="165">
        <f>SUM(M122:M122)</f>
        <v>0</v>
      </c>
      <c r="N123" s="143"/>
      <c r="O123" s="148"/>
      <c r="R123" s="137"/>
    </row>
    <row r="124" spans="2:18" ht="14.25" customHeight="1" thickTop="1">
      <c r="B124" s="47"/>
      <c r="C124" s="20"/>
      <c r="D124" s="20"/>
      <c r="E124" s="97"/>
      <c r="F124" s="20"/>
      <c r="G124" s="20"/>
      <c r="H124" s="20"/>
      <c r="K124" s="100"/>
      <c r="L124" s="143"/>
      <c r="M124" s="148"/>
      <c r="N124" s="143"/>
      <c r="O124" s="148"/>
      <c r="R124" s="137"/>
    </row>
    <row r="125" spans="2:18" ht="14.25" customHeight="1">
      <c r="B125" s="47"/>
      <c r="C125" s="20"/>
      <c r="D125" s="78" t="s">
        <v>401</v>
      </c>
      <c r="E125" s="273"/>
      <c r="F125" s="78"/>
      <c r="G125" s="78"/>
      <c r="H125" s="20"/>
      <c r="K125" s="100"/>
      <c r="L125" s="143"/>
      <c r="M125" s="148"/>
      <c r="N125" s="143"/>
      <c r="O125" s="148"/>
      <c r="R125" s="137"/>
    </row>
    <row r="126" spans="2:18" ht="14.25" customHeight="1">
      <c r="B126" s="47"/>
      <c r="C126" s="20"/>
      <c r="D126" s="20"/>
      <c r="E126" s="97" t="s">
        <v>399</v>
      </c>
      <c r="F126" s="20"/>
      <c r="G126" s="20"/>
      <c r="H126" s="20"/>
      <c r="K126" s="100">
        <v>-254</v>
      </c>
      <c r="L126" s="143"/>
      <c r="M126" s="148">
        <v>-168</v>
      </c>
      <c r="N126" s="143"/>
      <c r="O126" s="148">
        <f>K126+M126</f>
        <v>-422</v>
      </c>
      <c r="R126" s="137"/>
    </row>
    <row r="127" spans="2:18" ht="14.25" customHeight="1" thickBot="1">
      <c r="B127" s="47"/>
      <c r="C127" s="20"/>
      <c r="D127" s="20"/>
      <c r="E127" s="97" t="s">
        <v>400</v>
      </c>
      <c r="F127" s="20"/>
      <c r="G127" s="20"/>
      <c r="H127" s="20"/>
      <c r="K127" s="274">
        <v>-445</v>
      </c>
      <c r="L127" s="143"/>
      <c r="M127" s="176">
        <v>168</v>
      </c>
      <c r="N127" s="143"/>
      <c r="O127" s="165">
        <f>K127+M127</f>
        <v>-277</v>
      </c>
      <c r="R127" s="137"/>
    </row>
    <row r="128" spans="2:18" ht="6" customHeight="1" thickTop="1">
      <c r="B128" s="47"/>
      <c r="C128" s="20"/>
      <c r="D128" s="20"/>
      <c r="E128" s="97"/>
      <c r="F128" s="20"/>
      <c r="G128" s="20"/>
      <c r="H128" s="20"/>
      <c r="K128" s="100"/>
      <c r="L128" s="143"/>
      <c r="M128" s="148"/>
      <c r="N128" s="143"/>
      <c r="O128" s="148"/>
      <c r="R128" s="137"/>
    </row>
    <row r="129" spans="2:18" ht="14.25" customHeight="1" thickBot="1">
      <c r="B129" s="47"/>
      <c r="C129" s="20"/>
      <c r="D129" s="20"/>
      <c r="E129" s="97"/>
      <c r="F129" s="20"/>
      <c r="G129" s="20"/>
      <c r="H129" s="20"/>
      <c r="K129" s="100" t="s">
        <v>211</v>
      </c>
      <c r="L129" s="143"/>
      <c r="M129" s="165">
        <f>SUM(M126:M127)</f>
        <v>0</v>
      </c>
      <c r="N129" s="143"/>
      <c r="O129" s="148"/>
      <c r="R129" s="137"/>
    </row>
    <row r="130" spans="2:18" ht="14.25" customHeight="1" thickTop="1">
      <c r="B130" s="47"/>
      <c r="C130" s="20"/>
      <c r="D130" s="78" t="s">
        <v>402</v>
      </c>
      <c r="E130" s="273"/>
      <c r="F130" s="78"/>
      <c r="G130" s="78"/>
      <c r="H130" s="20"/>
      <c r="K130" s="100"/>
      <c r="L130" s="143"/>
      <c r="M130" s="148"/>
      <c r="N130" s="143"/>
      <c r="O130" s="148"/>
      <c r="R130" s="137"/>
    </row>
    <row r="131" spans="2:18" ht="14.25" customHeight="1">
      <c r="B131" s="47"/>
      <c r="C131" s="20"/>
      <c r="D131" s="20"/>
      <c r="E131" s="97" t="s">
        <v>399</v>
      </c>
      <c r="F131" s="20"/>
      <c r="G131" s="20"/>
      <c r="H131" s="20"/>
      <c r="K131" s="100">
        <v>-1201</v>
      </c>
      <c r="L131" s="143"/>
      <c r="M131" s="148">
        <f>-168</f>
        <v>-168</v>
      </c>
      <c r="N131" s="143"/>
      <c r="O131" s="148">
        <f>K131+M131</f>
        <v>-1369</v>
      </c>
      <c r="R131" s="137"/>
    </row>
    <row r="132" spans="2:18" ht="14.25" customHeight="1" thickBot="1">
      <c r="B132" s="47"/>
      <c r="C132" s="20"/>
      <c r="D132" s="20"/>
      <c r="E132" s="97" t="s">
        <v>400</v>
      </c>
      <c r="F132" s="20"/>
      <c r="G132" s="20"/>
      <c r="H132" s="20"/>
      <c r="K132" s="274">
        <v>-3117</v>
      </c>
      <c r="L132" s="143"/>
      <c r="M132" s="176">
        <f>-M131</f>
        <v>168</v>
      </c>
      <c r="N132" s="143"/>
      <c r="O132" s="165">
        <f>K132+M132</f>
        <v>-2949</v>
      </c>
      <c r="R132" s="137"/>
    </row>
    <row r="133" spans="2:18" ht="6" customHeight="1" thickTop="1">
      <c r="B133" s="47"/>
      <c r="C133" s="20"/>
      <c r="D133" s="20"/>
      <c r="E133" s="97"/>
      <c r="F133" s="20"/>
      <c r="G133" s="20"/>
      <c r="H133" s="20"/>
      <c r="K133" s="100"/>
      <c r="L133" s="143"/>
      <c r="M133" s="148"/>
      <c r="N133" s="143"/>
      <c r="O133" s="148"/>
      <c r="R133" s="137"/>
    </row>
    <row r="134" spans="2:18" ht="14.25" customHeight="1" thickBot="1">
      <c r="B134" s="47"/>
      <c r="C134" s="20"/>
      <c r="D134" s="20"/>
      <c r="E134" s="97"/>
      <c r="F134" s="20"/>
      <c r="G134" s="20"/>
      <c r="H134" s="20"/>
      <c r="K134" s="100" t="s">
        <v>211</v>
      </c>
      <c r="L134" s="143"/>
      <c r="M134" s="165">
        <f>SUM(M131:M132)</f>
        <v>0</v>
      </c>
      <c r="N134" s="143"/>
      <c r="O134" s="148"/>
      <c r="R134" s="137"/>
    </row>
    <row r="135" spans="2:18" ht="14.25" customHeight="1" thickTop="1">
      <c r="B135" s="47"/>
      <c r="C135" s="20"/>
      <c r="D135" s="20"/>
      <c r="E135" s="20"/>
      <c r="F135" s="20"/>
      <c r="G135" s="20"/>
      <c r="H135" s="20"/>
      <c r="I135" s="20"/>
      <c r="J135" s="20"/>
      <c r="K135" s="143"/>
      <c r="L135" s="143"/>
      <c r="M135" s="143"/>
      <c r="N135" s="143"/>
      <c r="O135" s="143"/>
      <c r="R135" s="199"/>
    </row>
    <row r="136" spans="2:18" ht="14.25" customHeight="1">
      <c r="B136" s="47"/>
      <c r="C136" s="20"/>
      <c r="D136" s="20"/>
      <c r="E136" s="20"/>
      <c r="F136" s="20"/>
      <c r="G136" s="20"/>
      <c r="H136" s="20"/>
      <c r="I136" s="20"/>
      <c r="J136" s="20"/>
      <c r="K136" s="143"/>
      <c r="L136" s="143"/>
      <c r="M136" s="143"/>
      <c r="N136" s="143"/>
      <c r="O136" s="143"/>
      <c r="R136" s="199"/>
    </row>
    <row r="137" spans="2:15" ht="13.5" customHeight="1">
      <c r="B137" s="85" t="s">
        <v>35</v>
      </c>
      <c r="C137" s="157" t="s">
        <v>199</v>
      </c>
      <c r="D137" s="20"/>
      <c r="E137" s="20"/>
      <c r="F137" s="20"/>
      <c r="G137" s="20"/>
      <c r="H137" s="20"/>
      <c r="I137" s="20"/>
      <c r="J137" s="20"/>
      <c r="K137" s="20"/>
      <c r="L137" s="20"/>
      <c r="M137" s="20"/>
      <c r="N137" s="20"/>
      <c r="O137" s="20"/>
    </row>
    <row r="138" spans="2:15" ht="9.75" customHeight="1">
      <c r="B138" s="47"/>
      <c r="C138" s="20"/>
      <c r="D138" s="20"/>
      <c r="E138" s="20"/>
      <c r="F138" s="20"/>
      <c r="G138" s="20"/>
      <c r="H138" s="20"/>
      <c r="I138" s="20"/>
      <c r="J138" s="20"/>
      <c r="K138" s="20"/>
      <c r="L138" s="20"/>
      <c r="M138" s="20"/>
      <c r="N138" s="20"/>
      <c r="O138" s="20"/>
    </row>
    <row r="139" spans="2:15" ht="12.75" customHeight="1">
      <c r="B139" s="47"/>
      <c r="C139" s="20" t="s">
        <v>175</v>
      </c>
      <c r="D139" s="20"/>
      <c r="E139" s="20"/>
      <c r="F139" s="20"/>
      <c r="G139" s="20"/>
      <c r="H139" s="20"/>
      <c r="I139" s="20"/>
      <c r="J139" s="20"/>
      <c r="K139" s="20"/>
      <c r="L139" s="20"/>
      <c r="M139" s="20"/>
      <c r="N139" s="20"/>
      <c r="O139" s="20"/>
    </row>
    <row r="140" spans="2:15" ht="12.75" customHeight="1">
      <c r="B140" s="47"/>
      <c r="C140" s="20"/>
      <c r="D140" s="20"/>
      <c r="E140" s="20"/>
      <c r="F140" s="20"/>
      <c r="G140" s="20"/>
      <c r="H140" s="20"/>
      <c r="I140" s="20"/>
      <c r="J140" s="20"/>
      <c r="K140" s="20"/>
      <c r="L140" s="20"/>
      <c r="M140" s="20"/>
      <c r="N140" s="20"/>
      <c r="O140" s="20"/>
    </row>
    <row r="141" spans="2:15" ht="12.75" customHeight="1">
      <c r="B141" s="47"/>
      <c r="C141" s="20"/>
      <c r="D141" s="20"/>
      <c r="E141" s="20"/>
      <c r="F141" s="20"/>
      <c r="G141" s="20"/>
      <c r="H141" s="20"/>
      <c r="I141" s="20"/>
      <c r="J141" s="20"/>
      <c r="K141" s="20"/>
      <c r="L141" s="20"/>
      <c r="M141" s="20"/>
      <c r="N141" s="20"/>
      <c r="O141" s="20"/>
    </row>
    <row r="142" spans="2:15" ht="13.5" customHeight="1">
      <c r="B142" s="85" t="s">
        <v>36</v>
      </c>
      <c r="C142" s="157" t="s">
        <v>183</v>
      </c>
      <c r="D142" s="20"/>
      <c r="E142" s="20"/>
      <c r="F142" s="20"/>
      <c r="G142" s="20"/>
      <c r="H142" s="20"/>
      <c r="I142" s="20"/>
      <c r="J142" s="20"/>
      <c r="K142" s="20"/>
      <c r="L142" s="20"/>
      <c r="M142" s="20"/>
      <c r="N142" s="20"/>
      <c r="O142" s="20"/>
    </row>
    <row r="143" spans="2:15" ht="9.75" customHeight="1">
      <c r="B143" s="86"/>
      <c r="C143" s="20"/>
      <c r="D143" s="20"/>
      <c r="E143" s="20"/>
      <c r="F143" s="20"/>
      <c r="G143" s="20"/>
      <c r="H143" s="20"/>
      <c r="I143" s="20"/>
      <c r="J143" s="20"/>
      <c r="K143" s="20"/>
      <c r="L143" s="20"/>
      <c r="M143" s="20"/>
      <c r="N143" s="20"/>
      <c r="O143" s="20"/>
    </row>
    <row r="144" spans="2:15" ht="12.75" customHeight="1">
      <c r="B144" s="86"/>
      <c r="C144" s="20"/>
      <c r="D144" s="20"/>
      <c r="E144" s="20"/>
      <c r="F144" s="20"/>
      <c r="G144" s="20"/>
      <c r="H144" s="20"/>
      <c r="I144" s="20"/>
      <c r="J144" s="20"/>
      <c r="K144" s="20"/>
      <c r="L144" s="20"/>
      <c r="M144" s="20"/>
      <c r="N144" s="20"/>
      <c r="O144" s="20"/>
    </row>
    <row r="145" spans="2:15" ht="12.75" customHeight="1">
      <c r="B145" s="86"/>
      <c r="C145" s="20"/>
      <c r="D145" s="20"/>
      <c r="E145" s="20"/>
      <c r="F145" s="20"/>
      <c r="G145" s="20"/>
      <c r="H145" s="20"/>
      <c r="I145" s="20"/>
      <c r="J145" s="20"/>
      <c r="K145" s="20"/>
      <c r="L145" s="20"/>
      <c r="M145" s="20"/>
      <c r="N145" s="20"/>
      <c r="O145" s="20"/>
    </row>
    <row r="146" spans="2:15" ht="12.75" customHeight="1">
      <c r="B146" s="86"/>
      <c r="C146" s="20"/>
      <c r="D146" s="20"/>
      <c r="E146" s="20"/>
      <c r="F146" s="20"/>
      <c r="G146" s="20"/>
      <c r="H146" s="20"/>
      <c r="I146" s="20"/>
      <c r="J146" s="20"/>
      <c r="K146" s="20"/>
      <c r="L146" s="20"/>
      <c r="M146" s="20"/>
      <c r="N146" s="20"/>
      <c r="O146" s="20"/>
    </row>
    <row r="147" spans="2:15" ht="12.75" customHeight="1">
      <c r="B147" s="86"/>
      <c r="C147" s="20"/>
      <c r="D147" s="20"/>
      <c r="E147" s="20"/>
      <c r="F147" s="20"/>
      <c r="G147" s="20"/>
      <c r="H147" s="20"/>
      <c r="I147" s="20"/>
      <c r="J147" s="20"/>
      <c r="K147" s="20"/>
      <c r="L147" s="20"/>
      <c r="M147" s="20"/>
      <c r="N147" s="20"/>
      <c r="O147" s="20"/>
    </row>
    <row r="148" spans="2:15" ht="13.5" customHeight="1">
      <c r="B148" s="85" t="s">
        <v>37</v>
      </c>
      <c r="C148" s="157" t="s">
        <v>176</v>
      </c>
      <c r="D148" s="20"/>
      <c r="E148" s="20"/>
      <c r="F148" s="20"/>
      <c r="G148" s="20"/>
      <c r="H148" s="20"/>
      <c r="I148" s="20"/>
      <c r="J148" s="20"/>
      <c r="K148" s="20"/>
      <c r="L148" s="20"/>
      <c r="M148" s="20"/>
      <c r="N148" s="20"/>
      <c r="O148" s="20"/>
    </row>
    <row r="149" spans="2:15" ht="9.75" customHeight="1">
      <c r="B149" s="86"/>
      <c r="C149" s="20"/>
      <c r="D149" s="20"/>
      <c r="E149" s="20"/>
      <c r="F149" s="20"/>
      <c r="G149" s="20"/>
      <c r="H149" s="20"/>
      <c r="I149" s="20"/>
      <c r="J149" s="20"/>
      <c r="K149" s="20"/>
      <c r="L149" s="20"/>
      <c r="M149" s="20"/>
      <c r="N149" s="20"/>
      <c r="O149" s="20"/>
    </row>
    <row r="150" spans="2:15" ht="12.75" customHeight="1">
      <c r="B150" s="86"/>
      <c r="C150" s="20"/>
      <c r="D150" s="20"/>
      <c r="E150" s="20"/>
      <c r="F150" s="20"/>
      <c r="G150" s="20"/>
      <c r="H150" s="20"/>
      <c r="I150" s="20"/>
      <c r="J150" s="20"/>
      <c r="K150" s="20"/>
      <c r="L150" s="20"/>
      <c r="M150" s="20"/>
      <c r="N150" s="20"/>
      <c r="O150" s="20"/>
    </row>
    <row r="151" spans="2:15" ht="12.75" customHeight="1">
      <c r="B151" s="86"/>
      <c r="C151" s="20"/>
      <c r="D151" s="20"/>
      <c r="E151" s="20"/>
      <c r="F151" s="20"/>
      <c r="G151" s="20"/>
      <c r="H151" s="20"/>
      <c r="I151" s="20"/>
      <c r="J151" s="20"/>
      <c r="K151" s="20"/>
      <c r="L151" s="20"/>
      <c r="M151" s="20"/>
      <c r="N151" s="20"/>
      <c r="O151" s="20"/>
    </row>
    <row r="152" spans="2:15" ht="12.75" customHeight="1">
      <c r="B152" s="86"/>
      <c r="C152" s="20"/>
      <c r="D152" s="20"/>
      <c r="E152" s="20"/>
      <c r="F152" s="20"/>
      <c r="G152" s="20"/>
      <c r="H152" s="20"/>
      <c r="I152" s="20"/>
      <c r="J152" s="20"/>
      <c r="K152" s="20"/>
      <c r="L152" s="20"/>
      <c r="M152" s="20"/>
      <c r="N152" s="20"/>
      <c r="O152" s="20"/>
    </row>
    <row r="153" spans="2:15" ht="12.75" customHeight="1">
      <c r="B153" s="86"/>
      <c r="C153" s="20"/>
      <c r="D153" s="20"/>
      <c r="E153" s="20"/>
      <c r="F153" s="20"/>
      <c r="G153" s="20"/>
      <c r="H153" s="20"/>
      <c r="I153" s="20"/>
      <c r="J153" s="20"/>
      <c r="K153" s="20"/>
      <c r="L153" s="20"/>
      <c r="M153" s="20"/>
      <c r="N153" s="20"/>
      <c r="O153" s="20"/>
    </row>
    <row r="154" spans="2:15" ht="13.5" customHeight="1">
      <c r="B154" s="85" t="s">
        <v>38</v>
      </c>
      <c r="C154" s="157" t="s">
        <v>182</v>
      </c>
      <c r="D154" s="20"/>
      <c r="E154" s="20"/>
      <c r="F154" s="20"/>
      <c r="G154" s="20"/>
      <c r="H154" s="20"/>
      <c r="I154" s="20"/>
      <c r="J154" s="20"/>
      <c r="K154" s="20"/>
      <c r="L154" s="20"/>
      <c r="M154" s="20"/>
      <c r="N154" s="20"/>
      <c r="O154" s="20"/>
    </row>
    <row r="155" spans="2:15" ht="9.75" customHeight="1">
      <c r="B155" s="86"/>
      <c r="C155" s="20"/>
      <c r="D155" s="20"/>
      <c r="E155" s="20"/>
      <c r="F155" s="20"/>
      <c r="G155" s="20"/>
      <c r="H155" s="20"/>
      <c r="I155" s="20"/>
      <c r="J155" s="20"/>
      <c r="K155" s="20"/>
      <c r="L155" s="20"/>
      <c r="M155" s="20"/>
      <c r="N155" s="20"/>
      <c r="O155" s="20"/>
    </row>
    <row r="156" spans="2:15" ht="12.75" customHeight="1">
      <c r="B156" s="86"/>
      <c r="C156" s="20"/>
      <c r="D156" s="20"/>
      <c r="E156" s="20"/>
      <c r="F156" s="20"/>
      <c r="G156" s="20"/>
      <c r="H156" s="20"/>
      <c r="I156" s="20"/>
      <c r="J156" s="20"/>
      <c r="K156" s="20"/>
      <c r="L156" s="20"/>
      <c r="M156" s="20"/>
      <c r="N156" s="20"/>
      <c r="O156" s="20"/>
    </row>
    <row r="157" spans="2:18" ht="12.75" customHeight="1">
      <c r="B157" s="86"/>
      <c r="C157" s="20"/>
      <c r="D157" s="20"/>
      <c r="E157" s="20"/>
      <c r="F157" s="20"/>
      <c r="G157" s="20"/>
      <c r="H157" s="20"/>
      <c r="I157" s="20"/>
      <c r="J157" s="20"/>
      <c r="K157" s="20"/>
      <c r="L157" s="20"/>
      <c r="M157" s="20"/>
      <c r="N157" s="20"/>
      <c r="O157" s="20"/>
      <c r="R157" s="163" t="s">
        <v>201</v>
      </c>
    </row>
    <row r="158" spans="2:15" ht="12.75" customHeight="1">
      <c r="B158" s="86"/>
      <c r="C158" s="20"/>
      <c r="D158" s="20"/>
      <c r="E158" s="20"/>
      <c r="F158" s="20"/>
      <c r="G158" s="20"/>
      <c r="H158" s="20"/>
      <c r="I158" s="20"/>
      <c r="J158" s="20"/>
      <c r="K158" s="20"/>
      <c r="L158" s="20"/>
      <c r="M158" s="20"/>
      <c r="N158" s="20"/>
      <c r="O158" s="20"/>
    </row>
    <row r="159" spans="2:16" ht="12.75" customHeight="1">
      <c r="B159" s="86"/>
      <c r="C159" s="20"/>
      <c r="D159" s="20"/>
      <c r="E159" s="20"/>
      <c r="F159" s="20"/>
      <c r="G159" s="20"/>
      <c r="H159" s="20"/>
      <c r="I159" s="20"/>
      <c r="J159" s="20"/>
      <c r="K159" s="20"/>
      <c r="L159" s="20"/>
      <c r="M159" s="20"/>
      <c r="N159" s="20"/>
      <c r="O159" s="20"/>
      <c r="P159" t="s">
        <v>10</v>
      </c>
    </row>
    <row r="160" spans="2:15" ht="13.5" customHeight="1">
      <c r="B160" s="85" t="s">
        <v>39</v>
      </c>
      <c r="C160" s="157" t="s">
        <v>181</v>
      </c>
      <c r="D160" s="20"/>
      <c r="E160" s="20"/>
      <c r="F160" s="20"/>
      <c r="G160" s="20"/>
      <c r="H160" s="20"/>
      <c r="I160" s="20"/>
      <c r="J160" s="20"/>
      <c r="K160" s="20"/>
      <c r="L160" s="20"/>
      <c r="M160" s="20"/>
      <c r="N160" s="20"/>
      <c r="O160" s="20"/>
    </row>
    <row r="161" spans="2:15" ht="9.75" customHeight="1">
      <c r="B161" s="86"/>
      <c r="C161" s="20"/>
      <c r="D161" s="20"/>
      <c r="E161" s="20"/>
      <c r="F161" s="20"/>
      <c r="G161" s="20"/>
      <c r="H161" s="20"/>
      <c r="I161" s="20"/>
      <c r="J161" s="20"/>
      <c r="K161" s="20"/>
      <c r="L161" s="20"/>
      <c r="M161" s="20"/>
      <c r="N161" s="20"/>
      <c r="O161" s="20"/>
    </row>
    <row r="162" spans="2:15" ht="12.75" customHeight="1">
      <c r="B162" s="86"/>
      <c r="C162" s="86"/>
      <c r="D162" s="20"/>
      <c r="E162" s="20"/>
      <c r="F162" s="20"/>
      <c r="G162" s="20"/>
      <c r="H162" s="20"/>
      <c r="I162" s="20"/>
      <c r="J162" s="20"/>
      <c r="K162" s="20"/>
      <c r="L162" s="20"/>
      <c r="M162" s="20"/>
      <c r="N162" s="20"/>
      <c r="O162" s="20"/>
    </row>
    <row r="163" spans="2:15" ht="12.75" customHeight="1">
      <c r="B163" s="86"/>
      <c r="C163" s="86"/>
      <c r="D163" s="20"/>
      <c r="E163" s="20"/>
      <c r="F163" s="20"/>
      <c r="G163" s="20"/>
      <c r="H163" s="20"/>
      <c r="I163" s="20"/>
      <c r="J163" s="20"/>
      <c r="K163" s="20"/>
      <c r="L163" s="20"/>
      <c r="M163" s="20"/>
      <c r="N163" s="20"/>
      <c r="O163" s="20"/>
    </row>
    <row r="164" spans="2:15" ht="12.75" customHeight="1">
      <c r="B164" s="86"/>
      <c r="C164" s="20"/>
      <c r="D164" s="20"/>
      <c r="E164" s="20"/>
      <c r="F164" s="20"/>
      <c r="G164" s="20"/>
      <c r="H164" s="20"/>
      <c r="I164" s="20"/>
      <c r="J164" s="20"/>
      <c r="K164" s="20"/>
      <c r="L164" s="20"/>
      <c r="M164" s="20"/>
      <c r="N164" s="20"/>
      <c r="O164" s="20"/>
    </row>
    <row r="165" spans="2:15" ht="12.75" customHeight="1">
      <c r="B165" s="86"/>
      <c r="C165" s="20"/>
      <c r="D165" s="20"/>
      <c r="E165" s="20"/>
      <c r="F165" s="20"/>
      <c r="G165" s="20"/>
      <c r="H165" s="20"/>
      <c r="I165" s="20"/>
      <c r="J165" s="20"/>
      <c r="K165" s="20"/>
      <c r="L165" s="20"/>
      <c r="M165" s="20"/>
      <c r="N165" s="20"/>
      <c r="O165" s="20"/>
    </row>
    <row r="166" spans="2:15" ht="14.25" customHeight="1">
      <c r="B166" s="85" t="s">
        <v>40</v>
      </c>
      <c r="C166" s="156" t="s">
        <v>382</v>
      </c>
      <c r="D166" s="117"/>
      <c r="E166" s="117"/>
      <c r="F166" s="20"/>
      <c r="G166" s="20"/>
      <c r="H166" s="20"/>
      <c r="I166" s="20"/>
      <c r="J166" s="20"/>
      <c r="K166" s="20"/>
      <c r="L166" s="20"/>
      <c r="M166" s="20"/>
      <c r="N166" s="20"/>
      <c r="O166" s="20"/>
    </row>
    <row r="167" spans="2:15" ht="9.75" customHeight="1">
      <c r="B167" s="86"/>
      <c r="C167" s="20"/>
      <c r="D167" s="20"/>
      <c r="E167" s="20"/>
      <c r="F167" s="20"/>
      <c r="G167" s="20"/>
      <c r="H167" s="20"/>
      <c r="I167" s="20"/>
      <c r="J167" s="20"/>
      <c r="K167" s="20"/>
      <c r="L167" s="20"/>
      <c r="M167" s="20"/>
      <c r="N167" s="20"/>
      <c r="O167" s="20"/>
    </row>
    <row r="168" spans="2:15" ht="12.75" customHeight="1">
      <c r="B168" s="86"/>
      <c r="C168" s="20"/>
      <c r="D168" s="20"/>
      <c r="E168" s="20"/>
      <c r="F168" s="20"/>
      <c r="G168" s="20"/>
      <c r="H168" s="20"/>
      <c r="I168" s="20"/>
      <c r="J168" s="20"/>
      <c r="K168" s="20"/>
      <c r="L168" s="20"/>
      <c r="M168" s="20"/>
      <c r="N168" s="20"/>
      <c r="O168" s="20"/>
    </row>
    <row r="169" spans="2:15" ht="12.75" customHeight="1">
      <c r="B169" s="86"/>
      <c r="C169" s="20"/>
      <c r="D169" s="20"/>
      <c r="E169" s="20"/>
      <c r="F169" s="20"/>
      <c r="G169" s="20"/>
      <c r="H169" s="20"/>
      <c r="I169" s="20"/>
      <c r="J169" s="20"/>
      <c r="K169" s="20"/>
      <c r="L169" s="20"/>
      <c r="M169" s="20"/>
      <c r="N169" s="20"/>
      <c r="O169" s="20"/>
    </row>
    <row r="170" spans="2:15" ht="12.75" customHeight="1">
      <c r="B170" s="86"/>
      <c r="C170" s="20"/>
      <c r="D170" s="20"/>
      <c r="E170" s="20"/>
      <c r="F170" s="20"/>
      <c r="G170" s="20"/>
      <c r="H170" s="20"/>
      <c r="I170" s="20"/>
      <c r="J170" s="20"/>
      <c r="K170" s="20"/>
      <c r="L170" s="20"/>
      <c r="M170" s="20"/>
      <c r="N170" s="20"/>
      <c r="O170" s="20"/>
    </row>
    <row r="171" spans="2:15" ht="14.25" customHeight="1">
      <c r="B171" s="85" t="s">
        <v>41</v>
      </c>
      <c r="C171" s="156" t="s">
        <v>180</v>
      </c>
      <c r="D171" s="166"/>
      <c r="E171" s="117"/>
      <c r="F171" s="117"/>
      <c r="G171" s="117"/>
      <c r="H171" s="20"/>
      <c r="I171" s="20"/>
      <c r="J171" s="20"/>
      <c r="K171" s="20"/>
      <c r="L171" s="20"/>
      <c r="M171" s="20"/>
      <c r="N171" s="64"/>
      <c r="O171" s="20"/>
    </row>
    <row r="172" spans="2:15" ht="9.75" customHeight="1">
      <c r="B172" s="86"/>
      <c r="C172" s="13"/>
      <c r="D172" s="15"/>
      <c r="E172" s="15"/>
      <c r="F172" s="15"/>
      <c r="G172" s="15"/>
      <c r="H172" s="15"/>
      <c r="I172" s="46"/>
      <c r="J172" s="46"/>
      <c r="K172" s="45"/>
      <c r="L172" s="42"/>
      <c r="M172" s="51"/>
      <c r="N172" s="33"/>
      <c r="O172" s="14"/>
    </row>
    <row r="173" spans="2:15" ht="12.75" customHeight="1">
      <c r="B173" s="86"/>
      <c r="C173" s="19" t="s">
        <v>192</v>
      </c>
      <c r="D173" s="15"/>
      <c r="E173" s="15"/>
      <c r="F173" s="15"/>
      <c r="G173" s="15"/>
      <c r="H173" s="15"/>
      <c r="I173" s="46"/>
      <c r="J173" s="46"/>
      <c r="K173" s="45"/>
      <c r="L173" s="42"/>
      <c r="M173" s="51"/>
      <c r="N173" s="33"/>
      <c r="O173" s="14"/>
    </row>
    <row r="174" spans="2:15" ht="12.75" customHeight="1">
      <c r="B174" s="86"/>
      <c r="C174" s="19"/>
      <c r="D174" s="15"/>
      <c r="E174" s="15"/>
      <c r="F174" s="15"/>
      <c r="G174" s="15"/>
      <c r="H174" s="15"/>
      <c r="I174" s="46"/>
      <c r="J174" s="46"/>
      <c r="K174" s="45"/>
      <c r="L174" s="42"/>
      <c r="M174" s="51"/>
      <c r="N174" s="33"/>
      <c r="O174" s="14"/>
    </row>
    <row r="175" spans="2:15" ht="12.75" customHeight="1">
      <c r="B175" s="86"/>
      <c r="C175" s="19"/>
      <c r="D175" s="15"/>
      <c r="E175" s="15"/>
      <c r="F175" s="15"/>
      <c r="G175" s="62" t="s">
        <v>404</v>
      </c>
      <c r="H175" s="15"/>
      <c r="I175" s="46"/>
      <c r="J175" s="46"/>
      <c r="K175" s="45"/>
      <c r="L175" s="42"/>
      <c r="M175" s="51"/>
      <c r="N175" s="33"/>
      <c r="O175" s="14"/>
    </row>
    <row r="176" spans="2:13" ht="12.75" customHeight="1">
      <c r="B176" s="86"/>
      <c r="C176" s="210"/>
      <c r="D176" s="15"/>
      <c r="E176" s="15"/>
      <c r="F176" s="15"/>
      <c r="G176" s="62" t="s">
        <v>405</v>
      </c>
      <c r="H176" s="211"/>
      <c r="I176" s="277" t="s">
        <v>406</v>
      </c>
      <c r="J176" s="276"/>
      <c r="K176" s="276"/>
      <c r="L176" s="276"/>
      <c r="M176" s="276"/>
    </row>
    <row r="177" spans="2:15" ht="14.25" customHeight="1">
      <c r="B177" s="86"/>
      <c r="C177" s="210"/>
      <c r="D177" s="15"/>
      <c r="E177" s="15"/>
      <c r="F177" s="15"/>
      <c r="G177" s="275"/>
      <c r="H177" s="211"/>
      <c r="I177" s="138" t="s">
        <v>250</v>
      </c>
      <c r="L177" s="42"/>
      <c r="M177" s="51"/>
      <c r="N177" s="33"/>
      <c r="O177" s="14"/>
    </row>
    <row r="178" spans="2:15" ht="12.75" customHeight="1">
      <c r="B178" s="86"/>
      <c r="C178" s="15"/>
      <c r="D178" s="15"/>
      <c r="E178" s="15"/>
      <c r="F178" s="15"/>
      <c r="G178" s="125" t="s">
        <v>251</v>
      </c>
      <c r="H178" s="125"/>
      <c r="I178" s="138" t="s">
        <v>252</v>
      </c>
      <c r="L178" s="42"/>
      <c r="M178" s="51"/>
      <c r="N178" s="33"/>
      <c r="O178" s="14"/>
    </row>
    <row r="179" spans="2:15" ht="12.75" customHeight="1">
      <c r="B179" s="86"/>
      <c r="C179" s="15"/>
      <c r="D179" s="15"/>
      <c r="E179" s="15"/>
      <c r="F179" s="15"/>
      <c r="G179" s="138" t="s">
        <v>253</v>
      </c>
      <c r="H179" s="42"/>
      <c r="I179" s="138" t="s">
        <v>254</v>
      </c>
      <c r="L179" s="70"/>
      <c r="M179" s="62"/>
      <c r="N179" s="30"/>
      <c r="O179" s="32"/>
    </row>
    <row r="180" spans="2:15" ht="12.75" customHeight="1">
      <c r="B180" s="86"/>
      <c r="C180" s="15"/>
      <c r="D180" s="15"/>
      <c r="E180" s="15"/>
      <c r="F180" s="15"/>
      <c r="G180" s="212" t="s">
        <v>255</v>
      </c>
      <c r="H180" s="42"/>
      <c r="I180" s="212" t="s">
        <v>256</v>
      </c>
      <c r="K180" s="105" t="s">
        <v>257</v>
      </c>
      <c r="L180" s="213"/>
      <c r="M180" s="105" t="s">
        <v>24</v>
      </c>
      <c r="N180" s="30"/>
      <c r="O180" s="214" t="s">
        <v>258</v>
      </c>
    </row>
    <row r="181" spans="2:15" ht="12.75" customHeight="1">
      <c r="B181" s="86"/>
      <c r="C181" s="215"/>
      <c r="D181" s="215"/>
      <c r="E181" s="15"/>
      <c r="F181" s="15"/>
      <c r="G181" s="216" t="s">
        <v>9</v>
      </c>
      <c r="H181" s="18"/>
      <c r="I181" s="216" t="s">
        <v>9</v>
      </c>
      <c r="K181" s="216" t="s">
        <v>9</v>
      </c>
      <c r="L181" s="26"/>
      <c r="M181" s="216" t="s">
        <v>9</v>
      </c>
      <c r="N181" s="26"/>
      <c r="O181" s="216" t="s">
        <v>9</v>
      </c>
    </row>
    <row r="182" spans="2:15" ht="12.75" customHeight="1">
      <c r="B182" s="86"/>
      <c r="C182" s="58"/>
      <c r="D182" s="58"/>
      <c r="E182" s="58"/>
      <c r="F182" s="58"/>
      <c r="G182" s="34"/>
      <c r="H182" s="59"/>
      <c r="I182" s="34"/>
      <c r="K182" s="24"/>
      <c r="L182" s="57"/>
      <c r="M182" s="24"/>
      <c r="N182" s="57"/>
      <c r="O182" s="57"/>
    </row>
    <row r="183" spans="2:15" ht="15.75" customHeight="1">
      <c r="B183" s="86"/>
      <c r="C183" s="58" t="s">
        <v>259</v>
      </c>
      <c r="D183" s="58"/>
      <c r="E183" s="58"/>
      <c r="F183" s="58"/>
      <c r="G183" s="34">
        <v>239850</v>
      </c>
      <c r="H183" s="59"/>
      <c r="I183" s="34">
        <f>77715+112314-76560</f>
        <v>113469</v>
      </c>
      <c r="K183" s="24">
        <v>57398</v>
      </c>
      <c r="L183" s="57"/>
      <c r="M183" s="24">
        <f>455655-I183-I184-G183-K183-M184</f>
        <v>44956</v>
      </c>
      <c r="N183" s="57"/>
      <c r="O183" s="57">
        <f>SUM(G183:M183)</f>
        <v>455673</v>
      </c>
    </row>
    <row r="184" spans="2:15" ht="15.75" customHeight="1">
      <c r="B184" s="86"/>
      <c r="C184" s="24" t="s">
        <v>260</v>
      </c>
      <c r="D184" s="58"/>
      <c r="E184" s="58"/>
      <c r="F184" s="58"/>
      <c r="G184" s="217">
        <v>0</v>
      </c>
      <c r="H184" s="59"/>
      <c r="I184" s="116">
        <v>0</v>
      </c>
      <c r="K184" s="116">
        <v>0</v>
      </c>
      <c r="L184" s="57"/>
      <c r="M184" s="116">
        <v>-18</v>
      </c>
      <c r="N184" s="57"/>
      <c r="O184" s="57">
        <f>SUM(G184:M184)</f>
        <v>-18</v>
      </c>
    </row>
    <row r="185" spans="2:15" ht="6" customHeight="1">
      <c r="B185" s="86"/>
      <c r="C185" s="24"/>
      <c r="D185" s="58"/>
      <c r="E185" s="58"/>
      <c r="F185" s="58"/>
      <c r="G185" s="267"/>
      <c r="H185" s="59"/>
      <c r="I185" s="267"/>
      <c r="K185" s="267"/>
      <c r="L185" s="57"/>
      <c r="M185" s="267"/>
      <c r="N185" s="57"/>
      <c r="O185" s="267"/>
    </row>
    <row r="186" spans="2:18" ht="15.75" customHeight="1" thickBot="1">
      <c r="B186" s="86"/>
      <c r="C186" s="58" t="s">
        <v>261</v>
      </c>
      <c r="D186" s="58"/>
      <c r="E186" s="58"/>
      <c r="F186" s="58"/>
      <c r="G186" s="268">
        <f>SUM(G183:G184)</f>
        <v>239850</v>
      </c>
      <c r="H186" s="59"/>
      <c r="I186" s="268">
        <f>SUM(I183:I184)</f>
        <v>113469</v>
      </c>
      <c r="K186" s="268">
        <f>SUM(K183:K184)</f>
        <v>57398</v>
      </c>
      <c r="L186" s="57"/>
      <c r="M186" s="268">
        <f>SUM(M183:M184)</f>
        <v>44938</v>
      </c>
      <c r="N186" s="57"/>
      <c r="O186" s="268">
        <f>SUM(O183:O184)</f>
        <v>455655</v>
      </c>
      <c r="R186" s="129">
        <f>+O186-PL!K22</f>
        <v>0</v>
      </c>
    </row>
    <row r="187" spans="2:15" ht="15.75" customHeight="1" thickTop="1">
      <c r="B187" s="86"/>
      <c r="C187" s="58"/>
      <c r="D187" s="58"/>
      <c r="E187" s="58"/>
      <c r="F187" s="58"/>
      <c r="G187" s="34"/>
      <c r="H187" s="59"/>
      <c r="I187" s="218"/>
      <c r="K187" s="24"/>
      <c r="L187" s="57"/>
      <c r="M187" s="24"/>
      <c r="N187" s="57"/>
      <c r="O187" s="57"/>
    </row>
    <row r="188" spans="2:15" ht="15.75" customHeight="1">
      <c r="B188" s="86"/>
      <c r="C188" s="60" t="s">
        <v>262</v>
      </c>
      <c r="D188" s="58"/>
      <c r="E188" s="58"/>
      <c r="F188" s="58"/>
      <c r="G188" s="34">
        <f>-14321+214</f>
        <v>-14107</v>
      </c>
      <c r="H188" s="59"/>
      <c r="I188" s="218">
        <f>3970+265+(459+117)+422/4*3</f>
        <v>5127.5</v>
      </c>
      <c r="K188" s="24">
        <f>-10011+2232</f>
        <v>-7779</v>
      </c>
      <c r="L188" s="57"/>
      <c r="M188" s="24">
        <f>2739-1148+1407-273-495-3-12-89+(19+2+145)-422/4*3-4133</f>
        <v>-2157.5</v>
      </c>
      <c r="N188" s="57"/>
      <c r="O188" s="57">
        <f>SUM(G188:M188)</f>
        <v>-18916</v>
      </c>
    </row>
    <row r="189" spans="2:15" ht="6" customHeight="1">
      <c r="B189" s="86"/>
      <c r="C189" s="58" t="s">
        <v>10</v>
      </c>
      <c r="D189" s="58"/>
      <c r="E189" s="58"/>
      <c r="F189" s="58"/>
      <c r="G189" s="58"/>
      <c r="H189" s="58"/>
      <c r="I189" s="219"/>
      <c r="J189" s="59"/>
      <c r="K189" s="219"/>
      <c r="L189" s="57"/>
      <c r="M189" s="219"/>
      <c r="N189" s="57"/>
      <c r="O189" s="220" t="s">
        <v>10</v>
      </c>
    </row>
    <row r="190" spans="2:15" ht="15.75" customHeight="1">
      <c r="B190" s="86"/>
      <c r="C190" s="58" t="s">
        <v>413</v>
      </c>
      <c r="D190" s="58"/>
      <c r="E190" s="58"/>
      <c r="F190" s="58"/>
      <c r="G190" s="58"/>
      <c r="H190" s="58"/>
      <c r="I190" s="219"/>
      <c r="J190" s="59"/>
      <c r="K190" s="219"/>
      <c r="L190" s="57"/>
      <c r="M190" s="219"/>
      <c r="N190" s="57"/>
      <c r="O190" s="101">
        <f>+PL!K36</f>
        <v>-41885</v>
      </c>
    </row>
    <row r="191" spans="2:15" ht="6" customHeight="1">
      <c r="B191" s="86"/>
      <c r="C191" s="58"/>
      <c r="D191" s="58"/>
      <c r="E191" s="58"/>
      <c r="F191" s="58"/>
      <c r="G191" s="58"/>
      <c r="H191" s="58"/>
      <c r="I191" s="219"/>
      <c r="J191" s="59"/>
      <c r="K191" s="219"/>
      <c r="L191" s="57"/>
      <c r="M191" s="219"/>
      <c r="N191" s="57"/>
      <c r="O191" s="220"/>
    </row>
    <row r="192" spans="2:15" ht="15.75" customHeight="1">
      <c r="B192" s="86"/>
      <c r="C192" s="60" t="s">
        <v>68</v>
      </c>
      <c r="D192" s="221"/>
      <c r="E192" s="58"/>
      <c r="F192" s="58"/>
      <c r="G192" s="58"/>
      <c r="H192" s="58"/>
      <c r="I192" s="57"/>
      <c r="J192" s="59"/>
      <c r="K192" s="34"/>
      <c r="L192" s="57"/>
      <c r="M192" s="58"/>
      <c r="N192" s="57"/>
      <c r="O192" s="24">
        <f>+PL!K31</f>
        <v>-3188</v>
      </c>
    </row>
    <row r="193" spans="2:15" ht="6" customHeight="1">
      <c r="B193" s="86"/>
      <c r="C193" s="60"/>
      <c r="D193" s="221"/>
      <c r="E193" s="58"/>
      <c r="F193" s="58"/>
      <c r="G193" s="58"/>
      <c r="H193" s="58"/>
      <c r="I193" s="57"/>
      <c r="J193" s="59"/>
      <c r="K193" s="34"/>
      <c r="L193" s="57"/>
      <c r="M193" s="58"/>
      <c r="N193" s="57"/>
      <c r="O193" s="24"/>
    </row>
    <row r="194" spans="2:15" ht="15.75" customHeight="1">
      <c r="B194" s="86"/>
      <c r="C194" s="60" t="s">
        <v>332</v>
      </c>
      <c r="D194" s="221"/>
      <c r="E194" s="58"/>
      <c r="F194" s="58"/>
      <c r="G194" s="58"/>
      <c r="H194" s="58"/>
      <c r="I194" s="57"/>
      <c r="J194" s="59"/>
      <c r="K194" s="34"/>
      <c r="L194" s="57"/>
      <c r="M194" s="58"/>
      <c r="N194" s="57"/>
      <c r="O194" s="24">
        <f>+PL!K34</f>
        <v>-603</v>
      </c>
    </row>
    <row r="195" spans="2:15" ht="4.5" customHeight="1">
      <c r="B195" s="86"/>
      <c r="C195" s="60"/>
      <c r="D195" s="221"/>
      <c r="E195" s="58"/>
      <c r="F195" s="58"/>
      <c r="G195" s="58"/>
      <c r="H195" s="58"/>
      <c r="I195" s="57"/>
      <c r="J195" s="59"/>
      <c r="K195" s="34"/>
      <c r="L195" s="57"/>
      <c r="M195" s="58"/>
      <c r="N195" s="57"/>
      <c r="O195" s="269"/>
    </row>
    <row r="196" spans="2:18" ht="15.75" customHeight="1" thickBot="1">
      <c r="B196" s="86"/>
      <c r="C196" s="60" t="s">
        <v>345</v>
      </c>
      <c r="D196" s="221"/>
      <c r="E196" s="58"/>
      <c r="F196" s="58"/>
      <c r="G196" s="58"/>
      <c r="H196" s="58"/>
      <c r="I196" s="57"/>
      <c r="J196" s="59"/>
      <c r="K196" s="34"/>
      <c r="L196" s="57"/>
      <c r="M196" s="58"/>
      <c r="N196" s="57"/>
      <c r="O196" s="270">
        <f>SUM(O188:O195)</f>
        <v>-64592</v>
      </c>
      <c r="R196" s="137">
        <f>-O196+PL!K39</f>
        <v>0</v>
      </c>
    </row>
    <row r="197" spans="2:15" ht="12.75" customHeight="1" thickTop="1">
      <c r="B197" s="86"/>
      <c r="C197" s="60"/>
      <c r="D197" s="71"/>
      <c r="E197" s="58"/>
      <c r="F197" s="58"/>
      <c r="G197" s="58"/>
      <c r="H197" s="58"/>
      <c r="I197" s="101"/>
      <c r="J197" s="115"/>
      <c r="K197" s="114"/>
      <c r="L197" s="101"/>
      <c r="M197" s="101"/>
      <c r="N197" s="101"/>
      <c r="O197" s="101"/>
    </row>
    <row r="198" spans="2:15" ht="12.75" customHeight="1">
      <c r="B198" s="86"/>
      <c r="C198" s="60"/>
      <c r="D198" s="71"/>
      <c r="E198" s="58"/>
      <c r="F198" s="58"/>
      <c r="G198" s="58"/>
      <c r="H198" s="58"/>
      <c r="I198" s="57"/>
      <c r="J198" s="59"/>
      <c r="K198" s="34"/>
      <c r="L198" s="57"/>
      <c r="M198" s="101"/>
      <c r="N198" s="57"/>
      <c r="O198" s="24"/>
    </row>
    <row r="199" spans="2:15" ht="14.25" customHeight="1">
      <c r="B199" s="85" t="s">
        <v>42</v>
      </c>
      <c r="C199" s="157" t="s">
        <v>185</v>
      </c>
      <c r="D199" s="20"/>
      <c r="E199" s="20"/>
      <c r="F199" s="20"/>
      <c r="G199" s="20"/>
      <c r="H199" s="20"/>
      <c r="I199" s="20"/>
      <c r="J199" s="20"/>
      <c r="K199" s="20"/>
      <c r="L199" s="20"/>
      <c r="M199" s="20"/>
      <c r="N199" s="20"/>
      <c r="O199" s="20"/>
    </row>
    <row r="200" spans="2:15" ht="9.75" customHeight="1">
      <c r="B200" s="86"/>
      <c r="C200" s="20"/>
      <c r="D200" s="20"/>
      <c r="E200" s="20"/>
      <c r="F200" s="20"/>
      <c r="G200" s="20"/>
      <c r="H200" s="20"/>
      <c r="I200" s="20"/>
      <c r="J200" s="20"/>
      <c r="K200" s="20"/>
      <c r="L200" s="20"/>
      <c r="M200" s="20"/>
      <c r="N200" s="20"/>
      <c r="O200" s="20"/>
    </row>
    <row r="201" spans="2:15" ht="12" customHeight="1">
      <c r="B201" s="86"/>
      <c r="C201" s="20"/>
      <c r="D201" s="20"/>
      <c r="E201" s="20"/>
      <c r="F201" s="20"/>
      <c r="G201" s="20"/>
      <c r="H201" s="20"/>
      <c r="I201" s="20"/>
      <c r="J201" s="20"/>
      <c r="K201" s="20"/>
      <c r="L201" s="20"/>
      <c r="M201" s="20"/>
      <c r="N201" s="20"/>
      <c r="O201" s="20"/>
    </row>
    <row r="202" spans="2:15" ht="12" customHeight="1">
      <c r="B202" s="86"/>
      <c r="C202" s="20"/>
      <c r="D202" s="20"/>
      <c r="E202" s="20"/>
      <c r="F202" s="20"/>
      <c r="G202" s="20"/>
      <c r="H202" s="20"/>
      <c r="I202" s="20"/>
      <c r="J202" s="20"/>
      <c r="K202" s="20"/>
      <c r="L202" s="20"/>
      <c r="M202" s="20"/>
      <c r="N202" s="20"/>
      <c r="O202" s="20"/>
    </row>
    <row r="203" spans="2:15" ht="12.75" customHeight="1">
      <c r="B203" s="86"/>
      <c r="C203" s="20"/>
      <c r="D203" s="20"/>
      <c r="E203" s="20"/>
      <c r="F203" s="20"/>
      <c r="G203" s="20"/>
      <c r="H203" s="20"/>
      <c r="I203" s="20"/>
      <c r="J203" s="20"/>
      <c r="K203" s="20"/>
      <c r="L203" s="20"/>
      <c r="M203" s="20"/>
      <c r="N203" s="20"/>
      <c r="O203" s="20"/>
    </row>
    <row r="204" spans="2:15" ht="12" customHeight="1">
      <c r="B204" s="86"/>
      <c r="C204" s="20"/>
      <c r="D204" s="20"/>
      <c r="E204" s="20"/>
      <c r="F204" s="20"/>
      <c r="G204" s="20"/>
      <c r="H204" s="20"/>
      <c r="I204" s="20"/>
      <c r="J204" s="20"/>
      <c r="K204" s="20"/>
      <c r="L204" s="20"/>
      <c r="M204" s="20"/>
      <c r="N204" s="20"/>
      <c r="O204" s="20"/>
    </row>
    <row r="205" spans="2:15" ht="14.25" customHeight="1">
      <c r="B205" s="85" t="s">
        <v>43</v>
      </c>
      <c r="C205" s="157" t="s">
        <v>186</v>
      </c>
      <c r="D205" s="20"/>
      <c r="E205" s="20"/>
      <c r="F205" s="20"/>
      <c r="G205" s="20"/>
      <c r="H205" s="20"/>
      <c r="I205" s="20"/>
      <c r="J205" s="20"/>
      <c r="K205" s="20"/>
      <c r="L205" s="20"/>
      <c r="M205" s="20"/>
      <c r="N205" s="20"/>
      <c r="O205" s="20"/>
    </row>
    <row r="206" spans="2:15" ht="9.75" customHeight="1">
      <c r="B206" s="86"/>
      <c r="C206" s="20"/>
      <c r="D206" s="20"/>
      <c r="E206" s="20"/>
      <c r="F206" s="20"/>
      <c r="G206" s="20"/>
      <c r="H206" s="20"/>
      <c r="I206" s="20"/>
      <c r="J206" s="20"/>
      <c r="K206" s="20"/>
      <c r="L206" s="20"/>
      <c r="M206" s="20"/>
      <c r="N206" s="20"/>
      <c r="O206" s="20"/>
    </row>
    <row r="207" spans="2:15" ht="12.75" customHeight="1">
      <c r="B207" s="86"/>
      <c r="C207" s="20"/>
      <c r="D207" s="20"/>
      <c r="E207" s="20"/>
      <c r="F207" s="20"/>
      <c r="G207" s="20"/>
      <c r="H207" s="20"/>
      <c r="I207" s="20"/>
      <c r="J207" s="20"/>
      <c r="K207" s="20"/>
      <c r="L207" s="20"/>
      <c r="M207" s="20"/>
      <c r="N207" s="20"/>
      <c r="O207" s="20"/>
    </row>
    <row r="208" spans="2:15" ht="12.75" customHeight="1">
      <c r="B208" s="86"/>
      <c r="C208" s="20"/>
      <c r="D208" s="20"/>
      <c r="E208" s="20"/>
      <c r="F208" s="20"/>
      <c r="G208" s="20"/>
      <c r="H208" s="20"/>
      <c r="I208" s="20"/>
      <c r="J208" s="20"/>
      <c r="K208" s="20"/>
      <c r="L208" s="20"/>
      <c r="M208" s="20"/>
      <c r="N208" s="20"/>
      <c r="O208" s="20"/>
    </row>
    <row r="209" spans="2:15" ht="12.75" customHeight="1">
      <c r="B209" s="86"/>
      <c r="C209" s="20"/>
      <c r="D209" s="20"/>
      <c r="E209" s="20"/>
      <c r="F209" s="20"/>
      <c r="G209" s="20"/>
      <c r="H209" s="20"/>
      <c r="I209" s="20"/>
      <c r="J209" s="20"/>
      <c r="K209" s="20"/>
      <c r="L209" s="20"/>
      <c r="M209" s="20"/>
      <c r="N209" s="20"/>
      <c r="O209" s="20"/>
    </row>
    <row r="210" spans="2:15" ht="14.25" customHeight="1">
      <c r="B210" s="85" t="s">
        <v>44</v>
      </c>
      <c r="C210" s="156" t="s">
        <v>188</v>
      </c>
      <c r="D210" s="117"/>
      <c r="E210" s="117"/>
      <c r="F210" s="117"/>
      <c r="G210" s="117"/>
      <c r="H210" s="117"/>
      <c r="I210" s="117"/>
      <c r="J210" s="20"/>
      <c r="K210" s="20"/>
      <c r="L210" s="20"/>
      <c r="M210" s="20"/>
      <c r="N210" s="20"/>
      <c r="O210" s="20"/>
    </row>
    <row r="211" spans="2:15" ht="9.75" customHeight="1">
      <c r="B211" s="86"/>
      <c r="C211" s="20"/>
      <c r="D211" s="20"/>
      <c r="E211" s="20"/>
      <c r="F211" s="20"/>
      <c r="G211" s="20"/>
      <c r="H211" s="20"/>
      <c r="I211" s="20"/>
      <c r="J211" s="20"/>
      <c r="K211" s="20"/>
      <c r="L211" s="20"/>
      <c r="M211" s="20"/>
      <c r="N211" s="20"/>
      <c r="O211" s="20"/>
    </row>
    <row r="212" spans="2:15" ht="12.75" customHeight="1">
      <c r="B212" s="86"/>
      <c r="C212" s="20"/>
      <c r="D212" s="20"/>
      <c r="E212" s="20"/>
      <c r="F212" s="20"/>
      <c r="G212" s="20"/>
      <c r="H212" s="20"/>
      <c r="I212" s="20"/>
      <c r="J212" s="20"/>
      <c r="K212" s="20"/>
      <c r="L212" s="20"/>
      <c r="M212" s="20"/>
      <c r="N212" s="20"/>
      <c r="O212" s="20"/>
    </row>
    <row r="213" spans="2:15" ht="12.75" customHeight="1">
      <c r="B213" s="86"/>
      <c r="C213" s="20"/>
      <c r="E213" s="20"/>
      <c r="F213" s="20"/>
      <c r="G213" s="20"/>
      <c r="H213" s="20"/>
      <c r="I213" s="20"/>
      <c r="J213" s="20"/>
      <c r="K213" s="20"/>
      <c r="L213" s="20"/>
      <c r="M213" s="20"/>
      <c r="N213" s="20"/>
      <c r="O213" s="20"/>
    </row>
    <row r="214" spans="2:15" ht="12.75" customHeight="1">
      <c r="B214" s="86"/>
      <c r="C214" s="20"/>
      <c r="D214" s="20"/>
      <c r="E214" s="20"/>
      <c r="F214" s="20"/>
      <c r="G214" s="20"/>
      <c r="H214" s="20"/>
      <c r="I214" s="20"/>
      <c r="J214" s="20"/>
      <c r="K214" s="20"/>
      <c r="L214" s="20"/>
      <c r="M214" s="20"/>
      <c r="N214" s="20"/>
      <c r="O214" s="20"/>
    </row>
    <row r="215" spans="2:15" ht="12.75" customHeight="1">
      <c r="B215" s="86"/>
      <c r="C215" s="20"/>
      <c r="E215" s="20"/>
      <c r="F215" s="20"/>
      <c r="G215" s="20"/>
      <c r="H215" s="20"/>
      <c r="I215" s="20"/>
      <c r="J215" s="20"/>
      <c r="K215" s="20"/>
      <c r="L215" s="20"/>
      <c r="M215" s="20"/>
      <c r="N215" s="20"/>
      <c r="O215" s="20"/>
    </row>
    <row r="216" spans="2:15" ht="12.75" customHeight="1">
      <c r="B216" s="86"/>
      <c r="D216" s="20"/>
      <c r="E216" s="20"/>
      <c r="F216" s="20"/>
      <c r="G216" s="20"/>
      <c r="H216" s="20"/>
      <c r="I216" s="20"/>
      <c r="J216" s="20"/>
      <c r="K216" s="20"/>
      <c r="L216" s="20"/>
      <c r="M216" s="20"/>
      <c r="N216" s="20"/>
      <c r="O216" s="20"/>
    </row>
    <row r="217" spans="2:15" ht="12.75" customHeight="1">
      <c r="B217" s="86"/>
      <c r="C217" s="228" t="s">
        <v>339</v>
      </c>
      <c r="D217" s="20"/>
      <c r="E217" s="20"/>
      <c r="F217" s="20"/>
      <c r="G217" s="20"/>
      <c r="H217" s="20"/>
      <c r="I217" s="20"/>
      <c r="J217" s="20"/>
      <c r="K217" s="20"/>
      <c r="L217" s="20"/>
      <c r="M217" s="20"/>
      <c r="N217" s="20"/>
      <c r="O217" s="20"/>
    </row>
    <row r="218" spans="2:15" ht="12.75" customHeight="1">
      <c r="B218" s="86"/>
      <c r="C218" s="20"/>
      <c r="D218" s="20"/>
      <c r="E218" s="20"/>
      <c r="F218" s="20"/>
      <c r="G218" s="20"/>
      <c r="H218" s="20"/>
      <c r="I218" s="42" t="s">
        <v>3</v>
      </c>
      <c r="J218" s="45"/>
      <c r="K218" s="52" t="s">
        <v>4</v>
      </c>
      <c r="L218" s="11"/>
      <c r="M218" s="42" t="s">
        <v>3</v>
      </c>
      <c r="N218" s="42"/>
      <c r="O218" s="52" t="s">
        <v>4</v>
      </c>
    </row>
    <row r="219" spans="2:15" ht="12.75" customHeight="1">
      <c r="B219" s="86"/>
      <c r="D219" s="20"/>
      <c r="E219" s="20"/>
      <c r="F219" s="20"/>
      <c r="G219" s="20"/>
      <c r="H219" s="20"/>
      <c r="I219" s="42" t="s">
        <v>5</v>
      </c>
      <c r="J219" s="45"/>
      <c r="K219" s="52" t="s">
        <v>6</v>
      </c>
      <c r="L219" s="11"/>
      <c r="M219" s="42" t="s">
        <v>5</v>
      </c>
      <c r="N219" s="42"/>
      <c r="O219" s="52" t="s">
        <v>12</v>
      </c>
    </row>
    <row r="220" spans="2:15" ht="12.75" customHeight="1">
      <c r="B220" s="86"/>
      <c r="C220" s="228"/>
      <c r="D220" s="20"/>
      <c r="E220" s="20"/>
      <c r="F220" s="20"/>
      <c r="G220" s="20"/>
      <c r="H220" s="20"/>
      <c r="I220" s="42" t="s">
        <v>2</v>
      </c>
      <c r="J220" s="45"/>
      <c r="K220" s="52" t="s">
        <v>2</v>
      </c>
      <c r="L220" s="11"/>
      <c r="M220" s="42" t="s">
        <v>7</v>
      </c>
      <c r="N220" s="42"/>
      <c r="O220" s="52" t="s">
        <v>8</v>
      </c>
    </row>
    <row r="221" spans="2:15" ht="12.75" customHeight="1">
      <c r="B221" s="86"/>
      <c r="C221" s="20"/>
      <c r="D221" s="20"/>
      <c r="E221" s="20"/>
      <c r="F221" s="20"/>
      <c r="G221" s="20"/>
      <c r="H221" s="20"/>
      <c r="I221" s="43" t="s">
        <v>389</v>
      </c>
      <c r="J221" s="45"/>
      <c r="K221" s="43" t="s">
        <v>390</v>
      </c>
      <c r="L221" s="11"/>
      <c r="M221" s="42" t="str">
        <f>I221</f>
        <v>31/3/2007</v>
      </c>
      <c r="N221" s="42"/>
      <c r="O221" s="42" t="str">
        <f>K221</f>
        <v>31/3/2006</v>
      </c>
    </row>
    <row r="222" spans="2:15" ht="12.75" customHeight="1">
      <c r="B222" s="86"/>
      <c r="C222" s="20"/>
      <c r="D222" s="20"/>
      <c r="E222" s="20"/>
      <c r="F222" s="20"/>
      <c r="G222" s="20"/>
      <c r="H222" s="20"/>
      <c r="I222" s="53" t="s">
        <v>9</v>
      </c>
      <c r="J222" s="54"/>
      <c r="K222" s="53" t="s">
        <v>9</v>
      </c>
      <c r="L222" s="54"/>
      <c r="M222" s="53" t="s">
        <v>9</v>
      </c>
      <c r="N222" s="53"/>
      <c r="O222" s="53" t="s">
        <v>9</v>
      </c>
    </row>
    <row r="223" spans="2:15" ht="12.75" customHeight="1">
      <c r="B223" s="86"/>
      <c r="C223" s="20"/>
      <c r="D223" s="20"/>
      <c r="E223" s="20"/>
      <c r="F223" s="20"/>
      <c r="G223" s="19"/>
      <c r="H223" s="20"/>
      <c r="I223" s="20"/>
      <c r="J223" s="20"/>
      <c r="K223" s="20"/>
      <c r="L223" s="20"/>
      <c r="M223" s="53"/>
      <c r="N223" s="53"/>
      <c r="O223" s="53"/>
    </row>
    <row r="224" spans="2:15" ht="12.75" customHeight="1">
      <c r="B224" s="86"/>
      <c r="C224" s="20" t="s">
        <v>107</v>
      </c>
      <c r="D224" s="20"/>
      <c r="E224" s="20"/>
      <c r="F224" s="20"/>
      <c r="G224" s="19"/>
      <c r="H224" s="20"/>
      <c r="I224" s="20">
        <v>40479</v>
      </c>
      <c r="J224" s="20"/>
      <c r="K224" s="20">
        <v>87008</v>
      </c>
      <c r="L224" s="20"/>
      <c r="M224" s="20">
        <v>239850</v>
      </c>
      <c r="N224" s="20"/>
      <c r="O224" s="20">
        <v>255687</v>
      </c>
    </row>
    <row r="225" spans="2:15" ht="12.75" customHeight="1">
      <c r="B225" s="86"/>
      <c r="C225" s="20" t="s">
        <v>365</v>
      </c>
      <c r="D225" s="20"/>
      <c r="E225" s="20"/>
      <c r="F225" s="20"/>
      <c r="H225" s="20"/>
      <c r="I225" s="20">
        <v>-68129</v>
      </c>
      <c r="J225" s="20"/>
      <c r="K225" s="20">
        <v>-109862</v>
      </c>
      <c r="L225" s="20"/>
      <c r="M225" s="20">
        <v>-261128</v>
      </c>
      <c r="N225" s="20"/>
      <c r="O225" s="20">
        <v>-290140</v>
      </c>
    </row>
    <row r="226" spans="2:15" ht="12.75" customHeight="1">
      <c r="B226" s="86"/>
      <c r="C226" s="19" t="s">
        <v>366</v>
      </c>
      <c r="D226" s="20"/>
      <c r="E226" s="20"/>
      <c r="F226" s="20"/>
      <c r="G226" s="20"/>
      <c r="H226" s="20"/>
      <c r="I226" s="20">
        <v>7104</v>
      </c>
      <c r="J226" s="20"/>
      <c r="K226" s="20">
        <v>36</v>
      </c>
      <c r="L226" s="20"/>
      <c r="M226" s="20">
        <v>7172</v>
      </c>
      <c r="N226" s="20"/>
      <c r="O226" s="20">
        <v>106</v>
      </c>
    </row>
    <row r="227" spans="2:15" ht="12.75" customHeight="1">
      <c r="B227" s="86"/>
      <c r="C227" s="20" t="s">
        <v>68</v>
      </c>
      <c r="D227" s="20"/>
      <c r="E227" s="20"/>
      <c r="F227" s="20"/>
      <c r="G227" s="20"/>
      <c r="H227" s="20"/>
      <c r="I227" s="66">
        <v>-4</v>
      </c>
      <c r="J227" s="20"/>
      <c r="K227" s="66">
        <v>-53</v>
      </c>
      <c r="L227" s="20"/>
      <c r="M227" s="66">
        <v>-214</v>
      </c>
      <c r="N227" s="20"/>
      <c r="O227" s="66">
        <v>-242</v>
      </c>
    </row>
    <row r="228" spans="2:15" ht="6" customHeight="1">
      <c r="B228" s="86"/>
      <c r="C228" s="20"/>
      <c r="D228" s="20"/>
      <c r="E228" s="20"/>
      <c r="F228" s="20"/>
      <c r="G228" s="20"/>
      <c r="H228" s="20"/>
      <c r="I228" s="20"/>
      <c r="J228" s="20"/>
      <c r="K228" s="20"/>
      <c r="L228" s="20"/>
      <c r="M228" s="20"/>
      <c r="N228" s="20"/>
      <c r="O228" s="20"/>
    </row>
    <row r="229" spans="2:15" ht="12.75" customHeight="1">
      <c r="B229" s="86"/>
      <c r="C229" s="20" t="s">
        <v>345</v>
      </c>
      <c r="D229" s="20"/>
      <c r="E229" s="20"/>
      <c r="F229" s="20"/>
      <c r="G229" s="20"/>
      <c r="H229" s="20"/>
      <c r="I229" s="20">
        <f>SUM(I224:I227)</f>
        <v>-20550</v>
      </c>
      <c r="J229" s="20"/>
      <c r="K229" s="20">
        <f>SUM(K224:K227)</f>
        <v>-22871</v>
      </c>
      <c r="L229" s="20"/>
      <c r="M229" s="20">
        <f>SUM(M224:M227)</f>
        <v>-14320</v>
      </c>
      <c r="N229" s="20"/>
      <c r="O229" s="20">
        <f>SUM(O224:O227)</f>
        <v>-34589</v>
      </c>
    </row>
    <row r="230" spans="2:15" ht="12.75" customHeight="1">
      <c r="B230" s="86"/>
      <c r="C230" s="20" t="s">
        <v>20</v>
      </c>
      <c r="D230" s="20"/>
      <c r="E230" s="20"/>
      <c r="F230" s="20"/>
      <c r="G230" s="20"/>
      <c r="H230" s="20"/>
      <c r="I230" s="143">
        <v>0</v>
      </c>
      <c r="J230" s="20"/>
      <c r="K230" s="20">
        <v>-716</v>
      </c>
      <c r="L230" s="20"/>
      <c r="M230" s="96">
        <v>0</v>
      </c>
      <c r="N230" s="20"/>
      <c r="O230" s="20">
        <v>-2098</v>
      </c>
    </row>
    <row r="231" spans="2:15" ht="6" customHeight="1">
      <c r="B231" s="86"/>
      <c r="C231" s="20"/>
      <c r="D231" s="20"/>
      <c r="E231" s="20"/>
      <c r="F231" s="20"/>
      <c r="G231" s="20"/>
      <c r="H231" s="20"/>
      <c r="I231" s="229"/>
      <c r="J231" s="20"/>
      <c r="K231" s="229"/>
      <c r="L231" s="20"/>
      <c r="M231" s="229"/>
      <c r="N231" s="124"/>
      <c r="O231" s="229"/>
    </row>
    <row r="232" spans="2:15" ht="13.5" customHeight="1" thickBot="1">
      <c r="B232" s="86"/>
      <c r="C232" s="20" t="s">
        <v>367</v>
      </c>
      <c r="D232" s="20"/>
      <c r="E232" s="20"/>
      <c r="F232" s="20"/>
      <c r="G232" s="20"/>
      <c r="H232" s="20"/>
      <c r="I232" s="230">
        <f>+I229+I230</f>
        <v>-20550</v>
      </c>
      <c r="J232" s="20"/>
      <c r="K232" s="230">
        <f>+K229+K230</f>
        <v>-23587</v>
      </c>
      <c r="L232" s="20"/>
      <c r="M232" s="230">
        <f>+M229+M230</f>
        <v>-14320</v>
      </c>
      <c r="N232" s="20"/>
      <c r="O232" s="230">
        <f>+O229+O230</f>
        <v>-36687</v>
      </c>
    </row>
    <row r="233" spans="2:15" ht="12.75" customHeight="1" thickTop="1">
      <c r="B233" s="86"/>
      <c r="C233" s="20"/>
      <c r="D233" s="20"/>
      <c r="E233" s="20"/>
      <c r="F233" s="20"/>
      <c r="G233" s="20"/>
      <c r="H233" s="20"/>
      <c r="I233" s="20"/>
      <c r="J233" s="20"/>
      <c r="K233" s="20"/>
      <c r="L233" s="20"/>
      <c r="M233" s="20"/>
      <c r="N233" s="20"/>
      <c r="O233" s="20"/>
    </row>
    <row r="234" spans="2:15" ht="12.75" customHeight="1">
      <c r="B234" s="86"/>
      <c r="C234" s="20"/>
      <c r="D234" s="20"/>
      <c r="E234" s="20"/>
      <c r="F234" s="20"/>
      <c r="G234" s="20"/>
      <c r="H234" s="20"/>
      <c r="I234" s="20"/>
      <c r="J234" s="20"/>
      <c r="K234" s="20"/>
      <c r="L234" s="20"/>
      <c r="M234" s="20"/>
      <c r="N234" s="20"/>
      <c r="O234" s="20"/>
    </row>
    <row r="235" spans="2:15" ht="12.75" customHeight="1">
      <c r="B235" s="86"/>
      <c r="C235" s="20" t="s">
        <v>264</v>
      </c>
      <c r="D235" s="20"/>
      <c r="E235" s="20"/>
      <c r="F235" s="20"/>
      <c r="G235" s="20"/>
      <c r="H235" s="20"/>
      <c r="I235" s="20"/>
      <c r="J235" s="20"/>
      <c r="K235" s="20"/>
      <c r="L235" s="20"/>
      <c r="M235" s="216"/>
      <c r="N235" s="53"/>
      <c r="O235" s="216"/>
    </row>
    <row r="236" spans="2:15" ht="12.75" customHeight="1">
      <c r="B236" s="86"/>
      <c r="C236" s="20"/>
      <c r="D236" s="20"/>
      <c r="E236" s="20"/>
      <c r="F236" s="20"/>
      <c r="G236" s="20"/>
      <c r="H236" s="20"/>
      <c r="I236" s="20"/>
      <c r="J236" s="20"/>
      <c r="K236" s="20"/>
      <c r="L236" s="20"/>
      <c r="M236" s="216"/>
      <c r="N236" s="53"/>
      <c r="O236" s="216"/>
    </row>
    <row r="237" spans="2:15" ht="12.75" customHeight="1">
      <c r="B237" s="86"/>
      <c r="C237" s="20" t="s">
        <v>368</v>
      </c>
      <c r="D237" s="20"/>
      <c r="E237" s="20"/>
      <c r="F237" s="20"/>
      <c r="G237" s="20"/>
      <c r="H237" s="20"/>
      <c r="I237" s="20">
        <f>7300-15438</f>
        <v>-8138</v>
      </c>
      <c r="J237" s="20"/>
      <c r="K237" s="20">
        <f>44147-35448</f>
        <v>8699</v>
      </c>
      <c r="L237" s="20"/>
      <c r="M237" s="20">
        <v>7300</v>
      </c>
      <c r="N237" s="20"/>
      <c r="O237" s="20">
        <v>44147</v>
      </c>
    </row>
    <row r="238" spans="2:15" ht="12.75" customHeight="1">
      <c r="B238" s="86"/>
      <c r="C238" s="20" t="s">
        <v>369</v>
      </c>
      <c r="D238" s="20"/>
      <c r="E238" s="20"/>
      <c r="F238" s="20"/>
      <c r="G238" s="20"/>
      <c r="H238" s="20"/>
      <c r="I238" s="20">
        <f>-6036+6525</f>
        <v>489</v>
      </c>
      <c r="J238" s="20"/>
      <c r="K238" s="20">
        <f>-20658+13432</f>
        <v>-7226</v>
      </c>
      <c r="L238" s="20"/>
      <c r="M238" s="20">
        <v>-6036</v>
      </c>
      <c r="N238" s="20"/>
      <c r="O238" s="20">
        <v>-20658</v>
      </c>
    </row>
    <row r="239" spans="2:15" ht="12.75" customHeight="1">
      <c r="B239" s="86"/>
      <c r="C239" s="20" t="s">
        <v>370</v>
      </c>
      <c r="D239" s="20"/>
      <c r="E239" s="20"/>
      <c r="F239" s="20"/>
      <c r="G239" s="20"/>
      <c r="H239" s="20"/>
      <c r="I239" s="64">
        <f>-214+210</f>
        <v>-4</v>
      </c>
      <c r="J239" s="20"/>
      <c r="K239" s="64">
        <f>-24412+24359</f>
        <v>-53</v>
      </c>
      <c r="L239" s="20"/>
      <c r="M239" s="64">
        <v>-214</v>
      </c>
      <c r="N239" s="20"/>
      <c r="O239" s="64">
        <f>-242-24170</f>
        <v>-24412</v>
      </c>
    </row>
    <row r="240" spans="2:15" ht="6" customHeight="1">
      <c r="B240" s="86"/>
      <c r="C240" s="20"/>
      <c r="D240" s="20"/>
      <c r="E240" s="20"/>
      <c r="F240" s="20"/>
      <c r="G240" s="20"/>
      <c r="H240" s="20"/>
      <c r="I240" s="68"/>
      <c r="J240" s="20"/>
      <c r="K240" s="68"/>
      <c r="L240" s="20"/>
      <c r="M240" s="68"/>
      <c r="N240" s="20"/>
      <c r="O240" s="68"/>
    </row>
    <row r="241" spans="2:15" ht="13.5" customHeight="1" thickBot="1">
      <c r="B241" s="86"/>
      <c r="C241" s="20" t="s">
        <v>265</v>
      </c>
      <c r="D241" s="20"/>
      <c r="E241" s="20"/>
      <c r="F241" s="20"/>
      <c r="G241" s="20"/>
      <c r="H241" s="20"/>
      <c r="I241" s="224">
        <f>SUM(I237:I239)</f>
        <v>-7653</v>
      </c>
      <c r="J241" s="20"/>
      <c r="K241" s="224">
        <f>SUM(K237:K239)</f>
        <v>1420</v>
      </c>
      <c r="L241" s="20"/>
      <c r="M241" s="224">
        <f>SUM(M237:M239)</f>
        <v>1050</v>
      </c>
      <c r="N241" s="20"/>
      <c r="O241" s="224">
        <f>SUM(O237:O239)</f>
        <v>-923</v>
      </c>
    </row>
    <row r="242" spans="2:15" ht="12.75" customHeight="1" thickTop="1">
      <c r="B242" s="86"/>
      <c r="C242" s="20"/>
      <c r="D242" s="20"/>
      <c r="E242" s="20"/>
      <c r="F242" s="20"/>
      <c r="G242" s="20"/>
      <c r="H242" s="20"/>
      <c r="I242" s="20"/>
      <c r="J242" s="20"/>
      <c r="K242" s="20"/>
      <c r="L242" s="20"/>
      <c r="M242" s="20"/>
      <c r="N242" s="20"/>
      <c r="O242" s="20"/>
    </row>
    <row r="243" spans="2:15" ht="12.75" customHeight="1">
      <c r="B243" s="86"/>
      <c r="C243" s="20"/>
      <c r="D243" s="20"/>
      <c r="E243" s="20"/>
      <c r="F243" s="20"/>
      <c r="G243" s="20"/>
      <c r="H243" s="20"/>
      <c r="I243" s="20"/>
      <c r="J243" s="20"/>
      <c r="K243" s="20"/>
      <c r="L243" s="20"/>
      <c r="M243" s="20"/>
      <c r="N243" s="20"/>
      <c r="O243" s="20"/>
    </row>
    <row r="244" spans="2:15" ht="12.75" customHeight="1">
      <c r="B244" s="86"/>
      <c r="C244" s="20" t="s">
        <v>407</v>
      </c>
      <c r="D244" s="20"/>
      <c r="E244" s="20"/>
      <c r="F244" s="20"/>
      <c r="G244" s="20"/>
      <c r="H244" s="20"/>
      <c r="I244" s="20"/>
      <c r="J244" s="20"/>
      <c r="K244" s="20"/>
      <c r="L244" s="20"/>
      <c r="M244" s="20"/>
      <c r="N244" s="20"/>
      <c r="O244" s="20"/>
    </row>
    <row r="245" spans="2:15" ht="12.75" customHeight="1">
      <c r="B245" s="86"/>
      <c r="C245" s="20"/>
      <c r="D245" s="20"/>
      <c r="E245" s="20"/>
      <c r="F245" s="20"/>
      <c r="G245" s="20"/>
      <c r="H245" s="20"/>
      <c r="I245" s="20"/>
      <c r="J245" s="20"/>
      <c r="K245" s="20"/>
      <c r="L245" s="20"/>
      <c r="M245" s="20"/>
      <c r="N245" s="20"/>
      <c r="O245" s="20"/>
    </row>
    <row r="246" spans="2:15" ht="12.75" customHeight="1">
      <c r="B246" s="86"/>
      <c r="C246" s="20"/>
      <c r="D246" s="20"/>
      <c r="E246" s="20"/>
      <c r="F246" s="20"/>
      <c r="G246" s="20"/>
      <c r="H246" s="20"/>
      <c r="I246" s="20"/>
      <c r="J246" s="20"/>
      <c r="K246" s="20"/>
      <c r="L246" s="20"/>
      <c r="M246" s="216"/>
      <c r="N246" s="53"/>
      <c r="O246" s="216" t="s">
        <v>9</v>
      </c>
    </row>
    <row r="247" spans="2:15" ht="7.5" customHeight="1">
      <c r="B247" s="86"/>
      <c r="C247" s="20"/>
      <c r="D247" s="20"/>
      <c r="E247" s="20"/>
      <c r="F247" s="20"/>
      <c r="G247" s="20"/>
      <c r="H247" s="20"/>
      <c r="I247" s="20"/>
      <c r="J247" s="20"/>
      <c r="K247" s="20"/>
      <c r="L247" s="20"/>
      <c r="M247" s="20"/>
      <c r="N247" s="20"/>
      <c r="O247" s="20"/>
    </row>
    <row r="248" spans="2:15" ht="12.75" customHeight="1">
      <c r="B248" s="86"/>
      <c r="C248" s="228" t="s">
        <v>371</v>
      </c>
      <c r="D248" s="20"/>
      <c r="E248" s="20"/>
      <c r="F248" s="20"/>
      <c r="G248" s="20"/>
      <c r="H248" s="20"/>
      <c r="I248" s="20"/>
      <c r="J248" s="20"/>
      <c r="K248" s="20"/>
      <c r="L248" s="20"/>
      <c r="M248" s="96"/>
      <c r="N248" s="20"/>
      <c r="O248" s="96">
        <v>1050233</v>
      </c>
    </row>
    <row r="249" spans="2:15" ht="12.75" customHeight="1">
      <c r="B249" s="86"/>
      <c r="C249" s="228" t="s">
        <v>372</v>
      </c>
      <c r="D249" s="20"/>
      <c r="E249" s="20"/>
      <c r="F249" s="20"/>
      <c r="G249" s="20"/>
      <c r="H249" s="20"/>
      <c r="I249" s="20"/>
      <c r="J249" s="20"/>
      <c r="K249" s="20"/>
      <c r="L249" s="20"/>
      <c r="M249" s="96"/>
      <c r="N249" s="20"/>
      <c r="O249" s="96">
        <v>104613</v>
      </c>
    </row>
    <row r="250" spans="2:15" ht="12.75" customHeight="1">
      <c r="B250" s="86"/>
      <c r="C250" s="228" t="s">
        <v>373</v>
      </c>
      <c r="D250" s="20"/>
      <c r="E250" s="20"/>
      <c r="F250" s="20"/>
      <c r="G250" s="20"/>
      <c r="H250" s="20"/>
      <c r="I250" s="20"/>
      <c r="J250" s="20"/>
      <c r="K250" s="20"/>
      <c r="L250" s="20"/>
      <c r="M250" s="96"/>
      <c r="N250" s="20"/>
      <c r="O250" s="96">
        <v>-42157</v>
      </c>
    </row>
    <row r="251" spans="2:15" ht="12.75" customHeight="1">
      <c r="B251" s="86"/>
      <c r="C251" s="228" t="s">
        <v>374</v>
      </c>
      <c r="D251" s="20"/>
      <c r="E251" s="20"/>
      <c r="F251" s="20"/>
      <c r="G251" s="20"/>
      <c r="H251" s="20"/>
      <c r="I251" s="20"/>
      <c r="J251" s="20"/>
      <c r="K251" s="20"/>
      <c r="L251" s="20"/>
      <c r="M251" s="96"/>
      <c r="N251" s="20"/>
      <c r="O251" s="96">
        <v>-167481</v>
      </c>
    </row>
    <row r="252" spans="2:15" ht="12.75" customHeight="1">
      <c r="B252" s="86"/>
      <c r="C252" s="228" t="s">
        <v>414</v>
      </c>
      <c r="D252" s="20"/>
      <c r="E252" s="20"/>
      <c r="F252" s="20"/>
      <c r="G252" s="20"/>
      <c r="H252" s="20"/>
      <c r="I252" s="20"/>
      <c r="J252" s="20"/>
      <c r="K252" s="20"/>
      <c r="L252" s="20"/>
      <c r="M252" s="124"/>
      <c r="N252" s="20"/>
      <c r="O252" s="96">
        <v>-49189</v>
      </c>
    </row>
    <row r="253" spans="2:15" ht="6" customHeight="1">
      <c r="B253" s="86"/>
      <c r="C253" s="228"/>
      <c r="D253" s="20"/>
      <c r="E253" s="20"/>
      <c r="F253" s="20"/>
      <c r="G253" s="20"/>
      <c r="H253" s="20"/>
      <c r="I253" s="20"/>
      <c r="J253" s="20"/>
      <c r="K253" s="20"/>
      <c r="L253" s="20"/>
      <c r="M253" s="124"/>
      <c r="N253" s="20"/>
      <c r="O253" s="229"/>
    </row>
    <row r="254" spans="2:15" ht="12.75" customHeight="1" thickBot="1">
      <c r="B254" s="86"/>
      <c r="C254" s="228" t="s">
        <v>375</v>
      </c>
      <c r="D254" s="20"/>
      <c r="E254" s="20"/>
      <c r="F254" s="20"/>
      <c r="G254" s="20"/>
      <c r="H254" s="20"/>
      <c r="I254" s="20"/>
      <c r="J254" s="20"/>
      <c r="K254" s="20"/>
      <c r="L254" s="20"/>
      <c r="M254" s="124"/>
      <c r="N254" s="20"/>
      <c r="O254" s="230">
        <f>SUM(O248:O252)</f>
        <v>896019</v>
      </c>
    </row>
    <row r="255" spans="2:15" ht="12.75" customHeight="1" thickTop="1">
      <c r="B255" s="86"/>
      <c r="C255" s="20"/>
      <c r="D255" s="20"/>
      <c r="E255" s="20"/>
      <c r="F255" s="20"/>
      <c r="G255" s="20"/>
      <c r="H255" s="20"/>
      <c r="I255" s="20"/>
      <c r="J255" s="20"/>
      <c r="K255" s="20"/>
      <c r="L255" s="20"/>
      <c r="M255" s="64"/>
      <c r="N255" s="20"/>
      <c r="O255" s="20"/>
    </row>
    <row r="256" spans="2:15" ht="12.75" customHeight="1">
      <c r="B256" s="86"/>
      <c r="C256" s="20"/>
      <c r="D256" s="20"/>
      <c r="E256" s="20"/>
      <c r="F256" s="20"/>
      <c r="G256" s="20"/>
      <c r="H256" s="20"/>
      <c r="I256" s="20"/>
      <c r="J256" s="20"/>
      <c r="K256" s="20"/>
      <c r="L256" s="20"/>
      <c r="M256" s="20"/>
      <c r="N256" s="20"/>
      <c r="O256" s="20"/>
    </row>
    <row r="257" spans="2:5" ht="12.75" customHeight="1">
      <c r="B257" s="86"/>
      <c r="C257" s="20"/>
      <c r="E257" s="97"/>
    </row>
    <row r="258" spans="2:5" ht="12.75" customHeight="1">
      <c r="B258" s="86"/>
      <c r="C258" s="20"/>
      <c r="E258" s="97"/>
    </row>
    <row r="259" spans="2:5" ht="12.75" customHeight="1">
      <c r="B259" s="86"/>
      <c r="C259" s="20"/>
      <c r="E259" s="97"/>
    </row>
    <row r="260" spans="2:15" ht="12.75" customHeight="1">
      <c r="B260" s="85" t="s">
        <v>45</v>
      </c>
      <c r="C260" s="157" t="s">
        <v>187</v>
      </c>
      <c r="D260" s="20"/>
      <c r="E260" s="20"/>
      <c r="F260" s="20"/>
      <c r="G260" s="20"/>
      <c r="H260" s="20"/>
      <c r="I260" s="20"/>
      <c r="J260" s="20"/>
      <c r="K260" s="20"/>
      <c r="L260" s="20"/>
      <c r="M260" s="20"/>
      <c r="N260" s="20"/>
      <c r="O260" s="20"/>
    </row>
    <row r="261" spans="2:15" ht="9" customHeight="1">
      <c r="B261" s="86"/>
      <c r="C261" s="20"/>
      <c r="D261" s="20"/>
      <c r="E261" s="20"/>
      <c r="F261" s="20"/>
      <c r="G261" s="20"/>
      <c r="H261" s="20"/>
      <c r="I261" s="20"/>
      <c r="J261" s="20"/>
      <c r="K261" s="20"/>
      <c r="L261" s="20"/>
      <c r="M261" s="20"/>
      <c r="N261" s="20"/>
      <c r="O261" s="20"/>
    </row>
    <row r="262" spans="2:15" ht="13.5" customHeight="1">
      <c r="B262" s="86"/>
      <c r="D262" s="20"/>
      <c r="E262" s="20"/>
      <c r="F262" s="20"/>
      <c r="G262" s="20"/>
      <c r="H262" s="20"/>
      <c r="I262" s="20"/>
      <c r="J262" s="20"/>
      <c r="K262" s="20"/>
      <c r="L262" s="20"/>
      <c r="M262" s="20"/>
      <c r="N262" s="20"/>
      <c r="O262" s="20"/>
    </row>
    <row r="263" spans="2:15" ht="13.5" customHeight="1">
      <c r="B263" s="86"/>
      <c r="C263" s="20"/>
      <c r="D263" s="20"/>
      <c r="E263" s="20"/>
      <c r="F263" s="20"/>
      <c r="G263" s="20"/>
      <c r="H263" s="20"/>
      <c r="I263" s="20"/>
      <c r="J263" s="20"/>
      <c r="K263" s="20"/>
      <c r="L263" s="20"/>
      <c r="M263" s="20"/>
      <c r="N263" s="20"/>
      <c r="O263" s="20"/>
    </row>
    <row r="264" spans="2:15" ht="13.5" customHeight="1">
      <c r="B264" s="86"/>
      <c r="C264" s="20"/>
      <c r="D264" s="20"/>
      <c r="E264" s="20"/>
      <c r="F264" s="20"/>
      <c r="G264" s="20"/>
      <c r="H264" s="20"/>
      <c r="I264" s="20"/>
      <c r="J264" s="20"/>
      <c r="K264" s="20"/>
      <c r="L264" s="20"/>
      <c r="M264" s="20"/>
      <c r="N264" s="20"/>
      <c r="O264" s="20"/>
    </row>
    <row r="265" spans="2:15" ht="12.75" customHeight="1">
      <c r="B265" s="85" t="s">
        <v>46</v>
      </c>
      <c r="C265" s="156" t="s">
        <v>197</v>
      </c>
      <c r="D265" s="117"/>
      <c r="E265" s="117"/>
      <c r="F265" s="117"/>
      <c r="G265" s="117"/>
      <c r="H265" s="20"/>
      <c r="I265" s="20"/>
      <c r="J265" s="20"/>
      <c r="K265" s="20"/>
      <c r="L265" s="20"/>
      <c r="M265" s="20"/>
      <c r="N265" s="20"/>
      <c r="O265" s="20"/>
    </row>
    <row r="266" spans="2:15" ht="9" customHeight="1">
      <c r="B266" s="86"/>
      <c r="C266" s="20"/>
      <c r="D266" s="20"/>
      <c r="E266" s="20"/>
      <c r="F266" s="20"/>
      <c r="G266" s="20"/>
      <c r="H266" s="20"/>
      <c r="I266" s="20"/>
      <c r="J266" s="20"/>
      <c r="K266" s="20"/>
      <c r="L266" s="20"/>
      <c r="M266" s="20"/>
      <c r="N266" s="20"/>
      <c r="O266" s="20"/>
    </row>
    <row r="267" spans="2:15" ht="13.5" customHeight="1">
      <c r="B267" s="86"/>
      <c r="C267" s="255"/>
      <c r="D267" s="20"/>
      <c r="E267" s="20"/>
      <c r="F267" s="20"/>
      <c r="G267" s="20"/>
      <c r="H267" s="20"/>
      <c r="I267" s="20"/>
      <c r="J267" s="20"/>
      <c r="K267" s="20"/>
      <c r="L267" s="20"/>
      <c r="M267" s="20"/>
      <c r="N267" s="20"/>
      <c r="O267" s="20"/>
    </row>
    <row r="268" spans="2:15" ht="13.5" customHeight="1">
      <c r="B268" s="86"/>
      <c r="C268" s="255"/>
      <c r="D268" s="20"/>
      <c r="E268" s="20"/>
      <c r="F268" s="20"/>
      <c r="G268" s="20"/>
      <c r="H268" s="20"/>
      <c r="I268" s="20"/>
      <c r="J268" s="20"/>
      <c r="K268" s="20"/>
      <c r="L268" s="20"/>
      <c r="M268" s="20"/>
      <c r="N268" s="20"/>
      <c r="O268" s="20"/>
    </row>
    <row r="269" spans="2:15" ht="13.5" customHeight="1">
      <c r="B269" s="86"/>
      <c r="C269" s="255"/>
      <c r="D269" s="20"/>
      <c r="E269" s="20"/>
      <c r="F269" s="20"/>
      <c r="G269" s="20"/>
      <c r="H269" s="20"/>
      <c r="I269" s="20"/>
      <c r="J269" s="20"/>
      <c r="K269" s="20"/>
      <c r="L269" s="20"/>
      <c r="M269" s="20"/>
      <c r="N269" s="20"/>
      <c r="O269" s="20"/>
    </row>
    <row r="270" spans="2:15" ht="13.5" customHeight="1">
      <c r="B270" s="86"/>
      <c r="C270" s="20"/>
      <c r="D270" s="20"/>
      <c r="E270" s="20"/>
      <c r="F270" s="20"/>
      <c r="G270" s="20"/>
      <c r="H270" s="20"/>
      <c r="I270" s="20"/>
      <c r="J270" s="20"/>
      <c r="K270" s="20"/>
      <c r="L270" s="20"/>
      <c r="M270" s="20"/>
      <c r="N270" s="20"/>
      <c r="O270" s="20"/>
    </row>
    <row r="271" spans="2:15" ht="13.5" customHeight="1">
      <c r="B271" s="86"/>
      <c r="C271" s="20"/>
      <c r="D271" s="20"/>
      <c r="E271" s="20"/>
      <c r="F271" s="20"/>
      <c r="G271" s="20"/>
      <c r="H271" s="20"/>
      <c r="I271" s="20"/>
      <c r="J271" s="20"/>
      <c r="K271" s="20"/>
      <c r="L271" s="20"/>
      <c r="M271" s="20"/>
      <c r="N271" s="20"/>
      <c r="O271" s="20"/>
    </row>
    <row r="272" spans="2:15" ht="13.5" customHeight="1">
      <c r="B272" s="86"/>
      <c r="C272" s="20"/>
      <c r="D272" s="20"/>
      <c r="E272" s="20"/>
      <c r="F272" s="20"/>
      <c r="G272" s="20"/>
      <c r="H272" s="20"/>
      <c r="I272" s="20"/>
      <c r="J272" s="20"/>
      <c r="K272" s="20"/>
      <c r="L272" s="20"/>
      <c r="M272" s="20"/>
      <c r="N272" s="20"/>
      <c r="O272" s="20"/>
    </row>
    <row r="273" spans="2:15" ht="13.5" customHeight="1">
      <c r="B273" s="86"/>
      <c r="C273" s="20"/>
      <c r="D273" s="20"/>
      <c r="E273" s="20"/>
      <c r="F273" s="20"/>
      <c r="G273" s="20"/>
      <c r="H273" s="20"/>
      <c r="I273" s="20"/>
      <c r="J273" s="20"/>
      <c r="K273" s="20"/>
      <c r="L273" s="20"/>
      <c r="M273" s="20"/>
      <c r="N273" s="20"/>
      <c r="O273" s="20"/>
    </row>
    <row r="274" spans="2:15" ht="13.5" customHeight="1">
      <c r="B274" s="86"/>
      <c r="C274" s="20"/>
      <c r="D274" s="20"/>
      <c r="E274" s="20"/>
      <c r="F274" s="20"/>
      <c r="G274" s="20"/>
      <c r="H274" s="20"/>
      <c r="I274" s="20"/>
      <c r="J274" s="20"/>
      <c r="K274" s="20"/>
      <c r="L274" s="20"/>
      <c r="M274" s="20"/>
      <c r="N274" s="20"/>
      <c r="O274" s="20"/>
    </row>
    <row r="275" spans="2:15" ht="13.5" customHeight="1">
      <c r="B275" s="86"/>
      <c r="C275" s="20"/>
      <c r="D275" s="20"/>
      <c r="E275" s="20"/>
      <c r="F275" s="20"/>
      <c r="G275" s="20"/>
      <c r="H275" s="20"/>
      <c r="I275" s="20"/>
      <c r="J275" s="20"/>
      <c r="K275" s="20"/>
      <c r="L275" s="20"/>
      <c r="M275" s="20"/>
      <c r="N275" s="20"/>
      <c r="O275" s="20"/>
    </row>
    <row r="276" spans="2:15" ht="14.25" customHeight="1">
      <c r="B276" s="85" t="s">
        <v>47</v>
      </c>
      <c r="C276" s="156" t="s">
        <v>189</v>
      </c>
      <c r="D276" s="117"/>
      <c r="E276" s="117"/>
      <c r="F276" s="117"/>
      <c r="G276" s="117"/>
      <c r="H276" s="117"/>
      <c r="I276" s="117"/>
      <c r="J276" s="20"/>
      <c r="K276" s="20"/>
      <c r="L276" s="20"/>
      <c r="M276" s="20"/>
      <c r="N276" s="20"/>
      <c r="O276" s="20"/>
    </row>
    <row r="277" spans="2:15" ht="14.25" customHeight="1">
      <c r="B277" s="85"/>
      <c r="C277" s="156"/>
      <c r="D277" s="117"/>
      <c r="E277" s="117"/>
      <c r="F277" s="117"/>
      <c r="G277" s="117"/>
      <c r="H277" s="117"/>
      <c r="I277" s="117"/>
      <c r="J277" s="20"/>
      <c r="K277" s="20"/>
      <c r="L277" s="20"/>
      <c r="M277" s="20"/>
      <c r="N277" s="20"/>
      <c r="O277" s="20"/>
    </row>
    <row r="278" spans="2:15" ht="14.25" customHeight="1">
      <c r="B278" s="85"/>
      <c r="C278" s="117"/>
      <c r="D278" s="117"/>
      <c r="E278" s="117"/>
      <c r="F278" s="117"/>
      <c r="G278" s="117"/>
      <c r="H278" s="117"/>
      <c r="I278" s="117"/>
      <c r="J278" s="20"/>
      <c r="K278" s="20"/>
      <c r="L278" s="20"/>
      <c r="M278" s="62" t="s">
        <v>411</v>
      </c>
      <c r="N278" s="20"/>
      <c r="O278" s="20"/>
    </row>
    <row r="279" spans="2:15" ht="14.25" customHeight="1">
      <c r="B279" s="85"/>
      <c r="C279" s="117"/>
      <c r="D279" s="117"/>
      <c r="E279" s="117"/>
      <c r="F279" s="117"/>
      <c r="G279" s="117"/>
      <c r="H279" s="117"/>
      <c r="J279" s="20"/>
      <c r="K279" s="280" t="s">
        <v>107</v>
      </c>
      <c r="L279" s="279"/>
      <c r="M279" s="281" t="s">
        <v>410</v>
      </c>
      <c r="N279" s="279"/>
      <c r="O279" s="20"/>
    </row>
    <row r="280" spans="2:15" ht="14.25" customHeight="1">
      <c r="B280" s="85"/>
      <c r="C280" s="117"/>
      <c r="D280" s="117"/>
      <c r="E280" s="117"/>
      <c r="F280" s="117"/>
      <c r="G280" s="117"/>
      <c r="H280" s="117"/>
      <c r="J280" s="20"/>
      <c r="K280" s="278" t="s">
        <v>9</v>
      </c>
      <c r="L280" s="20"/>
      <c r="M280" s="278" t="s">
        <v>9</v>
      </c>
      <c r="N280" s="20"/>
      <c r="O280" s="20"/>
    </row>
    <row r="281" spans="2:15" ht="14.25" customHeight="1">
      <c r="B281" s="85"/>
      <c r="C281" s="117"/>
      <c r="D281" s="117"/>
      <c r="E281" s="117"/>
      <c r="F281" s="117"/>
      <c r="G281" s="117"/>
      <c r="H281" s="117"/>
      <c r="I281" s="278"/>
      <c r="J281" s="20"/>
      <c r="K281" s="20"/>
      <c r="L281" s="20"/>
      <c r="M281" s="278"/>
      <c r="N281" s="20"/>
      <c r="O281" s="20"/>
    </row>
    <row r="282" spans="2:15" ht="14.25" customHeight="1">
      <c r="B282" s="85"/>
      <c r="C282" s="117" t="s">
        <v>408</v>
      </c>
      <c r="D282" s="117"/>
      <c r="E282" s="117"/>
      <c r="F282" s="117"/>
      <c r="G282" s="117"/>
      <c r="H282" s="117"/>
      <c r="I282" s="117"/>
      <c r="J282" s="20"/>
      <c r="K282" s="20">
        <f>PL!G22</f>
        <v>114366</v>
      </c>
      <c r="L282" s="20"/>
      <c r="M282" s="20">
        <f>PL!G39</f>
        <v>-13733</v>
      </c>
      <c r="N282" s="20"/>
      <c r="O282" s="20"/>
    </row>
    <row r="283" spans="2:15" ht="14.25" customHeight="1">
      <c r="B283" s="85"/>
      <c r="C283" s="117"/>
      <c r="D283" s="117"/>
      <c r="E283" s="117"/>
      <c r="F283" s="117"/>
      <c r="G283" s="117"/>
      <c r="H283" s="117"/>
      <c r="I283" s="117"/>
      <c r="J283" s="20"/>
      <c r="K283" s="20"/>
      <c r="L283" s="20"/>
      <c r="M283" s="20"/>
      <c r="N283" s="20"/>
      <c r="O283" s="20"/>
    </row>
    <row r="284" spans="2:15" ht="14.25" customHeight="1">
      <c r="B284" s="85"/>
      <c r="C284" s="117" t="s">
        <v>409</v>
      </c>
      <c r="D284" s="117"/>
      <c r="E284" s="117"/>
      <c r="F284" s="117"/>
      <c r="G284" s="117"/>
      <c r="H284" s="117"/>
      <c r="I284" s="117"/>
      <c r="J284" s="20"/>
      <c r="K284" s="20">
        <v>173876</v>
      </c>
      <c r="L284" s="20"/>
      <c r="M284" s="20">
        <v>-51300</v>
      </c>
      <c r="N284" s="20" t="s">
        <v>415</v>
      </c>
      <c r="O284" s="20"/>
    </row>
    <row r="285" spans="2:15" ht="14.25" customHeight="1">
      <c r="B285" s="85"/>
      <c r="C285" s="117"/>
      <c r="D285" s="117"/>
      <c r="E285" s="117"/>
      <c r="F285" s="117"/>
      <c r="G285" s="117"/>
      <c r="H285" s="117"/>
      <c r="I285" s="117"/>
      <c r="J285" s="20"/>
      <c r="K285" s="20"/>
      <c r="L285" s="20"/>
      <c r="M285" s="20"/>
      <c r="N285" s="20"/>
      <c r="O285" s="20"/>
    </row>
    <row r="286" spans="2:18" ht="13.5" customHeight="1">
      <c r="B286" s="86"/>
      <c r="C286" s="196" t="s">
        <v>415</v>
      </c>
      <c r="D286" s="282"/>
      <c r="E286" s="282" t="s">
        <v>416</v>
      </c>
      <c r="F286" s="20"/>
      <c r="G286" s="20"/>
      <c r="H286" s="20"/>
      <c r="I286" s="147"/>
      <c r="J286" s="143"/>
      <c r="K286" s="147"/>
      <c r="L286" s="143"/>
      <c r="M286" s="147"/>
      <c r="N286" s="20"/>
      <c r="O286" s="20"/>
      <c r="R286" s="129"/>
    </row>
    <row r="287" spans="2:18" ht="13.5" customHeight="1">
      <c r="B287" s="86"/>
      <c r="C287" s="20"/>
      <c r="D287" s="20"/>
      <c r="E287" s="20"/>
      <c r="F287" s="20"/>
      <c r="G287" s="20"/>
      <c r="H287" s="20"/>
      <c r="I287" s="147"/>
      <c r="J287" s="143"/>
      <c r="K287" s="147"/>
      <c r="L287" s="143"/>
      <c r="M287" s="147"/>
      <c r="N287" s="20"/>
      <c r="O287" s="20"/>
      <c r="R287" s="129"/>
    </row>
    <row r="288" spans="2:15" ht="13.5" customHeight="1">
      <c r="B288" s="86"/>
      <c r="C288" s="20"/>
      <c r="D288" s="20"/>
      <c r="E288" s="20"/>
      <c r="F288" s="20"/>
      <c r="G288" s="20"/>
      <c r="H288" s="20"/>
      <c r="I288" s="20"/>
      <c r="J288" s="20"/>
      <c r="K288" s="20"/>
      <c r="L288" s="20"/>
      <c r="M288" s="20"/>
      <c r="N288" s="20"/>
      <c r="O288" s="20"/>
    </row>
    <row r="289" spans="2:15" ht="13.5" customHeight="1">
      <c r="B289" s="86"/>
      <c r="C289" s="20"/>
      <c r="D289" s="20"/>
      <c r="E289" s="20"/>
      <c r="F289" s="20"/>
      <c r="G289" s="20"/>
      <c r="H289" s="20"/>
      <c r="I289" s="20"/>
      <c r="J289" s="20"/>
      <c r="K289" s="20"/>
      <c r="L289" s="20"/>
      <c r="M289" s="20"/>
      <c r="N289" s="20"/>
      <c r="O289" s="20"/>
    </row>
    <row r="290" spans="2:18" ht="13.5" customHeight="1">
      <c r="B290" s="86"/>
      <c r="C290" s="20"/>
      <c r="D290" s="20"/>
      <c r="E290" s="20"/>
      <c r="F290" s="20"/>
      <c r="G290" s="20"/>
      <c r="H290" s="20"/>
      <c r="I290" s="20"/>
      <c r="J290" s="20"/>
      <c r="K290" s="20"/>
      <c r="L290" s="20"/>
      <c r="M290" s="20"/>
      <c r="N290" s="20"/>
      <c r="O290" s="20"/>
      <c r="R290" s="163" t="s">
        <v>202</v>
      </c>
    </row>
    <row r="291" spans="2:15" ht="13.5" customHeight="1">
      <c r="B291" s="86"/>
      <c r="C291" s="20"/>
      <c r="D291" s="20"/>
      <c r="E291" s="20"/>
      <c r="F291" s="20"/>
      <c r="G291" s="20"/>
      <c r="H291" s="20"/>
      <c r="I291" s="20"/>
      <c r="J291" s="20"/>
      <c r="K291" s="20"/>
      <c r="L291" s="20"/>
      <c r="M291" s="20"/>
      <c r="N291" s="20"/>
      <c r="O291" s="20"/>
    </row>
    <row r="292" spans="2:15" ht="13.5" customHeight="1">
      <c r="B292" s="86"/>
      <c r="C292" s="20"/>
      <c r="D292" s="20"/>
      <c r="E292" s="20"/>
      <c r="F292" s="20"/>
      <c r="G292" s="20"/>
      <c r="H292" s="20"/>
      <c r="I292" s="20"/>
      <c r="J292" s="20"/>
      <c r="K292" s="20"/>
      <c r="L292" s="20"/>
      <c r="M292" s="20"/>
      <c r="N292" s="20"/>
      <c r="O292" s="20"/>
    </row>
    <row r="293" spans="2:15" ht="13.5" customHeight="1">
      <c r="B293" s="86"/>
      <c r="C293" s="20"/>
      <c r="D293" s="20"/>
      <c r="E293" s="20"/>
      <c r="F293" s="20"/>
      <c r="G293" s="20"/>
      <c r="H293" s="20"/>
      <c r="I293" s="20"/>
      <c r="J293" s="20"/>
      <c r="K293" s="20"/>
      <c r="L293" s="20"/>
      <c r="M293" s="20"/>
      <c r="N293" s="20"/>
      <c r="O293" s="20"/>
    </row>
    <row r="294" spans="2:15" ht="14.25" customHeight="1">
      <c r="B294" s="85" t="s">
        <v>48</v>
      </c>
      <c r="C294" s="156" t="s">
        <v>190</v>
      </c>
      <c r="D294" s="117"/>
      <c r="E294" s="117"/>
      <c r="F294" s="117"/>
      <c r="G294" s="117"/>
      <c r="H294" s="20"/>
      <c r="I294" s="20"/>
      <c r="J294" s="20"/>
      <c r="K294" s="20"/>
      <c r="L294" s="20"/>
      <c r="M294" s="20"/>
      <c r="N294" s="20"/>
      <c r="O294" s="20"/>
    </row>
    <row r="295" spans="2:15" ht="8.25" customHeight="1">
      <c r="B295" s="86"/>
      <c r="C295" s="20"/>
      <c r="D295" s="20"/>
      <c r="E295" s="20"/>
      <c r="F295" s="20"/>
      <c r="G295" s="20"/>
      <c r="H295" s="20"/>
      <c r="I295" s="20"/>
      <c r="J295" s="20"/>
      <c r="K295" s="20"/>
      <c r="L295" s="20"/>
      <c r="M295" s="20"/>
      <c r="N295" s="20"/>
      <c r="O295" s="20"/>
    </row>
    <row r="296" spans="2:15" ht="13.5" customHeight="1">
      <c r="B296" s="86"/>
      <c r="C296" s="262"/>
      <c r="D296" s="20"/>
      <c r="E296" s="20"/>
      <c r="F296" s="20"/>
      <c r="G296" s="20"/>
      <c r="H296" s="20"/>
      <c r="I296" s="20"/>
      <c r="J296" s="20"/>
      <c r="K296" s="20"/>
      <c r="L296" s="20"/>
      <c r="M296" s="20"/>
      <c r="N296" s="20"/>
      <c r="O296" s="20"/>
    </row>
    <row r="297" spans="2:15" ht="13.5" customHeight="1">
      <c r="B297" s="86"/>
      <c r="C297" s="262"/>
      <c r="D297" s="20"/>
      <c r="E297" s="20"/>
      <c r="F297" s="20"/>
      <c r="G297" s="20"/>
      <c r="H297" s="20"/>
      <c r="I297" s="20"/>
      <c r="J297" s="20"/>
      <c r="K297" s="20"/>
      <c r="L297" s="20"/>
      <c r="M297" s="20"/>
      <c r="N297" s="20"/>
      <c r="O297" s="20"/>
    </row>
    <row r="298" spans="2:15" ht="12.75" customHeight="1">
      <c r="B298" s="86"/>
      <c r="C298" s="20"/>
      <c r="D298" s="20"/>
      <c r="E298" s="20"/>
      <c r="F298" s="20"/>
      <c r="G298" s="20"/>
      <c r="H298" s="20"/>
      <c r="I298" s="20"/>
      <c r="J298" s="20"/>
      <c r="K298" s="20"/>
      <c r="L298" s="20"/>
      <c r="M298" s="20"/>
      <c r="N298" s="20"/>
      <c r="O298" s="20"/>
    </row>
    <row r="299" spans="2:15" ht="12.75" customHeight="1">
      <c r="B299" s="86"/>
      <c r="C299" s="20"/>
      <c r="D299" s="20"/>
      <c r="E299" s="20"/>
      <c r="F299" s="20"/>
      <c r="G299" s="20"/>
      <c r="H299" s="20"/>
      <c r="I299" s="20"/>
      <c r="J299" s="20"/>
      <c r="K299" s="20"/>
      <c r="L299" s="20"/>
      <c r="M299" s="20"/>
      <c r="N299" s="20"/>
      <c r="O299" s="20"/>
    </row>
    <row r="300" spans="2:15" ht="12.75" customHeight="1">
      <c r="B300" s="86"/>
      <c r="C300" s="20"/>
      <c r="D300" s="20"/>
      <c r="E300" s="20"/>
      <c r="F300" s="20"/>
      <c r="G300" s="20"/>
      <c r="H300" s="20"/>
      <c r="I300" s="20"/>
      <c r="J300" s="20"/>
      <c r="K300" s="20"/>
      <c r="L300" s="20"/>
      <c r="M300" s="20"/>
      <c r="N300" s="20"/>
      <c r="O300" s="20"/>
    </row>
    <row r="301" spans="2:15" ht="14.25" customHeight="1">
      <c r="B301" s="85" t="s">
        <v>49</v>
      </c>
      <c r="C301" s="157" t="s">
        <v>200</v>
      </c>
      <c r="D301" s="20"/>
      <c r="E301" s="20"/>
      <c r="F301" s="20"/>
      <c r="G301" s="20"/>
      <c r="H301" s="20"/>
      <c r="I301" s="20"/>
      <c r="J301" s="20"/>
      <c r="K301" s="20"/>
      <c r="L301" s="20"/>
      <c r="M301" s="20"/>
      <c r="N301" s="20"/>
      <c r="O301" s="20"/>
    </row>
    <row r="302" spans="2:15" ht="9" customHeight="1">
      <c r="B302" s="86"/>
      <c r="C302" s="20"/>
      <c r="D302" s="20"/>
      <c r="E302" s="20"/>
      <c r="F302" s="20"/>
      <c r="G302" s="20"/>
      <c r="H302" s="20"/>
      <c r="I302" s="20"/>
      <c r="J302" s="20"/>
      <c r="K302" s="20"/>
      <c r="L302" s="20"/>
      <c r="M302" s="20"/>
      <c r="N302" s="20"/>
      <c r="O302" s="20"/>
    </row>
    <row r="303" spans="2:15" ht="13.5" customHeight="1">
      <c r="B303" s="86"/>
      <c r="C303" s="20" t="s">
        <v>336</v>
      </c>
      <c r="D303" s="20"/>
      <c r="E303" s="20"/>
      <c r="F303" s="20"/>
      <c r="G303" s="20"/>
      <c r="H303" s="20"/>
      <c r="I303" s="20"/>
      <c r="J303" s="20"/>
      <c r="K303" s="20"/>
      <c r="L303" s="20"/>
      <c r="M303" s="20"/>
      <c r="N303" s="20"/>
      <c r="O303" s="20"/>
    </row>
    <row r="304" spans="2:15" ht="12.75" customHeight="1">
      <c r="B304" s="86"/>
      <c r="C304" s="20"/>
      <c r="D304" s="20"/>
      <c r="E304" s="20"/>
      <c r="F304" s="20"/>
      <c r="G304" s="20"/>
      <c r="H304" s="20"/>
      <c r="I304" s="20"/>
      <c r="J304" s="20"/>
      <c r="K304" s="20"/>
      <c r="L304" s="20"/>
      <c r="M304" s="20"/>
      <c r="N304" s="20"/>
      <c r="O304" s="20"/>
    </row>
    <row r="306" spans="2:15" ht="14.25" customHeight="1">
      <c r="B306" s="85" t="s">
        <v>50</v>
      </c>
      <c r="C306" s="156" t="s">
        <v>20</v>
      </c>
      <c r="D306" s="117"/>
      <c r="E306" s="117"/>
      <c r="F306" s="117"/>
      <c r="G306" s="117"/>
      <c r="H306" s="20"/>
      <c r="I306" s="20"/>
      <c r="J306" s="20"/>
      <c r="K306" s="20"/>
      <c r="L306" s="20"/>
      <c r="M306" s="20"/>
      <c r="N306" s="20"/>
      <c r="O306" s="20"/>
    </row>
    <row r="307" spans="2:15" ht="9" customHeight="1">
      <c r="B307" s="86"/>
      <c r="C307" s="20"/>
      <c r="D307" s="20"/>
      <c r="E307" s="20"/>
      <c r="F307" s="20"/>
      <c r="G307" s="20"/>
      <c r="H307" s="20"/>
      <c r="I307" s="20"/>
      <c r="J307" s="20"/>
      <c r="K307" s="20"/>
      <c r="L307" s="20"/>
      <c r="M307" s="20"/>
      <c r="N307" s="20"/>
      <c r="O307" s="20"/>
    </row>
    <row r="308" spans="2:15" ht="12.75" customHeight="1">
      <c r="B308" s="86"/>
      <c r="C308" s="13"/>
      <c r="D308" s="13"/>
      <c r="E308" s="15"/>
      <c r="F308" s="15"/>
      <c r="G308" s="15"/>
      <c r="H308" s="15"/>
      <c r="I308" s="302" t="s">
        <v>62</v>
      </c>
      <c r="J308" s="302"/>
      <c r="K308" s="302"/>
      <c r="L308" s="24"/>
      <c r="M308" s="302" t="s">
        <v>63</v>
      </c>
      <c r="N308" s="302"/>
      <c r="O308" s="302"/>
    </row>
    <row r="309" spans="2:15" ht="12.75" customHeight="1">
      <c r="B309" s="86"/>
      <c r="C309" s="13"/>
      <c r="D309" s="13"/>
      <c r="E309" s="15"/>
      <c r="F309" s="15"/>
      <c r="G309" s="15"/>
      <c r="H309" s="15"/>
      <c r="I309" s="42" t="s">
        <v>3</v>
      </c>
      <c r="J309" s="44"/>
      <c r="K309" s="52" t="s">
        <v>4</v>
      </c>
      <c r="L309" s="46"/>
      <c r="M309" s="49" t="s">
        <v>13</v>
      </c>
      <c r="N309" s="46"/>
      <c r="O309" s="55" t="s">
        <v>4</v>
      </c>
    </row>
    <row r="310" spans="2:15" ht="12.75" customHeight="1">
      <c r="B310" s="86"/>
      <c r="C310" s="13"/>
      <c r="D310" s="13"/>
      <c r="E310" s="15"/>
      <c r="F310" s="15"/>
      <c r="G310" s="15"/>
      <c r="H310" s="15"/>
      <c r="I310" s="42" t="s">
        <v>5</v>
      </c>
      <c r="J310" s="44"/>
      <c r="K310" s="52" t="s">
        <v>6</v>
      </c>
      <c r="L310" s="46"/>
      <c r="M310" s="49" t="s">
        <v>5</v>
      </c>
      <c r="N310" s="46"/>
      <c r="O310" s="55" t="s">
        <v>6</v>
      </c>
    </row>
    <row r="311" spans="2:15" ht="12.75" customHeight="1">
      <c r="B311" s="47"/>
      <c r="C311" s="13"/>
      <c r="D311" s="13"/>
      <c r="E311" s="15"/>
      <c r="F311" s="15"/>
      <c r="G311" s="15"/>
      <c r="H311" s="15"/>
      <c r="I311" s="42" t="s">
        <v>2</v>
      </c>
      <c r="J311" s="44"/>
      <c r="K311" s="52" t="s">
        <v>2</v>
      </c>
      <c r="L311" s="46"/>
      <c r="M311" s="49" t="s">
        <v>7</v>
      </c>
      <c r="N311" s="46"/>
      <c r="O311" s="55" t="s">
        <v>8</v>
      </c>
    </row>
    <row r="312" spans="2:15" ht="12.75" customHeight="1">
      <c r="B312" s="47"/>
      <c r="D312" s="13"/>
      <c r="E312" s="15"/>
      <c r="F312" s="15"/>
      <c r="G312" s="15"/>
      <c r="H312" s="15"/>
      <c r="I312" s="43" t="str">
        <f>+PL!G19</f>
        <v>31/3/2007</v>
      </c>
      <c r="J312" s="44"/>
      <c r="K312" s="43" t="str">
        <f>+PL!I19</f>
        <v>31/3/2006</v>
      </c>
      <c r="L312" s="46"/>
      <c r="M312" s="50" t="str">
        <f>+I312</f>
        <v>31/3/2007</v>
      </c>
      <c r="N312" s="46"/>
      <c r="O312" s="50" t="str">
        <f>+K312</f>
        <v>31/3/2006</v>
      </c>
    </row>
    <row r="313" spans="2:15" ht="12.75" customHeight="1">
      <c r="B313" s="47"/>
      <c r="C313" s="15"/>
      <c r="D313" s="13"/>
      <c r="E313" s="15"/>
      <c r="F313" s="15"/>
      <c r="G313" s="15"/>
      <c r="H313" s="15"/>
      <c r="I313" s="44" t="s">
        <v>9</v>
      </c>
      <c r="J313" s="44"/>
      <c r="K313" s="44" t="s">
        <v>9</v>
      </c>
      <c r="L313" s="46"/>
      <c r="M313" s="44" t="s">
        <v>9</v>
      </c>
      <c r="N313" s="46"/>
      <c r="O313" s="44" t="s">
        <v>9</v>
      </c>
    </row>
    <row r="314" spans="2:15" ht="12.75" customHeight="1">
      <c r="B314" s="47"/>
      <c r="D314" s="15"/>
      <c r="E314" s="15"/>
      <c r="F314" s="15"/>
      <c r="G314" s="15"/>
      <c r="H314" s="15"/>
      <c r="I314" s="19"/>
      <c r="J314" s="18"/>
      <c r="K314" s="20"/>
      <c r="L314" s="19"/>
      <c r="M314" s="18"/>
      <c r="N314" s="19"/>
      <c r="O314" s="20"/>
    </row>
    <row r="315" spans="2:15" ht="12.75" customHeight="1">
      <c r="B315" s="47"/>
      <c r="C315" s="15" t="s">
        <v>378</v>
      </c>
      <c r="D315" s="15"/>
      <c r="E315" s="15"/>
      <c r="F315" s="15"/>
      <c r="G315" s="15"/>
      <c r="H315" s="15"/>
      <c r="I315" s="41"/>
      <c r="J315" s="264"/>
      <c r="K315" s="148"/>
      <c r="L315" s="131"/>
      <c r="M315" s="41"/>
      <c r="N315" s="264"/>
      <c r="O315" s="148"/>
    </row>
    <row r="316" spans="2:15" ht="12.75" customHeight="1">
      <c r="B316" s="47"/>
      <c r="C316" s="15" t="s">
        <v>377</v>
      </c>
      <c r="D316" s="15"/>
      <c r="E316" s="15"/>
      <c r="F316" s="15"/>
      <c r="G316" s="15"/>
      <c r="H316" s="15"/>
      <c r="I316" s="41">
        <f>+I321-SUM(I318:I319)</f>
        <v>311</v>
      </c>
      <c r="J316" s="264"/>
      <c r="K316" s="41">
        <f>+K321-SUM(K318:K319)</f>
        <v>1607</v>
      </c>
      <c r="L316" s="131"/>
      <c r="M316" s="41">
        <f>+M321-SUM(M318:M319)</f>
        <v>1753</v>
      </c>
      <c r="N316" s="264"/>
      <c r="O316" s="41">
        <f>+O321-SUM(O318:O319)</f>
        <v>4279</v>
      </c>
    </row>
    <row r="317" spans="2:15" ht="12.75" customHeight="1">
      <c r="B317" s="47"/>
      <c r="C317" s="15" t="s">
        <v>379</v>
      </c>
      <c r="D317" s="15"/>
      <c r="E317" s="15"/>
      <c r="F317" s="15"/>
      <c r="G317" s="15"/>
      <c r="H317" s="15"/>
      <c r="I317" s="41"/>
      <c r="J317" s="264"/>
      <c r="K317" s="148"/>
      <c r="L317" s="131"/>
      <c r="M317" s="41"/>
      <c r="N317" s="264"/>
      <c r="O317" s="148"/>
    </row>
    <row r="318" spans="2:15" ht="12.75" customHeight="1">
      <c r="B318" s="47"/>
      <c r="C318" s="15" t="s">
        <v>377</v>
      </c>
      <c r="D318" s="15"/>
      <c r="E318" s="15"/>
      <c r="F318" s="15"/>
      <c r="G318" s="15"/>
      <c r="H318" s="15"/>
      <c r="I318" s="41">
        <f>44</f>
        <v>44</v>
      </c>
      <c r="J318" s="264"/>
      <c r="K318" s="148">
        <v>-1273</v>
      </c>
      <c r="L318" s="131"/>
      <c r="M318" s="266">
        <v>44</v>
      </c>
      <c r="N318" s="264"/>
      <c r="O318" s="148">
        <v>-1273</v>
      </c>
    </row>
    <row r="319" spans="2:15" ht="12.75" customHeight="1">
      <c r="B319" s="47"/>
      <c r="C319" s="15" t="s">
        <v>376</v>
      </c>
      <c r="D319" s="15"/>
      <c r="E319" s="15"/>
      <c r="F319" s="15"/>
      <c r="G319" s="15"/>
      <c r="H319" s="15"/>
      <c r="I319" s="41">
        <v>152</v>
      </c>
      <c r="J319" s="142"/>
      <c r="K319" s="148">
        <v>-57</v>
      </c>
      <c r="L319" s="23"/>
      <c r="M319" s="41">
        <v>152</v>
      </c>
      <c r="N319" s="142"/>
      <c r="O319" s="148">
        <v>-57</v>
      </c>
    </row>
    <row r="320" spans="2:15" ht="6" customHeight="1">
      <c r="B320" s="47"/>
      <c r="C320" s="15"/>
      <c r="D320" s="15"/>
      <c r="E320" s="15"/>
      <c r="F320" s="15"/>
      <c r="G320" s="15"/>
      <c r="H320" s="15"/>
      <c r="I320" s="263"/>
      <c r="J320" s="142"/>
      <c r="K320" s="263"/>
      <c r="L320" s="23"/>
      <c r="M320" s="263"/>
      <c r="N320" s="142"/>
      <c r="O320" s="265"/>
    </row>
    <row r="321" spans="2:15" ht="12.75" customHeight="1" thickBot="1">
      <c r="B321" s="47"/>
      <c r="C321" s="15"/>
      <c r="D321" s="15"/>
      <c r="E321" s="15"/>
      <c r="F321" s="15"/>
      <c r="G321" s="15"/>
      <c r="H321" s="15"/>
      <c r="I321" s="250">
        <f>-PL!G41</f>
        <v>507</v>
      </c>
      <c r="J321" s="142"/>
      <c r="K321" s="250">
        <f>-PL!I41</f>
        <v>277</v>
      </c>
      <c r="L321" s="23"/>
      <c r="M321" s="250">
        <f>-PL!K41</f>
        <v>1949</v>
      </c>
      <c r="N321" s="142"/>
      <c r="O321" s="250">
        <f>-PL!M41</f>
        <v>2949</v>
      </c>
    </row>
    <row r="322" spans="2:15" ht="12.75" customHeight="1" thickTop="1">
      <c r="B322" s="47"/>
      <c r="C322" s="15"/>
      <c r="D322" s="15"/>
      <c r="E322" s="15"/>
      <c r="F322" s="15"/>
      <c r="G322" s="15"/>
      <c r="H322" s="15"/>
      <c r="I322" s="29"/>
      <c r="J322" s="18"/>
      <c r="K322" s="29"/>
      <c r="L322" s="26"/>
      <c r="M322" s="29"/>
      <c r="N322" s="26"/>
      <c r="O322" s="29"/>
    </row>
    <row r="323" spans="2:15" ht="12.75" customHeight="1">
      <c r="B323" s="47"/>
      <c r="C323" s="15"/>
      <c r="D323" s="15"/>
      <c r="E323" s="15"/>
      <c r="F323" s="15"/>
      <c r="G323" s="15"/>
      <c r="H323" s="15"/>
      <c r="I323" s="29"/>
      <c r="J323" s="18"/>
      <c r="K323" s="29"/>
      <c r="L323" s="26"/>
      <c r="M323" s="29"/>
      <c r="N323" s="26"/>
      <c r="O323" s="29"/>
    </row>
    <row r="324" spans="2:15" ht="13.5" customHeight="1">
      <c r="B324" s="47"/>
      <c r="C324" s="15"/>
      <c r="D324" s="15"/>
      <c r="E324" s="15"/>
      <c r="F324" s="15"/>
      <c r="G324" s="15"/>
      <c r="H324" s="15"/>
      <c r="I324" s="29"/>
      <c r="J324" s="18"/>
      <c r="K324" s="29"/>
      <c r="L324" s="26"/>
      <c r="M324" s="29"/>
      <c r="N324" s="26"/>
      <c r="O324" s="29"/>
    </row>
    <row r="325" spans="2:15" ht="13.5" customHeight="1">
      <c r="B325" s="47"/>
      <c r="C325" s="15"/>
      <c r="D325" s="15"/>
      <c r="E325" s="15"/>
      <c r="F325" s="15"/>
      <c r="G325" s="15"/>
      <c r="H325" s="15"/>
      <c r="I325" s="29"/>
      <c r="J325" s="18"/>
      <c r="K325" s="29"/>
      <c r="L325" s="26"/>
      <c r="M325" s="29"/>
      <c r="N325" s="26"/>
      <c r="O325" s="29"/>
    </row>
    <row r="326" spans="2:15" ht="13.5" customHeight="1">
      <c r="B326" s="47"/>
      <c r="C326" s="15"/>
      <c r="D326" s="15"/>
      <c r="E326" s="15"/>
      <c r="F326" s="15"/>
      <c r="G326" s="15"/>
      <c r="H326" s="15"/>
      <c r="I326" s="29"/>
      <c r="J326" s="18"/>
      <c r="K326" s="29"/>
      <c r="L326" s="26"/>
      <c r="M326" s="29"/>
      <c r="N326" s="26"/>
      <c r="O326" s="29"/>
    </row>
    <row r="327" spans="2:15" ht="13.5" customHeight="1">
      <c r="B327" s="85" t="s">
        <v>51</v>
      </c>
      <c r="C327" s="157" t="s">
        <v>191</v>
      </c>
      <c r="D327" s="15"/>
      <c r="E327" s="15"/>
      <c r="F327" s="15"/>
      <c r="G327" s="15"/>
      <c r="H327" s="15"/>
      <c r="I327" s="29"/>
      <c r="J327" s="18"/>
      <c r="K327" s="29"/>
      <c r="L327" s="26"/>
      <c r="M327" s="29"/>
      <c r="N327" s="26"/>
      <c r="O327" s="29"/>
    </row>
    <row r="328" spans="2:15" ht="9.75" customHeight="1">
      <c r="B328" s="47"/>
      <c r="C328" s="20"/>
      <c r="D328" s="15"/>
      <c r="E328" s="15"/>
      <c r="F328" s="15"/>
      <c r="G328" s="15"/>
      <c r="H328" s="15"/>
      <c r="I328" s="29"/>
      <c r="J328" s="18"/>
      <c r="K328" s="29"/>
      <c r="L328" s="26"/>
      <c r="M328" s="29"/>
      <c r="N328" s="26"/>
      <c r="O328" s="29"/>
    </row>
    <row r="329" spans="2:15" ht="13.5" customHeight="1">
      <c r="B329" s="47"/>
      <c r="C329" s="15"/>
      <c r="D329" s="15"/>
      <c r="E329" s="15"/>
      <c r="F329" s="15"/>
      <c r="G329" s="15"/>
      <c r="H329" s="15"/>
      <c r="I329" s="29"/>
      <c r="J329" s="18"/>
      <c r="K329" s="29"/>
      <c r="L329" s="26"/>
      <c r="M329" s="29"/>
      <c r="N329" s="26"/>
      <c r="O329" s="29"/>
    </row>
    <row r="330" spans="2:15" ht="13.5" customHeight="1">
      <c r="B330" s="47"/>
      <c r="C330" s="47"/>
      <c r="D330" s="15"/>
      <c r="E330" s="15"/>
      <c r="F330" s="15" t="s">
        <v>364</v>
      </c>
      <c r="G330" s="15"/>
      <c r="H330" s="15"/>
      <c r="I330" s="29"/>
      <c r="J330" s="18"/>
      <c r="K330" s="29"/>
      <c r="L330" s="26"/>
      <c r="M330" s="29"/>
      <c r="N330" s="26"/>
      <c r="O330" s="29"/>
    </row>
    <row r="331" spans="2:15" ht="12.75" customHeight="1">
      <c r="B331" s="47"/>
      <c r="C331" s="47"/>
      <c r="D331" s="15"/>
      <c r="E331" s="15"/>
      <c r="F331" s="15"/>
      <c r="G331" s="15"/>
      <c r="H331" s="15"/>
      <c r="I331" s="29"/>
      <c r="J331" s="18"/>
      <c r="K331" s="29"/>
      <c r="L331" s="26"/>
      <c r="M331" s="29"/>
      <c r="N331" s="26"/>
      <c r="O331" s="29"/>
    </row>
    <row r="332" spans="2:14" ht="14.25" customHeight="1">
      <c r="B332" s="85" t="s">
        <v>52</v>
      </c>
      <c r="C332" s="156" t="s">
        <v>196</v>
      </c>
      <c r="D332" s="117"/>
      <c r="E332" s="117"/>
      <c r="F332" s="117"/>
      <c r="G332" s="117"/>
      <c r="H332" s="20"/>
      <c r="I332" s="20"/>
      <c r="J332" s="20"/>
      <c r="K332" s="20"/>
      <c r="L332" s="20"/>
      <c r="M332" s="20"/>
      <c r="N332" s="20"/>
    </row>
    <row r="333" spans="2:14" ht="9.75" customHeight="1">
      <c r="B333" s="86"/>
      <c r="C333" s="20"/>
      <c r="D333" s="20"/>
      <c r="E333" s="20"/>
      <c r="F333" s="20"/>
      <c r="G333" s="20"/>
      <c r="H333" s="20"/>
      <c r="I333" s="20"/>
      <c r="J333" s="20"/>
      <c r="K333" s="20"/>
      <c r="L333" s="20"/>
      <c r="M333" s="20"/>
      <c r="N333" s="20"/>
    </row>
    <row r="334" spans="2:14" ht="12.75" customHeight="1">
      <c r="B334" s="86"/>
      <c r="C334" s="20"/>
      <c r="D334" s="20"/>
      <c r="E334" s="20"/>
      <c r="F334" s="20"/>
      <c r="G334" s="20"/>
      <c r="H334" s="20"/>
      <c r="I334" s="20"/>
      <c r="J334" s="20"/>
      <c r="K334" s="20"/>
      <c r="L334" s="20"/>
      <c r="M334" s="20"/>
      <c r="N334" s="20"/>
    </row>
    <row r="335" spans="2:14" ht="12.75" customHeight="1">
      <c r="B335" s="86"/>
      <c r="C335" s="20"/>
      <c r="D335" s="20"/>
      <c r="E335" s="20"/>
      <c r="F335" s="20"/>
      <c r="G335" s="20"/>
      <c r="H335" s="20"/>
      <c r="I335" s="20"/>
      <c r="J335" s="20"/>
      <c r="K335" s="20"/>
      <c r="L335" s="20"/>
      <c r="M335" s="20"/>
      <c r="N335" s="20"/>
    </row>
    <row r="336" spans="2:14" ht="12.75" customHeight="1">
      <c r="B336" s="86"/>
      <c r="C336" s="20"/>
      <c r="D336" s="20"/>
      <c r="E336" s="20"/>
      <c r="F336" s="20"/>
      <c r="G336" s="20"/>
      <c r="H336" s="20"/>
      <c r="I336" s="20"/>
      <c r="J336" s="20"/>
      <c r="K336" s="20"/>
      <c r="L336" s="20"/>
      <c r="M336" s="20"/>
      <c r="N336" s="20"/>
    </row>
    <row r="337" spans="2:14" ht="12.75" customHeight="1">
      <c r="B337" s="86"/>
      <c r="C337" s="86"/>
      <c r="D337" s="20"/>
      <c r="E337" s="20"/>
      <c r="F337" s="20"/>
      <c r="G337" s="20"/>
      <c r="H337" s="20"/>
      <c r="I337" s="20"/>
      <c r="J337" s="20"/>
      <c r="K337" s="20"/>
      <c r="L337" s="20"/>
      <c r="M337" s="20"/>
      <c r="N337" s="20"/>
    </row>
    <row r="338" spans="2:14" ht="12.75" customHeight="1">
      <c r="B338" s="86"/>
      <c r="C338" s="86"/>
      <c r="D338" s="20"/>
      <c r="E338" s="20"/>
      <c r="F338" s="20"/>
      <c r="G338" s="20"/>
      <c r="H338" s="20"/>
      <c r="I338" s="20"/>
      <c r="J338" s="20"/>
      <c r="K338" s="20"/>
      <c r="L338" s="20"/>
      <c r="M338" s="20"/>
      <c r="N338" s="20"/>
    </row>
    <row r="339" spans="2:14" ht="12.75" customHeight="1">
      <c r="B339" s="86"/>
      <c r="C339" s="20"/>
      <c r="D339" s="20"/>
      <c r="E339" s="20"/>
      <c r="F339" s="20"/>
      <c r="G339" s="20"/>
      <c r="H339" s="20"/>
      <c r="I339" s="100"/>
      <c r="J339" s="20"/>
      <c r="L339" s="20"/>
      <c r="M339" s="100" t="s">
        <v>89</v>
      </c>
      <c r="N339" s="20"/>
    </row>
    <row r="340" spans="2:14" ht="6" customHeight="1">
      <c r="B340" s="86"/>
      <c r="C340" s="20"/>
      <c r="D340" s="20"/>
      <c r="E340" s="20"/>
      <c r="F340" s="20"/>
      <c r="G340" s="20"/>
      <c r="H340" s="20"/>
      <c r="I340" s="100"/>
      <c r="J340" s="20"/>
      <c r="L340" s="20"/>
      <c r="M340" s="100"/>
      <c r="N340" s="20"/>
    </row>
    <row r="341" spans="2:15" ht="16.5" customHeight="1" thickBot="1">
      <c r="B341" s="86"/>
      <c r="C341" s="20"/>
      <c r="D341" s="20" t="s">
        <v>77</v>
      </c>
      <c r="E341" s="20"/>
      <c r="F341" s="20"/>
      <c r="G341" s="20"/>
      <c r="I341" s="20"/>
      <c r="J341" s="20"/>
      <c r="K341" s="20"/>
      <c r="L341" s="20"/>
      <c r="M341" s="146">
        <v>250</v>
      </c>
      <c r="N341" s="20"/>
      <c r="O341" s="20"/>
    </row>
    <row r="342" spans="2:15" ht="6" customHeight="1" thickTop="1">
      <c r="B342" s="86"/>
      <c r="C342" s="20"/>
      <c r="D342" s="20"/>
      <c r="E342" s="20"/>
      <c r="F342" s="20"/>
      <c r="G342" s="20"/>
      <c r="I342" s="20"/>
      <c r="J342" s="20"/>
      <c r="K342" s="20"/>
      <c r="L342" s="20"/>
      <c r="M342" s="223"/>
      <c r="N342" s="20"/>
      <c r="O342" s="20"/>
    </row>
    <row r="343" spans="2:15" ht="16.5" customHeight="1" thickBot="1">
      <c r="B343" s="86"/>
      <c r="C343" s="20"/>
      <c r="D343" s="20" t="s">
        <v>75</v>
      </c>
      <c r="E343" s="20"/>
      <c r="F343" s="20"/>
      <c r="G343" s="20"/>
      <c r="I343" s="20"/>
      <c r="J343" s="20"/>
      <c r="K343" s="20"/>
      <c r="L343" s="20"/>
      <c r="M343" s="224">
        <v>47</v>
      </c>
      <c r="N343" s="20"/>
      <c r="O343" s="20"/>
    </row>
    <row r="344" spans="2:15" ht="6" customHeight="1" thickTop="1">
      <c r="B344" s="86"/>
      <c r="C344" s="20"/>
      <c r="D344" s="20"/>
      <c r="E344" s="20"/>
      <c r="F344" s="20"/>
      <c r="G344" s="20"/>
      <c r="I344" s="20"/>
      <c r="J344" s="20"/>
      <c r="K344" s="20"/>
      <c r="L344" s="20"/>
      <c r="M344" s="223"/>
      <c r="N344" s="20"/>
      <c r="O344" s="20"/>
    </row>
    <row r="345" spans="2:15" ht="16.5" customHeight="1" thickBot="1">
      <c r="B345" s="86"/>
      <c r="C345" s="20"/>
      <c r="D345" s="20" t="s">
        <v>76</v>
      </c>
      <c r="E345" s="20"/>
      <c r="F345" s="20"/>
      <c r="G345" s="20"/>
      <c r="I345" s="20"/>
      <c r="J345" s="20"/>
      <c r="K345" s="20"/>
      <c r="L345" s="20"/>
      <c r="M345" s="224">
        <v>37</v>
      </c>
      <c r="N345" s="20"/>
      <c r="O345" s="20"/>
    </row>
    <row r="346" spans="2:15" ht="12.75" customHeight="1" thickTop="1">
      <c r="B346" s="47"/>
      <c r="C346" s="47"/>
      <c r="D346" s="15"/>
      <c r="E346" s="15"/>
      <c r="F346" s="15"/>
      <c r="G346" s="15"/>
      <c r="H346" s="15"/>
      <c r="I346" s="29"/>
      <c r="J346" s="18"/>
      <c r="K346" s="29"/>
      <c r="L346" s="26"/>
      <c r="M346" s="29"/>
      <c r="N346" s="26"/>
      <c r="O346" s="29"/>
    </row>
    <row r="347" spans="2:15" ht="12.75" customHeight="1">
      <c r="B347" s="86"/>
      <c r="C347" s="64"/>
      <c r="D347" s="64"/>
      <c r="E347" s="64"/>
      <c r="F347" s="64"/>
      <c r="G347" s="83"/>
      <c r="H347" s="83"/>
      <c r="I347" s="83"/>
      <c r="J347" s="64"/>
      <c r="K347" s="83"/>
      <c r="L347" s="64"/>
      <c r="M347" s="104"/>
      <c r="N347" s="64"/>
      <c r="O347" s="64"/>
    </row>
    <row r="348" spans="2:15" ht="12.75" customHeight="1">
      <c r="B348" s="85" t="s">
        <v>53</v>
      </c>
      <c r="C348" s="156" t="s">
        <v>337</v>
      </c>
      <c r="D348" s="64"/>
      <c r="E348" s="64"/>
      <c r="F348" s="64"/>
      <c r="G348" s="83"/>
      <c r="H348" s="83"/>
      <c r="I348" s="83"/>
      <c r="J348" s="64"/>
      <c r="K348" s="83"/>
      <c r="L348" s="64"/>
      <c r="M348" s="104"/>
      <c r="N348" s="64"/>
      <c r="O348" s="64"/>
    </row>
    <row r="349" spans="2:15" ht="12.75" customHeight="1">
      <c r="B349" s="86"/>
      <c r="C349" s="20"/>
      <c r="D349" s="117"/>
      <c r="E349" s="117"/>
      <c r="F349" s="130"/>
      <c r="G349" s="117"/>
      <c r="H349" s="20"/>
      <c r="I349" s="20"/>
      <c r="J349" s="20"/>
      <c r="K349" s="66"/>
      <c r="L349" s="20"/>
      <c r="M349" s="20"/>
      <c r="N349" s="20"/>
      <c r="O349" s="20"/>
    </row>
    <row r="350" spans="2:15" ht="13.5" customHeight="1">
      <c r="B350" s="86"/>
      <c r="C350" s="159"/>
      <c r="D350" s="67"/>
      <c r="E350" s="242" t="s">
        <v>67</v>
      </c>
      <c r="F350" s="241"/>
      <c r="G350" s="68"/>
      <c r="H350" s="68"/>
      <c r="I350" s="68"/>
      <c r="J350" s="68"/>
      <c r="K350" s="64"/>
      <c r="L350" s="67"/>
      <c r="M350" s="68"/>
      <c r="N350" s="68"/>
      <c r="O350" s="63"/>
    </row>
    <row r="351" spans="2:15" ht="12.75" customHeight="1">
      <c r="B351" s="86"/>
      <c r="C351" s="240" t="s">
        <v>65</v>
      </c>
      <c r="D351" s="239"/>
      <c r="E351" s="92" t="s">
        <v>346</v>
      </c>
      <c r="F351" s="108"/>
      <c r="G351" s="300" t="s">
        <v>347</v>
      </c>
      <c r="H351" s="300"/>
      <c r="I351" s="300"/>
      <c r="J351" s="300"/>
      <c r="K351" s="300"/>
      <c r="L351" s="299" t="s">
        <v>66</v>
      </c>
      <c r="M351" s="300"/>
      <c r="N351" s="300"/>
      <c r="O351" s="301"/>
    </row>
    <row r="352" spans="2:15" ht="3.75" customHeight="1">
      <c r="B352" s="86"/>
      <c r="C352" s="93"/>
      <c r="D352" s="90"/>
      <c r="E352" s="66"/>
      <c r="F352" s="91"/>
      <c r="G352" s="66"/>
      <c r="H352" s="66"/>
      <c r="I352" s="66"/>
      <c r="J352" s="66"/>
      <c r="K352" s="66"/>
      <c r="L352" s="90"/>
      <c r="M352" s="66"/>
      <c r="N352" s="66"/>
      <c r="O352" s="91"/>
    </row>
    <row r="353" spans="2:16" ht="6" customHeight="1">
      <c r="B353" s="86"/>
      <c r="C353" s="94"/>
      <c r="D353" s="89"/>
      <c r="E353" s="231"/>
      <c r="F353" s="232"/>
      <c r="G353" s="231"/>
      <c r="H353" s="231"/>
      <c r="I353" s="231"/>
      <c r="J353" s="231"/>
      <c r="K353" s="243"/>
      <c r="L353" s="244"/>
      <c r="M353" s="231"/>
      <c r="N353" s="231"/>
      <c r="O353" s="243"/>
      <c r="P353" s="245"/>
    </row>
    <row r="354" spans="2:16" ht="12.75" customHeight="1">
      <c r="B354" s="86"/>
      <c r="C354" s="233" t="s">
        <v>293</v>
      </c>
      <c r="D354" s="89"/>
      <c r="E354" s="231" t="s">
        <v>269</v>
      </c>
      <c r="F354" s="232"/>
      <c r="G354" s="234" t="s">
        <v>270</v>
      </c>
      <c r="H354" s="231"/>
      <c r="I354" s="231"/>
      <c r="J354" s="231"/>
      <c r="K354" s="232"/>
      <c r="L354" s="231" t="s">
        <v>294</v>
      </c>
      <c r="M354" s="231"/>
      <c r="N354" s="231"/>
      <c r="O354" s="232"/>
      <c r="P354" s="245"/>
    </row>
    <row r="355" spans="2:16" ht="12.75" customHeight="1">
      <c r="B355" s="86"/>
      <c r="C355" s="94"/>
      <c r="D355" s="89"/>
      <c r="E355" s="231" t="s">
        <v>272</v>
      </c>
      <c r="F355" s="232"/>
      <c r="G355" s="234" t="s">
        <v>326</v>
      </c>
      <c r="H355" s="231"/>
      <c r="I355" s="231"/>
      <c r="J355" s="231"/>
      <c r="K355" s="232"/>
      <c r="L355" s="231" t="s">
        <v>290</v>
      </c>
      <c r="M355" s="231"/>
      <c r="N355" s="235"/>
      <c r="O355" s="236"/>
      <c r="P355" s="235"/>
    </row>
    <row r="356" spans="2:16" ht="12.75" customHeight="1">
      <c r="B356" s="86"/>
      <c r="C356" s="94"/>
      <c r="D356" s="89"/>
      <c r="E356" s="231"/>
      <c r="F356" s="232"/>
      <c r="G356" s="237" t="s">
        <v>273</v>
      </c>
      <c r="H356" s="231"/>
      <c r="I356" s="231"/>
      <c r="J356" s="231"/>
      <c r="K356" s="232"/>
      <c r="L356" s="231" t="s">
        <v>291</v>
      </c>
      <c r="M356" s="231"/>
      <c r="N356" s="235"/>
      <c r="O356" s="236"/>
      <c r="P356" s="235"/>
    </row>
    <row r="357" spans="2:16" ht="12.75" customHeight="1">
      <c r="B357" s="86"/>
      <c r="C357" s="94"/>
      <c r="D357" s="89"/>
      <c r="E357" s="231"/>
      <c r="F357" s="232"/>
      <c r="G357" s="237" t="s">
        <v>274</v>
      </c>
      <c r="H357" s="231"/>
      <c r="I357" s="231"/>
      <c r="J357" s="231"/>
      <c r="K357" s="232"/>
      <c r="L357" s="231" t="s">
        <v>296</v>
      </c>
      <c r="M357" s="231"/>
      <c r="N357" s="235"/>
      <c r="O357" s="236"/>
      <c r="P357" s="235"/>
    </row>
    <row r="358" spans="2:16" ht="12.75" customHeight="1">
      <c r="B358" s="86"/>
      <c r="C358" s="94"/>
      <c r="D358" s="89"/>
      <c r="E358" s="231"/>
      <c r="F358" s="232"/>
      <c r="G358" s="237" t="s">
        <v>275</v>
      </c>
      <c r="H358" s="231"/>
      <c r="I358" s="231"/>
      <c r="J358" s="231"/>
      <c r="K358" s="232"/>
      <c r="L358" s="231" t="s">
        <v>292</v>
      </c>
      <c r="M358" s="231"/>
      <c r="N358" s="235"/>
      <c r="O358" s="236"/>
      <c r="P358" s="235"/>
    </row>
    <row r="359" spans="2:16" ht="12.75" customHeight="1">
      <c r="B359" s="86"/>
      <c r="C359" s="94"/>
      <c r="D359" s="89"/>
      <c r="E359" s="231"/>
      <c r="F359" s="232"/>
      <c r="G359" s="237" t="s">
        <v>276</v>
      </c>
      <c r="H359" s="231"/>
      <c r="I359" s="231"/>
      <c r="J359" s="231"/>
      <c r="K359" s="232"/>
      <c r="L359" s="231" t="s">
        <v>297</v>
      </c>
      <c r="M359" s="231"/>
      <c r="N359" s="235"/>
      <c r="O359" s="236"/>
      <c r="P359" s="235"/>
    </row>
    <row r="360" spans="2:16" ht="12.75" customHeight="1">
      <c r="B360" s="86"/>
      <c r="C360" s="94"/>
      <c r="D360" s="89"/>
      <c r="E360" s="231"/>
      <c r="F360" s="232"/>
      <c r="G360" s="237" t="s">
        <v>277</v>
      </c>
      <c r="H360" s="231"/>
      <c r="I360" s="231"/>
      <c r="J360" s="231"/>
      <c r="K360" s="232"/>
      <c r="L360" s="231"/>
      <c r="M360" s="231"/>
      <c r="N360" s="235"/>
      <c r="O360" s="236"/>
      <c r="P360" s="235"/>
    </row>
    <row r="361" spans="2:16" ht="12.75" customHeight="1">
      <c r="B361" s="86"/>
      <c r="C361" s="94"/>
      <c r="D361" s="89"/>
      <c r="E361" s="231"/>
      <c r="F361" s="232"/>
      <c r="G361" s="237"/>
      <c r="H361" s="231"/>
      <c r="I361" s="231"/>
      <c r="J361" s="231"/>
      <c r="K361" s="232"/>
      <c r="L361" s="231" t="s">
        <v>278</v>
      </c>
      <c r="M361" s="231"/>
      <c r="N361" s="235"/>
      <c r="O361" s="236"/>
      <c r="P361" s="235"/>
    </row>
    <row r="362" spans="2:16" ht="12.75" customHeight="1">
      <c r="B362" s="86"/>
      <c r="C362" s="94"/>
      <c r="D362" s="89"/>
      <c r="E362" s="231"/>
      <c r="F362" s="232"/>
      <c r="G362" s="237"/>
      <c r="H362" s="231"/>
      <c r="I362" s="231"/>
      <c r="J362" s="231"/>
      <c r="K362" s="232"/>
      <c r="L362" s="231" t="s">
        <v>279</v>
      </c>
      <c r="M362" s="231"/>
      <c r="N362" s="235"/>
      <c r="O362" s="236"/>
      <c r="P362" s="235"/>
    </row>
    <row r="363" spans="2:16" ht="12.75" customHeight="1">
      <c r="B363" s="86"/>
      <c r="C363" s="93"/>
      <c r="D363" s="90"/>
      <c r="E363" s="257"/>
      <c r="F363" s="258"/>
      <c r="G363" s="259"/>
      <c r="H363" s="257"/>
      <c r="I363" s="257"/>
      <c r="J363" s="257"/>
      <c r="K363" s="258"/>
      <c r="L363" s="257"/>
      <c r="M363" s="257"/>
      <c r="N363" s="260"/>
      <c r="O363" s="261"/>
      <c r="P363" s="235"/>
    </row>
    <row r="364" spans="2:15" ht="12.75" customHeight="1">
      <c r="B364" s="83"/>
      <c r="C364" s="94"/>
      <c r="D364" s="89"/>
      <c r="E364" s="231"/>
      <c r="F364" s="232"/>
      <c r="G364" s="237"/>
      <c r="H364" s="231"/>
      <c r="I364" s="231"/>
      <c r="J364" s="231"/>
      <c r="K364" s="232"/>
      <c r="L364" s="231"/>
      <c r="M364" s="231"/>
      <c r="N364" s="235"/>
      <c r="O364" s="236"/>
    </row>
    <row r="365" spans="2:21" ht="12.75" customHeight="1">
      <c r="B365" s="83"/>
      <c r="C365" s="233" t="s">
        <v>268</v>
      </c>
      <c r="D365" s="89"/>
      <c r="E365" s="231" t="s">
        <v>280</v>
      </c>
      <c r="F365" s="232"/>
      <c r="G365" s="237" t="s">
        <v>281</v>
      </c>
      <c r="H365" s="231"/>
      <c r="I365" s="231"/>
      <c r="J365" s="231"/>
      <c r="K365" s="232"/>
      <c r="L365" s="231" t="s">
        <v>429</v>
      </c>
      <c r="M365" s="231"/>
      <c r="N365" s="235"/>
      <c r="O365" s="236"/>
      <c r="R365" s="231" t="s">
        <v>271</v>
      </c>
      <c r="S365" s="231"/>
      <c r="T365" s="235"/>
      <c r="U365" s="236"/>
    </row>
    <row r="366" spans="2:21" ht="12.75" customHeight="1">
      <c r="B366" s="83"/>
      <c r="C366" s="233"/>
      <c r="D366" s="89"/>
      <c r="E366" s="231" t="s">
        <v>282</v>
      </c>
      <c r="F366" s="232"/>
      <c r="G366" s="237" t="s">
        <v>283</v>
      </c>
      <c r="H366" s="231"/>
      <c r="I366" s="231"/>
      <c r="J366" s="231"/>
      <c r="K366" s="232"/>
      <c r="L366" s="231" t="s">
        <v>430</v>
      </c>
      <c r="M366" s="231"/>
      <c r="N366" s="235"/>
      <c r="O366" s="236"/>
      <c r="R366" s="231" t="s">
        <v>353</v>
      </c>
      <c r="S366" s="231"/>
      <c r="T366" s="235"/>
      <c r="U366" s="236"/>
    </row>
    <row r="367" spans="2:21" ht="12.75" customHeight="1">
      <c r="B367" s="83"/>
      <c r="C367" s="233"/>
      <c r="D367" s="89"/>
      <c r="E367" s="231" t="s">
        <v>284</v>
      </c>
      <c r="F367" s="232"/>
      <c r="G367" s="237" t="s">
        <v>285</v>
      </c>
      <c r="H367" s="231"/>
      <c r="I367" s="231"/>
      <c r="J367" s="231"/>
      <c r="K367" s="232"/>
      <c r="L367" s="231" t="s">
        <v>432</v>
      </c>
      <c r="M367" s="231"/>
      <c r="N367" s="235"/>
      <c r="O367" s="236"/>
      <c r="R367" s="231" t="s">
        <v>354</v>
      </c>
      <c r="S367" s="231"/>
      <c r="T367" s="235"/>
      <c r="U367" s="236"/>
    </row>
    <row r="368" spans="2:21" ht="12.75" customHeight="1">
      <c r="B368" s="83"/>
      <c r="C368" s="233"/>
      <c r="D368" s="89"/>
      <c r="E368" s="231" t="s">
        <v>286</v>
      </c>
      <c r="F368" s="232"/>
      <c r="G368" s="237" t="s">
        <v>357</v>
      </c>
      <c r="H368" s="231"/>
      <c r="I368" s="231"/>
      <c r="J368" s="231"/>
      <c r="K368" s="232"/>
      <c r="L368" s="231" t="s">
        <v>381</v>
      </c>
      <c r="M368" s="231"/>
      <c r="N368" s="235"/>
      <c r="O368" s="236"/>
      <c r="R368" s="231" t="s">
        <v>355</v>
      </c>
      <c r="S368" s="231"/>
      <c r="T368" s="235"/>
      <c r="U368" s="236"/>
    </row>
    <row r="369" spans="2:21" ht="12.75" customHeight="1">
      <c r="B369" s="83"/>
      <c r="C369" s="233"/>
      <c r="D369" s="89"/>
      <c r="E369" s="231" t="s">
        <v>321</v>
      </c>
      <c r="F369" s="232"/>
      <c r="G369" s="237" t="s">
        <v>358</v>
      </c>
      <c r="H369" s="231"/>
      <c r="I369" s="231"/>
      <c r="J369" s="231"/>
      <c r="K369" s="232"/>
      <c r="L369" s="231" t="s">
        <v>380</v>
      </c>
      <c r="M369" s="231"/>
      <c r="N369" s="235"/>
      <c r="O369" s="236"/>
      <c r="R369" s="231" t="s">
        <v>287</v>
      </c>
      <c r="S369" s="231"/>
      <c r="T369" s="235"/>
      <c r="U369" s="236"/>
    </row>
    <row r="370" spans="2:21" ht="12.75" customHeight="1">
      <c r="B370" s="83"/>
      <c r="C370" s="233"/>
      <c r="D370" s="89"/>
      <c r="E370" s="231" t="s">
        <v>322</v>
      </c>
      <c r="F370" s="232"/>
      <c r="G370" s="237" t="s">
        <v>359</v>
      </c>
      <c r="H370" s="231"/>
      <c r="I370" s="231"/>
      <c r="J370" s="231"/>
      <c r="K370" s="232"/>
      <c r="L370" s="231" t="s">
        <v>425</v>
      </c>
      <c r="M370" s="231"/>
      <c r="N370" s="235"/>
      <c r="O370" s="236"/>
      <c r="R370" s="231" t="s">
        <v>288</v>
      </c>
      <c r="S370" s="231"/>
      <c r="T370" s="235"/>
      <c r="U370" s="236"/>
    </row>
    <row r="371" spans="2:21" ht="12.75" customHeight="1">
      <c r="B371" s="83"/>
      <c r="C371" s="233"/>
      <c r="D371" s="89"/>
      <c r="E371" s="231" t="s">
        <v>323</v>
      </c>
      <c r="F371" s="232"/>
      <c r="G371" s="237" t="s">
        <v>360</v>
      </c>
      <c r="H371" s="231"/>
      <c r="I371" s="231"/>
      <c r="J371" s="231"/>
      <c r="K371" s="232"/>
      <c r="L371" s="231" t="s">
        <v>295</v>
      </c>
      <c r="M371" s="231"/>
      <c r="N371" s="235"/>
      <c r="O371" s="236"/>
      <c r="R371" s="231" t="s">
        <v>356</v>
      </c>
      <c r="S371" s="231"/>
      <c r="T371" s="235"/>
      <c r="U371" s="236"/>
    </row>
    <row r="372" spans="2:21" ht="12.75" customHeight="1">
      <c r="B372" s="83"/>
      <c r="C372" s="233"/>
      <c r="D372" s="89"/>
      <c r="E372" s="231" t="s">
        <v>324</v>
      </c>
      <c r="F372" s="232"/>
      <c r="G372" s="237" t="s">
        <v>361</v>
      </c>
      <c r="H372" s="231"/>
      <c r="I372" s="231"/>
      <c r="J372" s="231"/>
      <c r="K372" s="232"/>
      <c r="L372" s="231" t="s">
        <v>426</v>
      </c>
      <c r="M372" s="231"/>
      <c r="N372" s="235"/>
      <c r="O372" s="236"/>
      <c r="R372" s="231" t="s">
        <v>289</v>
      </c>
      <c r="S372" s="231"/>
      <c r="T372" s="235"/>
      <c r="U372" s="236"/>
    </row>
    <row r="373" spans="2:15" ht="12.75" customHeight="1">
      <c r="B373" s="83"/>
      <c r="C373" s="233"/>
      <c r="D373" s="89"/>
      <c r="E373" s="231" t="s">
        <v>325</v>
      </c>
      <c r="F373" s="232"/>
      <c r="G373" s="237" t="s">
        <v>362</v>
      </c>
      <c r="H373" s="231"/>
      <c r="I373" s="231"/>
      <c r="J373" s="231"/>
      <c r="K373" s="232"/>
      <c r="L373" s="20" t="s">
        <v>431</v>
      </c>
      <c r="N373" s="235"/>
      <c r="O373" s="236"/>
    </row>
    <row r="374" spans="2:15" ht="12.75" customHeight="1">
      <c r="B374" s="83"/>
      <c r="C374" s="233"/>
      <c r="D374" s="89"/>
      <c r="E374" s="231" t="s">
        <v>348</v>
      </c>
      <c r="F374" s="232"/>
      <c r="G374" s="237" t="s">
        <v>363</v>
      </c>
      <c r="H374" s="231"/>
      <c r="I374" s="231"/>
      <c r="J374" s="231"/>
      <c r="K374" s="232"/>
      <c r="L374" s="231"/>
      <c r="M374" s="231"/>
      <c r="N374" s="235"/>
      <c r="O374" s="236"/>
    </row>
    <row r="375" spans="2:15" ht="12.75" customHeight="1">
      <c r="B375" s="83"/>
      <c r="C375" s="233"/>
      <c r="D375" s="89"/>
      <c r="E375" s="231" t="s">
        <v>349</v>
      </c>
      <c r="F375" s="232"/>
      <c r="G375" s="237" t="s">
        <v>427</v>
      </c>
      <c r="H375" s="231"/>
      <c r="I375" s="231"/>
      <c r="J375" s="231"/>
      <c r="K375" s="232"/>
      <c r="L375" s="231" t="s">
        <v>433</v>
      </c>
      <c r="M375" s="231"/>
      <c r="N375" s="235"/>
      <c r="O375" s="236"/>
    </row>
    <row r="376" spans="2:15" ht="12.75" customHeight="1">
      <c r="B376" s="83"/>
      <c r="C376" s="233"/>
      <c r="D376" s="89"/>
      <c r="E376" s="231" t="s">
        <v>350</v>
      </c>
      <c r="F376" s="232"/>
      <c r="G376" s="237"/>
      <c r="H376" s="231"/>
      <c r="I376" s="231"/>
      <c r="J376" s="231"/>
      <c r="K376" s="232"/>
      <c r="L376" s="231" t="s">
        <v>434</v>
      </c>
      <c r="M376" s="231"/>
      <c r="N376" s="235"/>
      <c r="O376" s="236"/>
    </row>
    <row r="377" spans="2:15" ht="12.75" customHeight="1">
      <c r="B377" s="83"/>
      <c r="C377" s="233"/>
      <c r="D377" s="89"/>
      <c r="E377" s="231" t="s">
        <v>351</v>
      </c>
      <c r="F377" s="232"/>
      <c r="G377" s="237" t="s">
        <v>421</v>
      </c>
      <c r="H377" s="231"/>
      <c r="I377" s="231"/>
      <c r="J377" s="231"/>
      <c r="K377" s="232"/>
      <c r="L377" s="231"/>
      <c r="M377" s="231"/>
      <c r="N377" s="235"/>
      <c r="O377" s="236"/>
    </row>
    <row r="378" spans="2:15" ht="12.75" customHeight="1">
      <c r="B378" s="83"/>
      <c r="C378" s="233"/>
      <c r="D378" s="89"/>
      <c r="E378" s="231" t="s">
        <v>352</v>
      </c>
      <c r="F378" s="232"/>
      <c r="G378" s="237" t="s">
        <v>422</v>
      </c>
      <c r="H378" s="231"/>
      <c r="I378" s="231"/>
      <c r="J378" s="231"/>
      <c r="K378" s="232"/>
      <c r="L378" s="231" t="s">
        <v>435</v>
      </c>
      <c r="M378" s="231"/>
      <c r="N378" s="235"/>
      <c r="O378" s="236"/>
    </row>
    <row r="379" spans="2:15" ht="12.75" customHeight="1">
      <c r="B379" s="83"/>
      <c r="C379" s="233"/>
      <c r="D379" s="89"/>
      <c r="E379" s="231" t="s">
        <v>439</v>
      </c>
      <c r="F379" s="232"/>
      <c r="G379" s="237" t="s">
        <v>423</v>
      </c>
      <c r="H379" s="231"/>
      <c r="I379" s="231"/>
      <c r="J379" s="231"/>
      <c r="K379" s="232"/>
      <c r="L379" s="231" t="s">
        <v>436</v>
      </c>
      <c r="M379" s="231"/>
      <c r="N379" s="235"/>
      <c r="O379" s="236"/>
    </row>
    <row r="380" spans="2:15" ht="12.75" customHeight="1">
      <c r="B380" s="83"/>
      <c r="C380" s="233"/>
      <c r="D380" s="89"/>
      <c r="E380" s="231" t="s">
        <v>440</v>
      </c>
      <c r="F380" s="232"/>
      <c r="G380" s="237" t="s">
        <v>428</v>
      </c>
      <c r="H380" s="231"/>
      <c r="I380" s="231"/>
      <c r="J380" s="231"/>
      <c r="K380" s="232"/>
      <c r="L380" s="231" t="s">
        <v>437</v>
      </c>
      <c r="M380" s="231"/>
      <c r="N380" s="235"/>
      <c r="O380" s="236"/>
    </row>
    <row r="381" spans="2:15" ht="12.75" customHeight="1">
      <c r="B381" s="83"/>
      <c r="C381" s="233"/>
      <c r="D381" s="89"/>
      <c r="E381" s="231" t="s">
        <v>441</v>
      </c>
      <c r="F381" s="232"/>
      <c r="G381" s="237" t="s">
        <v>424</v>
      </c>
      <c r="H381" s="231"/>
      <c r="I381" s="231"/>
      <c r="J381" s="231"/>
      <c r="K381" s="232"/>
      <c r="L381" s="20" t="s">
        <v>438</v>
      </c>
      <c r="M381" s="231"/>
      <c r="N381" s="235"/>
      <c r="O381" s="236"/>
    </row>
    <row r="382" spans="2:15" ht="12.75" customHeight="1">
      <c r="B382" s="83"/>
      <c r="C382" s="233"/>
      <c r="D382" s="89"/>
      <c r="E382" s="231" t="s">
        <v>442</v>
      </c>
      <c r="F382" s="232"/>
      <c r="G382" s="237"/>
      <c r="H382" s="231"/>
      <c r="I382" s="231"/>
      <c r="J382" s="231"/>
      <c r="K382" s="232"/>
      <c r="L382" s="231"/>
      <c r="M382" s="231"/>
      <c r="N382" s="235"/>
      <c r="O382" s="236"/>
    </row>
    <row r="383" spans="2:15" ht="12.75" customHeight="1">
      <c r="B383" s="83"/>
      <c r="C383" s="233"/>
      <c r="D383" s="89"/>
      <c r="E383" s="231"/>
      <c r="F383" s="232"/>
      <c r="G383" s="237"/>
      <c r="H383" s="231"/>
      <c r="I383" s="231"/>
      <c r="J383" s="231"/>
      <c r="K383" s="232"/>
      <c r="L383" s="231" t="s">
        <v>445</v>
      </c>
      <c r="M383" s="231"/>
      <c r="N383" s="235"/>
      <c r="O383" s="236"/>
    </row>
    <row r="384" spans="2:15" ht="12.75" customHeight="1">
      <c r="B384" s="83"/>
      <c r="C384" s="233"/>
      <c r="D384" s="89"/>
      <c r="E384" s="231"/>
      <c r="F384" s="232"/>
      <c r="G384" s="237"/>
      <c r="H384" s="231"/>
      <c r="I384" s="231"/>
      <c r="J384" s="231"/>
      <c r="K384" s="232"/>
      <c r="L384" s="20" t="s">
        <v>444</v>
      </c>
      <c r="N384" s="235"/>
      <c r="O384" s="236"/>
    </row>
    <row r="385" spans="2:15" ht="12.75" customHeight="1">
      <c r="B385" s="83"/>
      <c r="C385" s="233"/>
      <c r="D385" s="89"/>
      <c r="E385" s="231"/>
      <c r="F385" s="232"/>
      <c r="G385" s="237"/>
      <c r="H385" s="231"/>
      <c r="I385" s="231"/>
      <c r="J385" s="231"/>
      <c r="K385" s="232"/>
      <c r="L385" s="231" t="s">
        <v>443</v>
      </c>
      <c r="N385" s="235"/>
      <c r="O385" s="236"/>
    </row>
    <row r="386" spans="2:15" ht="12.75" customHeight="1">
      <c r="B386" s="83"/>
      <c r="C386" s="233"/>
      <c r="D386" s="89"/>
      <c r="E386" s="231"/>
      <c r="F386" s="232"/>
      <c r="G386" s="237"/>
      <c r="H386" s="231"/>
      <c r="I386" s="231"/>
      <c r="J386" s="231"/>
      <c r="K386" s="232"/>
      <c r="L386" s="231"/>
      <c r="N386" s="235"/>
      <c r="O386" s="236"/>
    </row>
    <row r="387" spans="2:15" ht="12.75" customHeight="1">
      <c r="B387" s="83"/>
      <c r="C387" s="233"/>
      <c r="D387" s="89"/>
      <c r="E387" s="231"/>
      <c r="F387" s="232"/>
      <c r="G387" s="237"/>
      <c r="H387" s="231"/>
      <c r="I387" s="231"/>
      <c r="J387" s="231"/>
      <c r="K387" s="232"/>
      <c r="L387" s="231"/>
      <c r="N387" s="235"/>
      <c r="O387" s="236"/>
    </row>
    <row r="388" spans="2:15" ht="12.75" customHeight="1">
      <c r="B388" s="83"/>
      <c r="C388" s="93"/>
      <c r="D388" s="90"/>
      <c r="E388" s="66"/>
      <c r="F388" s="91"/>
      <c r="G388" s="90"/>
      <c r="H388" s="66"/>
      <c r="I388" s="66"/>
      <c r="J388" s="66"/>
      <c r="K388" s="91"/>
      <c r="L388" s="90"/>
      <c r="M388" s="106"/>
      <c r="N388" s="106"/>
      <c r="O388" s="238"/>
    </row>
    <row r="389" spans="2:15" ht="12.75" customHeight="1">
      <c r="B389" s="83"/>
      <c r="C389" s="64"/>
      <c r="D389" s="64"/>
      <c r="E389" s="64"/>
      <c r="F389" s="64"/>
      <c r="G389" s="64"/>
      <c r="H389" s="64"/>
      <c r="I389" s="64"/>
      <c r="J389" s="64"/>
      <c r="K389" s="103"/>
      <c r="L389" s="103"/>
      <c r="M389" s="103"/>
      <c r="N389" s="103"/>
      <c r="O389" s="103"/>
    </row>
    <row r="390" spans="2:15" ht="12.75" customHeight="1">
      <c r="B390" s="83"/>
      <c r="C390" s="64"/>
      <c r="D390" s="64"/>
      <c r="E390" s="64"/>
      <c r="F390" s="64"/>
      <c r="G390" s="64"/>
      <c r="H390" s="64"/>
      <c r="I390" s="64"/>
      <c r="J390" s="64"/>
      <c r="K390" s="103"/>
      <c r="L390" s="103"/>
      <c r="M390" s="103"/>
      <c r="N390" s="103"/>
      <c r="O390" s="103"/>
    </row>
    <row r="391" spans="2:13" ht="14.25" customHeight="1">
      <c r="B391" s="85" t="s">
        <v>54</v>
      </c>
      <c r="C391" s="156" t="s">
        <v>316</v>
      </c>
      <c r="D391" s="117"/>
      <c r="E391" s="117"/>
      <c r="F391" s="117"/>
      <c r="G391" s="117"/>
      <c r="H391" s="117"/>
      <c r="I391" s="117"/>
      <c r="J391" s="20"/>
      <c r="K391" s="20"/>
      <c r="L391" s="20"/>
      <c r="M391" s="20"/>
    </row>
    <row r="392" spans="2:13" ht="12.75" customHeight="1">
      <c r="B392" s="86"/>
      <c r="C392" s="20"/>
      <c r="D392" s="20"/>
      <c r="E392" s="20"/>
      <c r="F392" s="20"/>
      <c r="G392" s="20"/>
      <c r="H392" s="20"/>
      <c r="I392" s="20"/>
      <c r="J392" s="20"/>
      <c r="K392" s="20"/>
      <c r="L392" s="20"/>
      <c r="M392" s="20"/>
    </row>
    <row r="393" spans="2:13" ht="12.75" customHeight="1">
      <c r="B393" s="86"/>
      <c r="C393" s="15" t="s">
        <v>193</v>
      </c>
      <c r="D393" s="15"/>
      <c r="E393" s="15"/>
      <c r="F393" s="15"/>
      <c r="G393" s="15"/>
      <c r="H393" s="15"/>
      <c r="I393" s="15"/>
      <c r="J393" s="15"/>
      <c r="K393" s="15"/>
      <c r="L393" s="16"/>
      <c r="M393" s="15"/>
    </row>
    <row r="394" spans="2:13" ht="12.75" customHeight="1">
      <c r="B394" s="86"/>
      <c r="C394" s="15"/>
      <c r="D394" s="15"/>
      <c r="E394" s="15"/>
      <c r="F394" s="15"/>
      <c r="G394" s="15"/>
      <c r="H394" s="15"/>
      <c r="I394" s="15"/>
      <c r="J394" s="15"/>
      <c r="K394" s="15"/>
      <c r="L394" s="16"/>
      <c r="M394" s="15"/>
    </row>
    <row r="395" spans="2:13" ht="14.25" customHeight="1">
      <c r="B395" s="86"/>
      <c r="C395" s="15"/>
      <c r="D395" s="15"/>
      <c r="E395" s="15"/>
      <c r="F395" s="15"/>
      <c r="G395" s="15"/>
      <c r="H395" s="15"/>
      <c r="I395" s="150" t="s">
        <v>97</v>
      </c>
      <c r="J395" s="109"/>
      <c r="K395" s="150" t="s">
        <v>98</v>
      </c>
      <c r="L395" s="20"/>
      <c r="M395" s="150" t="s">
        <v>15</v>
      </c>
    </row>
    <row r="396" spans="2:13" ht="12.75" customHeight="1">
      <c r="B396" s="86"/>
      <c r="C396" s="15"/>
      <c r="D396" s="15"/>
      <c r="E396" s="15"/>
      <c r="F396" s="15"/>
      <c r="G396" s="15"/>
      <c r="H396" s="15"/>
      <c r="I396" s="88" t="s">
        <v>9</v>
      </c>
      <c r="J396" s="26"/>
      <c r="K396" s="88" t="s">
        <v>9</v>
      </c>
      <c r="L396" s="20"/>
      <c r="M396" s="88" t="s">
        <v>9</v>
      </c>
    </row>
    <row r="397" spans="2:13" ht="12.75" customHeight="1">
      <c r="B397" s="86"/>
      <c r="C397" s="15" t="s">
        <v>10</v>
      </c>
      <c r="D397" s="120" t="s">
        <v>23</v>
      </c>
      <c r="E397" s="15"/>
      <c r="F397" s="15"/>
      <c r="G397" s="15"/>
      <c r="H397" s="15"/>
      <c r="I397" s="15"/>
      <c r="J397" s="110"/>
      <c r="K397" s="110"/>
      <c r="L397" s="20"/>
      <c r="M397" s="110"/>
    </row>
    <row r="398" spans="2:13" ht="4.5" customHeight="1">
      <c r="B398" s="86"/>
      <c r="C398" s="15"/>
      <c r="D398" s="120"/>
      <c r="E398" s="15"/>
      <c r="F398" s="15"/>
      <c r="G398" s="15"/>
      <c r="H398" s="15"/>
      <c r="I398" s="15"/>
      <c r="J398" s="110"/>
      <c r="K398" s="110"/>
      <c r="L398" s="20"/>
      <c r="M398" s="110"/>
    </row>
    <row r="399" spans="2:13" ht="12.75" customHeight="1">
      <c r="B399" s="86"/>
      <c r="C399" s="15"/>
      <c r="D399" s="15"/>
      <c r="E399" s="15" t="s">
        <v>99</v>
      </c>
      <c r="F399" s="15"/>
      <c r="G399" s="15"/>
      <c r="H399" s="15"/>
      <c r="I399" s="88">
        <v>16528</v>
      </c>
      <c r="J399" s="111"/>
      <c r="K399" s="25">
        <v>24905</v>
      </c>
      <c r="L399" s="20"/>
      <c r="M399" s="111">
        <f>I399+K399</f>
        <v>41433</v>
      </c>
    </row>
    <row r="400" spans="2:13" ht="12.75" customHeight="1">
      <c r="B400" s="86"/>
      <c r="C400" s="15"/>
      <c r="D400" s="15"/>
      <c r="E400" s="15" t="s">
        <v>100</v>
      </c>
      <c r="F400" s="15"/>
      <c r="G400" s="15"/>
      <c r="H400" s="15"/>
      <c r="I400" s="145">
        <f>15281+1706</f>
        <v>16987</v>
      </c>
      <c r="J400" s="111"/>
      <c r="K400" s="88">
        <v>0</v>
      </c>
      <c r="L400" s="20"/>
      <c r="M400" s="111">
        <f>I400+K400</f>
        <v>16987</v>
      </c>
    </row>
    <row r="401" spans="2:19" ht="18" customHeight="1" thickBot="1">
      <c r="B401" s="86"/>
      <c r="C401" s="15"/>
      <c r="D401" s="15"/>
      <c r="E401" s="15"/>
      <c r="F401" s="15"/>
      <c r="G401" s="15"/>
      <c r="H401" s="15"/>
      <c r="I401" s="84">
        <f>SUM(I399:I400)</f>
        <v>33515</v>
      </c>
      <c r="J401" s="14"/>
      <c r="K401" s="84">
        <f>SUM(K399:K400)</f>
        <v>24905</v>
      </c>
      <c r="L401" s="20"/>
      <c r="M401" s="84">
        <f>SUM(M399:M400)</f>
        <v>58420</v>
      </c>
      <c r="R401" s="137">
        <f>+'BS'!H54+'BS'!H63-M401</f>
        <v>0</v>
      </c>
      <c r="S401" s="137"/>
    </row>
    <row r="402" spans="2:13" ht="14.25" customHeight="1" thickTop="1">
      <c r="B402" s="86"/>
      <c r="C402" s="15"/>
      <c r="D402" s="15"/>
      <c r="E402" s="15"/>
      <c r="F402" s="15"/>
      <c r="G402" s="15"/>
      <c r="H402" s="15"/>
      <c r="J402" s="14"/>
      <c r="K402" s="112"/>
      <c r="L402" s="20"/>
      <c r="M402" s="14"/>
    </row>
    <row r="403" spans="2:13" ht="12.75" customHeight="1">
      <c r="B403" s="86"/>
      <c r="C403" s="15"/>
      <c r="D403" s="15"/>
      <c r="E403" s="15"/>
      <c r="F403" s="15"/>
      <c r="G403" s="15"/>
      <c r="H403" s="15"/>
      <c r="J403" s="14"/>
      <c r="K403" s="149" t="s">
        <v>101</v>
      </c>
      <c r="L403" s="20"/>
      <c r="M403" s="123"/>
    </row>
    <row r="404" spans="2:13" ht="12.75" customHeight="1">
      <c r="B404" s="86"/>
      <c r="C404" s="15"/>
      <c r="D404" s="15"/>
      <c r="E404" s="15"/>
      <c r="F404" s="15"/>
      <c r="G404" s="15"/>
      <c r="H404" s="15"/>
      <c r="J404" s="14"/>
      <c r="K404" s="149" t="s">
        <v>102</v>
      </c>
      <c r="L404" s="20"/>
      <c r="M404" s="123"/>
    </row>
    <row r="405" spans="2:13" ht="12.75" customHeight="1">
      <c r="B405" s="86"/>
      <c r="D405" s="15" t="s">
        <v>301</v>
      </c>
      <c r="E405" s="15"/>
      <c r="F405" s="15"/>
      <c r="G405" s="15"/>
      <c r="H405" s="15"/>
      <c r="J405" s="14"/>
      <c r="K405" s="122" t="s">
        <v>103</v>
      </c>
      <c r="L405" s="20"/>
      <c r="M405" s="151" t="s">
        <v>9</v>
      </c>
    </row>
    <row r="406" spans="2:13" ht="12.75" customHeight="1">
      <c r="B406" s="86"/>
      <c r="D406" s="15" t="s">
        <v>302</v>
      </c>
      <c r="E406" s="15"/>
      <c r="F406" s="15"/>
      <c r="G406" s="15"/>
      <c r="H406" s="15"/>
      <c r="J406" s="14"/>
      <c r="K406" s="112"/>
      <c r="L406" s="20"/>
      <c r="M406" s="14"/>
    </row>
    <row r="407" spans="2:13" ht="12.75" customHeight="1">
      <c r="B407" s="86"/>
      <c r="C407" s="113"/>
      <c r="D407" s="113"/>
      <c r="E407" s="15" t="s">
        <v>303</v>
      </c>
      <c r="F407" s="15"/>
      <c r="G407" s="15"/>
      <c r="H407" s="15"/>
      <c r="J407" s="14"/>
      <c r="K407" s="121">
        <v>0</v>
      </c>
      <c r="L407" s="20"/>
      <c r="M407" s="25">
        <f>+M400</f>
        <v>16987</v>
      </c>
    </row>
    <row r="408" spans="2:13" ht="12.75" customHeight="1">
      <c r="B408" s="86"/>
      <c r="C408" s="113"/>
      <c r="D408" s="113"/>
      <c r="E408" s="15" t="s">
        <v>304</v>
      </c>
      <c r="F408" s="15"/>
      <c r="G408" s="15"/>
      <c r="H408" s="15"/>
      <c r="J408" s="14"/>
      <c r="K408" s="14">
        <v>92650</v>
      </c>
      <c r="L408" s="20"/>
      <c r="M408" s="111">
        <f>+M399</f>
        <v>41433</v>
      </c>
    </row>
    <row r="409" spans="2:18" ht="18" customHeight="1" thickBot="1">
      <c r="B409" s="86"/>
      <c r="C409" s="113"/>
      <c r="D409" s="113"/>
      <c r="E409" s="15"/>
      <c r="F409" s="15"/>
      <c r="G409" s="15"/>
      <c r="H409" s="15"/>
      <c r="I409" s="14"/>
      <c r="J409" s="14"/>
      <c r="L409" s="20"/>
      <c r="M409" s="28">
        <f>SUM(M407:M408)</f>
        <v>58420</v>
      </c>
      <c r="R409" s="164"/>
    </row>
    <row r="410" spans="2:13" ht="13.5" customHeight="1" thickTop="1">
      <c r="B410" s="86"/>
      <c r="C410" s="15"/>
      <c r="D410" s="15"/>
      <c r="E410" s="15"/>
      <c r="F410" s="15"/>
      <c r="G410" s="15"/>
      <c r="H410" s="15"/>
      <c r="I410" s="15"/>
      <c r="J410" s="15"/>
      <c r="K410" s="15"/>
      <c r="L410" s="16"/>
      <c r="M410" s="15"/>
    </row>
    <row r="411" spans="14:15" ht="12.75" customHeight="1">
      <c r="N411" s="20"/>
      <c r="O411" s="20"/>
    </row>
    <row r="412" spans="2:12" ht="14.25" customHeight="1">
      <c r="B412" s="85" t="s">
        <v>55</v>
      </c>
      <c r="C412" s="157" t="s">
        <v>194</v>
      </c>
      <c r="D412" s="20"/>
      <c r="E412" s="20"/>
      <c r="F412" s="20"/>
      <c r="G412" s="20"/>
      <c r="H412" s="20"/>
      <c r="I412" s="20"/>
      <c r="J412" s="20"/>
      <c r="K412" s="20"/>
      <c r="L412" s="20"/>
    </row>
    <row r="413" spans="2:12" ht="9.75" customHeight="1">
      <c r="B413" s="47"/>
      <c r="C413" s="20"/>
      <c r="D413" s="20"/>
      <c r="E413" s="20"/>
      <c r="F413" s="20"/>
      <c r="G413" s="20"/>
      <c r="H413" s="20"/>
      <c r="I413" s="20"/>
      <c r="J413" s="20"/>
      <c r="K413" s="20"/>
      <c r="L413" s="20"/>
    </row>
    <row r="414" spans="2:12" ht="12.75" customHeight="1">
      <c r="B414" s="47"/>
      <c r="C414" s="20" t="s">
        <v>195</v>
      </c>
      <c r="D414" s="20"/>
      <c r="E414" s="20"/>
      <c r="F414" s="20"/>
      <c r="G414" s="20"/>
      <c r="H414" s="20"/>
      <c r="I414" s="20"/>
      <c r="J414" s="20"/>
      <c r="K414" s="20"/>
      <c r="L414" s="20"/>
    </row>
    <row r="417" spans="2:13" ht="14.25" customHeight="1">
      <c r="B417" s="85" t="s">
        <v>56</v>
      </c>
      <c r="C417" s="157" t="s">
        <v>106</v>
      </c>
      <c r="D417" s="20"/>
      <c r="E417" s="20"/>
      <c r="F417" s="20"/>
      <c r="G417" s="20"/>
      <c r="H417" s="20"/>
      <c r="I417" s="20"/>
      <c r="J417" s="20"/>
      <c r="K417" s="20"/>
      <c r="L417" s="20"/>
      <c r="M417" s="20"/>
    </row>
    <row r="418" spans="2:13" ht="9" customHeight="1">
      <c r="B418" s="86"/>
      <c r="C418" s="20"/>
      <c r="D418" s="20"/>
      <c r="E418" s="20"/>
      <c r="F418" s="20"/>
      <c r="G418" s="20"/>
      <c r="H418" s="20"/>
      <c r="I418" s="20"/>
      <c r="J418" s="20"/>
      <c r="K418" s="20"/>
      <c r="L418" s="20"/>
      <c r="M418" s="20"/>
    </row>
    <row r="419" spans="2:13" ht="12.75" customHeight="1">
      <c r="B419" s="86"/>
      <c r="C419" s="14" t="s">
        <v>318</v>
      </c>
      <c r="D419" s="83"/>
      <c r="E419" s="83"/>
      <c r="F419" s="83"/>
      <c r="G419" s="83"/>
      <c r="H419" s="83"/>
      <c r="I419" s="83"/>
      <c r="J419" s="58"/>
      <c r="K419" s="58"/>
      <c r="L419" s="59"/>
      <c r="M419" s="34"/>
    </row>
    <row r="420" spans="2:13" ht="12.75" customHeight="1">
      <c r="B420" s="86"/>
      <c r="C420" s="64" t="s">
        <v>319</v>
      </c>
      <c r="D420" s="64"/>
      <c r="E420" s="64"/>
      <c r="F420" s="64"/>
      <c r="G420" s="83"/>
      <c r="H420" s="83"/>
      <c r="I420" s="83"/>
      <c r="J420" s="58"/>
      <c r="K420" s="58"/>
      <c r="L420" s="59"/>
      <c r="M420" s="34"/>
    </row>
    <row r="421" spans="2:13" ht="12.75" customHeight="1">
      <c r="B421" s="86"/>
      <c r="C421" s="64"/>
      <c r="D421" s="64"/>
      <c r="E421" s="64"/>
      <c r="F421" s="64"/>
      <c r="G421" s="83"/>
      <c r="H421" s="83"/>
      <c r="I421" s="83"/>
      <c r="J421" s="58"/>
      <c r="K421" s="58"/>
      <c r="L421" s="59"/>
      <c r="M421" s="34"/>
    </row>
    <row r="422" spans="2:13" ht="12.75" customHeight="1">
      <c r="B422" s="86"/>
      <c r="C422" s="64" t="s">
        <v>266</v>
      </c>
      <c r="D422" s="64"/>
      <c r="E422" s="64"/>
      <c r="F422" s="64"/>
      <c r="G422" s="83"/>
      <c r="H422" s="83"/>
      <c r="I422" s="83"/>
      <c r="J422" s="58"/>
      <c r="K422" s="58"/>
      <c r="L422" s="59"/>
      <c r="M422" s="34"/>
    </row>
    <row r="423" spans="2:13" ht="12.75" customHeight="1">
      <c r="B423" s="86"/>
      <c r="C423" s="64"/>
      <c r="D423" s="64"/>
      <c r="E423" s="64"/>
      <c r="F423" s="64"/>
      <c r="G423" s="83"/>
      <c r="H423" s="83"/>
      <c r="I423" s="83"/>
      <c r="J423" s="58"/>
      <c r="K423" s="58"/>
      <c r="L423" s="59"/>
      <c r="M423" s="34"/>
    </row>
    <row r="424" spans="2:13" ht="12.75" customHeight="1">
      <c r="B424" s="86"/>
      <c r="C424" s="64"/>
      <c r="D424" s="64"/>
      <c r="E424" s="64"/>
      <c r="F424" s="64"/>
      <c r="G424" s="83"/>
      <c r="H424" s="83"/>
      <c r="I424" s="83"/>
      <c r="J424" s="58"/>
      <c r="K424" s="58"/>
      <c r="L424" s="59"/>
      <c r="M424" s="34"/>
    </row>
    <row r="425" spans="2:13" ht="12.75" customHeight="1">
      <c r="B425" s="86"/>
      <c r="C425" s="64"/>
      <c r="D425" s="64"/>
      <c r="E425" s="64"/>
      <c r="F425" s="64"/>
      <c r="G425" s="83"/>
      <c r="H425" s="83"/>
      <c r="I425" s="83"/>
      <c r="J425" s="58"/>
      <c r="K425" s="58"/>
      <c r="L425" s="59"/>
      <c r="M425" s="34"/>
    </row>
    <row r="426" spans="2:13" ht="12.75" customHeight="1">
      <c r="B426" s="86"/>
      <c r="C426" s="64"/>
      <c r="D426" s="64"/>
      <c r="E426" s="64"/>
      <c r="F426" s="64"/>
      <c r="G426" s="83"/>
      <c r="H426" s="83"/>
      <c r="I426" s="83"/>
      <c r="J426" s="58"/>
      <c r="K426" s="58"/>
      <c r="L426" s="59"/>
      <c r="M426" s="34"/>
    </row>
    <row r="427" spans="2:13" ht="12.75" customHeight="1">
      <c r="B427" s="86"/>
      <c r="C427" s="64"/>
      <c r="D427" s="64"/>
      <c r="E427" s="64"/>
      <c r="F427" s="64"/>
      <c r="G427" s="83"/>
      <c r="H427" s="83"/>
      <c r="I427" s="83"/>
      <c r="J427" s="58"/>
      <c r="K427" s="58"/>
      <c r="L427" s="59"/>
      <c r="M427" s="34"/>
    </row>
    <row r="428" spans="2:13" ht="12.75" customHeight="1">
      <c r="B428" s="86"/>
      <c r="C428" s="64"/>
      <c r="D428" s="64"/>
      <c r="E428" s="64"/>
      <c r="F428" s="64"/>
      <c r="G428" s="83"/>
      <c r="H428" s="83"/>
      <c r="I428" s="83"/>
      <c r="J428" s="58"/>
      <c r="K428" s="58"/>
      <c r="L428" s="59"/>
      <c r="M428" s="34"/>
    </row>
    <row r="429" spans="2:13" ht="12.75" customHeight="1">
      <c r="B429" s="86"/>
      <c r="C429" s="64"/>
      <c r="D429" s="64"/>
      <c r="E429" s="64"/>
      <c r="F429" s="64"/>
      <c r="G429" s="83"/>
      <c r="H429" s="83"/>
      <c r="I429" s="83"/>
      <c r="J429" s="58"/>
      <c r="K429" s="58"/>
      <c r="L429" s="59"/>
      <c r="M429" s="34"/>
    </row>
    <row r="430" spans="2:13" ht="12.75" customHeight="1">
      <c r="B430" s="86"/>
      <c r="C430" s="64"/>
      <c r="D430" s="64"/>
      <c r="E430" s="64"/>
      <c r="F430" s="64"/>
      <c r="G430" s="83"/>
      <c r="H430" s="83"/>
      <c r="I430" s="83"/>
      <c r="J430" s="58"/>
      <c r="K430" s="58"/>
      <c r="L430" s="59"/>
      <c r="M430" s="34"/>
    </row>
    <row r="431" spans="2:13" ht="12.75" customHeight="1">
      <c r="B431" s="86"/>
      <c r="C431" s="64"/>
      <c r="D431" s="64"/>
      <c r="E431" s="64"/>
      <c r="F431" s="64"/>
      <c r="G431" s="83"/>
      <c r="H431" s="83"/>
      <c r="I431" s="83"/>
      <c r="J431" s="58"/>
      <c r="K431" s="58"/>
      <c r="L431" s="59"/>
      <c r="M431" s="34"/>
    </row>
    <row r="432" spans="2:13" ht="12.75" customHeight="1">
      <c r="B432" s="86"/>
      <c r="C432" s="64"/>
      <c r="D432" s="64"/>
      <c r="E432" s="64"/>
      <c r="F432" s="64"/>
      <c r="G432" s="83"/>
      <c r="H432" s="83"/>
      <c r="I432" s="83"/>
      <c r="J432" s="58"/>
      <c r="K432" s="58"/>
      <c r="L432" s="59"/>
      <c r="M432" s="34"/>
    </row>
    <row r="433" spans="2:13" ht="12.75" customHeight="1">
      <c r="B433" s="86"/>
      <c r="C433" s="64"/>
      <c r="D433" s="64"/>
      <c r="E433" s="64"/>
      <c r="F433" s="64"/>
      <c r="G433" s="83"/>
      <c r="H433" s="83"/>
      <c r="I433" s="83"/>
      <c r="J433" s="58"/>
      <c r="K433" s="58"/>
      <c r="L433" s="59"/>
      <c r="M433" s="34"/>
    </row>
    <row r="434" spans="2:13" ht="12.75" customHeight="1">
      <c r="B434" s="86"/>
      <c r="C434" s="64"/>
      <c r="D434" s="64"/>
      <c r="E434" s="64"/>
      <c r="F434" s="64"/>
      <c r="G434" s="83"/>
      <c r="H434" s="83"/>
      <c r="I434" s="83"/>
      <c r="J434" s="58"/>
      <c r="K434" s="58"/>
      <c r="L434" s="59"/>
      <c r="M434" s="34"/>
    </row>
    <row r="435" spans="2:13" ht="12.75" customHeight="1">
      <c r="B435" s="86"/>
      <c r="D435" s="64"/>
      <c r="E435" s="64"/>
      <c r="F435" s="64"/>
      <c r="G435" s="83"/>
      <c r="H435" s="83"/>
      <c r="I435" s="83"/>
      <c r="J435" s="58"/>
      <c r="K435" s="58"/>
      <c r="L435" s="59"/>
      <c r="M435" s="34"/>
    </row>
    <row r="436" spans="2:13" ht="12.75" customHeight="1">
      <c r="B436" s="86"/>
      <c r="C436" s="64"/>
      <c r="D436" s="64"/>
      <c r="E436" s="64"/>
      <c r="F436" s="64"/>
      <c r="G436" s="83"/>
      <c r="H436" s="83"/>
      <c r="I436" s="83"/>
      <c r="J436" s="58"/>
      <c r="K436" s="58"/>
      <c r="L436" s="59"/>
      <c r="M436" s="34"/>
    </row>
    <row r="437" spans="2:13" ht="12.75" customHeight="1">
      <c r="B437" s="86"/>
      <c r="C437" s="64" t="s">
        <v>267</v>
      </c>
      <c r="E437" s="64"/>
      <c r="F437" s="64"/>
      <c r="G437" s="83"/>
      <c r="H437" s="83"/>
      <c r="I437" s="83"/>
      <c r="J437" s="58"/>
      <c r="K437" s="58"/>
      <c r="L437" s="59"/>
      <c r="M437" s="34"/>
    </row>
    <row r="438" spans="2:13" ht="12.75" customHeight="1">
      <c r="B438" s="86"/>
      <c r="C438" s="64"/>
      <c r="D438" s="64"/>
      <c r="E438" s="64"/>
      <c r="F438" s="64"/>
      <c r="G438" s="83"/>
      <c r="H438" s="83"/>
      <c r="I438" s="83"/>
      <c r="J438" s="58"/>
      <c r="K438" s="58"/>
      <c r="L438" s="59"/>
      <c r="M438" s="34"/>
    </row>
    <row r="439" spans="2:13" ht="12.75" customHeight="1">
      <c r="B439" s="86"/>
      <c r="C439" s="64"/>
      <c r="D439" s="64"/>
      <c r="E439" s="64"/>
      <c r="F439" s="64"/>
      <c r="G439" s="83"/>
      <c r="H439" s="83"/>
      <c r="I439" s="83"/>
      <c r="J439" s="58"/>
      <c r="K439" s="58"/>
      <c r="L439" s="59"/>
      <c r="M439" s="34"/>
    </row>
    <row r="440" spans="2:13" ht="12.75" customHeight="1">
      <c r="B440" s="86"/>
      <c r="C440" s="64"/>
      <c r="D440" s="64"/>
      <c r="E440" s="64"/>
      <c r="F440" s="64"/>
      <c r="G440" s="83"/>
      <c r="H440" s="83"/>
      <c r="I440" s="83"/>
      <c r="J440" s="58"/>
      <c r="K440" s="58"/>
      <c r="L440" s="59"/>
      <c r="M440" s="34"/>
    </row>
    <row r="441" spans="2:13" ht="12.75" customHeight="1">
      <c r="B441" s="86"/>
      <c r="C441" s="64"/>
      <c r="D441" s="64"/>
      <c r="E441" s="64"/>
      <c r="F441" s="64"/>
      <c r="G441" s="83"/>
      <c r="H441" s="83"/>
      <c r="I441" s="83"/>
      <c r="J441" s="58"/>
      <c r="K441" s="58"/>
      <c r="L441" s="59"/>
      <c r="M441" s="34"/>
    </row>
    <row r="442" spans="2:13" ht="12.75" customHeight="1">
      <c r="B442" s="86"/>
      <c r="C442" s="64"/>
      <c r="D442" s="64"/>
      <c r="E442" s="64"/>
      <c r="F442" s="64"/>
      <c r="G442" s="83"/>
      <c r="H442" s="83"/>
      <c r="I442" s="83"/>
      <c r="J442" s="58"/>
      <c r="K442" s="58"/>
      <c r="L442" s="59"/>
      <c r="M442" s="34"/>
    </row>
    <row r="443" spans="2:13" ht="12.75" customHeight="1">
      <c r="B443" s="86"/>
      <c r="C443" s="64"/>
      <c r="D443" s="64"/>
      <c r="E443" s="64"/>
      <c r="F443" s="64"/>
      <c r="G443" s="83"/>
      <c r="H443" s="83"/>
      <c r="I443" s="83"/>
      <c r="J443" s="58"/>
      <c r="K443" s="58"/>
      <c r="L443" s="59"/>
      <c r="M443" s="34"/>
    </row>
    <row r="444" spans="2:13" ht="12.75" customHeight="1">
      <c r="B444" s="86"/>
      <c r="C444" s="64"/>
      <c r="D444" s="64"/>
      <c r="E444" s="64"/>
      <c r="F444" s="64"/>
      <c r="G444" s="83"/>
      <c r="H444" s="83"/>
      <c r="I444" s="83"/>
      <c r="J444" s="58"/>
      <c r="K444" s="58"/>
      <c r="L444" s="59"/>
      <c r="M444" s="34"/>
    </row>
    <row r="445" spans="2:13" ht="12.75" customHeight="1">
      <c r="B445" s="86"/>
      <c r="C445" s="64"/>
      <c r="D445" s="64"/>
      <c r="E445" s="64"/>
      <c r="F445" s="64"/>
      <c r="G445" s="83"/>
      <c r="H445" s="83"/>
      <c r="I445" s="83"/>
      <c r="J445" s="58"/>
      <c r="K445" s="58"/>
      <c r="L445" s="59"/>
      <c r="M445" s="34"/>
    </row>
    <row r="446" spans="2:13" ht="12.75" customHeight="1">
      <c r="B446" s="86"/>
      <c r="C446" s="64"/>
      <c r="D446" s="64" t="s">
        <v>10</v>
      </c>
      <c r="E446" s="64"/>
      <c r="F446" s="64"/>
      <c r="G446" s="83"/>
      <c r="H446" s="83"/>
      <c r="I446" s="83"/>
      <c r="J446" s="58"/>
      <c r="K446" s="58"/>
      <c r="L446" s="59"/>
      <c r="M446" s="34"/>
    </row>
    <row r="447" spans="2:13" ht="12.75" customHeight="1">
      <c r="B447" s="86"/>
      <c r="C447" s="64"/>
      <c r="D447" s="64"/>
      <c r="E447" s="64"/>
      <c r="F447" s="64"/>
      <c r="G447" s="83"/>
      <c r="H447" s="83"/>
      <c r="I447" s="83"/>
      <c r="J447" s="58"/>
      <c r="K447" s="58"/>
      <c r="L447" s="59"/>
      <c r="M447" s="34"/>
    </row>
    <row r="448" spans="2:13" ht="12.75" customHeight="1">
      <c r="B448" s="86"/>
      <c r="C448" s="64"/>
      <c r="D448" s="64"/>
      <c r="E448" s="64"/>
      <c r="F448" s="64"/>
      <c r="G448" s="83"/>
      <c r="H448" s="83"/>
      <c r="I448" s="83"/>
      <c r="J448" s="58"/>
      <c r="K448" s="58"/>
      <c r="L448" s="59"/>
      <c r="M448" s="34"/>
    </row>
    <row r="449" spans="2:13" ht="12.75" customHeight="1">
      <c r="B449" s="86"/>
      <c r="C449" s="64"/>
      <c r="D449" s="64"/>
      <c r="E449" s="64"/>
      <c r="F449" s="64"/>
      <c r="G449" s="83"/>
      <c r="H449" s="83"/>
      <c r="I449" s="83"/>
      <c r="J449" s="58"/>
      <c r="K449" s="58"/>
      <c r="L449" s="59"/>
      <c r="M449" s="34"/>
    </row>
    <row r="450" spans="2:13" ht="12.75" customHeight="1">
      <c r="B450" s="86"/>
      <c r="C450" s="64"/>
      <c r="D450" s="64"/>
      <c r="E450" s="64"/>
      <c r="F450" s="64"/>
      <c r="G450" s="83"/>
      <c r="H450" s="83"/>
      <c r="I450" s="83"/>
      <c r="J450" s="58"/>
      <c r="K450" s="58"/>
      <c r="L450" s="59"/>
      <c r="M450" s="34"/>
    </row>
    <row r="451" spans="2:13" ht="12.75" customHeight="1">
      <c r="B451" s="86"/>
      <c r="C451" s="83"/>
      <c r="D451" s="83"/>
      <c r="E451" s="83"/>
      <c r="F451" s="83"/>
      <c r="G451" s="83"/>
      <c r="H451" s="83"/>
      <c r="I451" s="83"/>
      <c r="J451" s="58"/>
      <c r="K451" s="58"/>
      <c r="L451" s="59"/>
      <c r="M451" s="34"/>
    </row>
    <row r="452" spans="2:13" ht="14.25" customHeight="1">
      <c r="B452" s="85" t="s">
        <v>57</v>
      </c>
      <c r="C452" s="156" t="s">
        <v>198</v>
      </c>
      <c r="D452" s="117"/>
      <c r="E452" s="117"/>
      <c r="F452" s="160"/>
      <c r="G452" s="128"/>
      <c r="H452" s="83"/>
      <c r="I452" s="83"/>
      <c r="J452" s="58"/>
      <c r="K452" s="58"/>
      <c r="L452" s="59"/>
      <c r="M452" s="34"/>
    </row>
    <row r="453" spans="2:13" ht="9" customHeight="1">
      <c r="B453" s="86"/>
      <c r="C453" s="20"/>
      <c r="D453" s="20"/>
      <c r="E453" s="20"/>
      <c r="F453" s="83"/>
      <c r="G453" s="83"/>
      <c r="H453" s="83"/>
      <c r="I453" s="83"/>
      <c r="J453" s="58"/>
      <c r="K453" s="58"/>
      <c r="L453" s="59"/>
      <c r="M453" s="34"/>
    </row>
    <row r="454" spans="2:13" ht="12.75" customHeight="1">
      <c r="B454" s="86"/>
      <c r="C454" s="20" t="s">
        <v>403</v>
      </c>
      <c r="D454" s="20"/>
      <c r="E454" s="20"/>
      <c r="F454" s="83"/>
      <c r="G454" s="83"/>
      <c r="H454" s="83"/>
      <c r="I454" s="83"/>
      <c r="J454" s="58"/>
      <c r="K454" s="58"/>
      <c r="L454" s="59"/>
      <c r="M454" s="34"/>
    </row>
    <row r="455" spans="2:13" ht="12.75" customHeight="1">
      <c r="B455" s="47"/>
      <c r="C455" s="20"/>
      <c r="D455" s="20"/>
      <c r="E455" s="20"/>
      <c r="F455" s="83"/>
      <c r="G455" s="83"/>
      <c r="H455" s="83"/>
      <c r="I455" s="83"/>
      <c r="J455" s="58"/>
      <c r="K455" s="58"/>
      <c r="L455" s="59"/>
      <c r="M455" s="34"/>
    </row>
    <row r="456" spans="2:13" ht="12.75" customHeight="1">
      <c r="B456" s="47"/>
      <c r="C456" s="20"/>
      <c r="D456" s="20"/>
      <c r="E456" s="20"/>
      <c r="F456" s="83"/>
      <c r="G456" s="83"/>
      <c r="H456" s="83"/>
      <c r="I456" s="83"/>
      <c r="J456" s="58"/>
      <c r="K456" s="58"/>
      <c r="L456" s="59"/>
      <c r="M456" s="34"/>
    </row>
    <row r="457" spans="2:13" ht="14.25" customHeight="1">
      <c r="B457" s="85" t="s">
        <v>58</v>
      </c>
      <c r="C457" s="157" t="s">
        <v>344</v>
      </c>
      <c r="D457" s="20"/>
      <c r="E457" s="20"/>
      <c r="F457" s="83"/>
      <c r="G457" s="83"/>
      <c r="H457" s="83"/>
      <c r="I457" s="83"/>
      <c r="J457" s="58"/>
      <c r="K457" s="58"/>
      <c r="L457" s="59"/>
      <c r="M457" s="34"/>
    </row>
    <row r="458" spans="2:13" ht="9" customHeight="1">
      <c r="B458" s="86"/>
      <c r="C458" s="20"/>
      <c r="D458" s="20"/>
      <c r="E458" s="20"/>
      <c r="F458" s="83"/>
      <c r="G458" s="83"/>
      <c r="H458" s="83"/>
      <c r="I458" s="83"/>
      <c r="J458" s="58"/>
      <c r="K458" s="58"/>
      <c r="L458" s="59"/>
      <c r="M458" s="34"/>
    </row>
    <row r="459" spans="2:13" ht="12.75" customHeight="1">
      <c r="B459" s="86"/>
      <c r="C459" s="56" t="s">
        <v>59</v>
      </c>
      <c r="D459" s="20"/>
      <c r="E459" s="20"/>
      <c r="F459" s="83"/>
      <c r="G459" s="83"/>
      <c r="H459" s="83"/>
      <c r="I459" s="83"/>
      <c r="J459" s="58"/>
      <c r="K459" s="58"/>
      <c r="L459" s="59"/>
      <c r="M459" s="34"/>
    </row>
    <row r="460" spans="2:13" ht="6" customHeight="1">
      <c r="B460" s="86"/>
      <c r="C460" s="20"/>
      <c r="D460" s="20"/>
      <c r="E460" s="20"/>
      <c r="F460" s="83"/>
      <c r="G460" s="83"/>
      <c r="H460" s="83"/>
      <c r="I460" s="83"/>
      <c r="J460" s="58"/>
      <c r="K460" s="58"/>
      <c r="L460" s="59"/>
      <c r="M460" s="34"/>
    </row>
    <row r="461" spans="2:13" ht="12.75" customHeight="1">
      <c r="B461" s="86"/>
      <c r="C461" s="86"/>
      <c r="D461" s="20"/>
      <c r="E461" s="20"/>
      <c r="F461" s="83"/>
      <c r="G461" s="83"/>
      <c r="H461" s="83"/>
      <c r="I461" s="83"/>
      <c r="J461" s="58"/>
      <c r="K461" s="58"/>
      <c r="L461" s="59"/>
      <c r="M461" s="34"/>
    </row>
    <row r="462" spans="2:13" ht="12.75" customHeight="1">
      <c r="B462" s="47"/>
      <c r="C462" s="47"/>
      <c r="D462" s="20"/>
      <c r="E462" s="20"/>
      <c r="F462" s="64"/>
      <c r="G462" s="64"/>
      <c r="H462" s="64"/>
      <c r="I462" s="64"/>
      <c r="J462" s="64"/>
      <c r="K462" s="64"/>
      <c r="L462" s="64"/>
      <c r="M462" s="64"/>
    </row>
    <row r="463" spans="2:13" ht="12.75" customHeight="1">
      <c r="B463" s="47"/>
      <c r="C463" s="47"/>
      <c r="D463" s="20"/>
      <c r="E463" s="20"/>
      <c r="F463" s="64"/>
      <c r="G463" s="64"/>
      <c r="H463" s="64"/>
      <c r="I463" s="64"/>
      <c r="J463" s="64"/>
      <c r="K463" s="64"/>
      <c r="L463" s="64"/>
      <c r="M463" s="64"/>
    </row>
    <row r="464" spans="2:15" ht="12.75" customHeight="1">
      <c r="B464" s="47"/>
      <c r="C464" s="47"/>
      <c r="D464" s="20"/>
      <c r="E464" s="20"/>
      <c r="F464" s="64"/>
      <c r="G464" s="64"/>
      <c r="H464" s="64"/>
      <c r="I464" s="42" t="s">
        <v>3</v>
      </c>
      <c r="J464" s="45"/>
      <c r="K464" s="52" t="s">
        <v>4</v>
      </c>
      <c r="L464" s="11"/>
      <c r="M464" s="42" t="s">
        <v>3</v>
      </c>
      <c r="N464" s="42"/>
      <c r="O464" s="52" t="s">
        <v>4</v>
      </c>
    </row>
    <row r="465" spans="2:15" ht="12.75" customHeight="1">
      <c r="B465" s="47"/>
      <c r="C465" s="47"/>
      <c r="D465" s="20"/>
      <c r="E465" s="20"/>
      <c r="F465" s="64"/>
      <c r="G465" s="64"/>
      <c r="H465" s="64"/>
      <c r="I465" s="42" t="s">
        <v>5</v>
      </c>
      <c r="J465" s="45"/>
      <c r="K465" s="52" t="s">
        <v>6</v>
      </c>
      <c r="L465" s="11"/>
      <c r="M465" s="42" t="s">
        <v>5</v>
      </c>
      <c r="N465" s="42"/>
      <c r="O465" s="52" t="s">
        <v>12</v>
      </c>
    </row>
    <row r="466" spans="2:15" ht="12.75" customHeight="1">
      <c r="B466" s="47"/>
      <c r="C466" s="47"/>
      <c r="D466" s="20"/>
      <c r="E466" s="20"/>
      <c r="F466" s="64"/>
      <c r="G466" s="64"/>
      <c r="H466" s="64"/>
      <c r="I466" s="42" t="s">
        <v>2</v>
      </c>
      <c r="J466" s="45"/>
      <c r="K466" s="52" t="s">
        <v>2</v>
      </c>
      <c r="L466" s="11"/>
      <c r="M466" s="42" t="s">
        <v>7</v>
      </c>
      <c r="N466" s="42"/>
      <c r="O466" s="52" t="s">
        <v>8</v>
      </c>
    </row>
    <row r="467" spans="2:15" ht="12.75" customHeight="1">
      <c r="B467" s="47"/>
      <c r="C467" s="47"/>
      <c r="D467" s="20"/>
      <c r="E467" s="20"/>
      <c r="F467" s="64"/>
      <c r="G467" s="64"/>
      <c r="H467" s="64"/>
      <c r="I467" s="43" t="s">
        <v>389</v>
      </c>
      <c r="J467" s="45"/>
      <c r="K467" s="43" t="s">
        <v>390</v>
      </c>
      <c r="L467" s="11"/>
      <c r="M467" s="42" t="str">
        <f>I467</f>
        <v>31/3/2007</v>
      </c>
      <c r="N467" s="42"/>
      <c r="O467" s="42" t="str">
        <f>K467</f>
        <v>31/3/2006</v>
      </c>
    </row>
    <row r="468" spans="2:15" ht="12.75" customHeight="1">
      <c r="B468" s="47"/>
      <c r="C468" s="47"/>
      <c r="D468" s="20"/>
      <c r="E468" s="20"/>
      <c r="F468" s="64"/>
      <c r="G468" s="64"/>
      <c r="H468" s="64"/>
      <c r="I468" s="53" t="s">
        <v>9</v>
      </c>
      <c r="J468" s="54"/>
      <c r="K468" s="53" t="s">
        <v>9</v>
      </c>
      <c r="L468" s="54"/>
      <c r="M468" s="53" t="s">
        <v>9</v>
      </c>
      <c r="N468" s="53"/>
      <c r="O468" s="53" t="s">
        <v>9</v>
      </c>
    </row>
    <row r="469" spans="2:13" ht="12.75" customHeight="1">
      <c r="B469" s="47"/>
      <c r="C469" s="47" t="s">
        <v>383</v>
      </c>
      <c r="D469" s="20"/>
      <c r="E469" s="20"/>
      <c r="F469" s="64"/>
      <c r="G469" s="64"/>
      <c r="H469" s="64"/>
      <c r="I469" s="64"/>
      <c r="J469" s="64"/>
      <c r="K469" s="64"/>
      <c r="L469" s="64"/>
      <c r="M469" s="64"/>
    </row>
    <row r="470" spans="2:13" ht="12.75" customHeight="1">
      <c r="B470" s="47"/>
      <c r="C470" s="253" t="s">
        <v>384</v>
      </c>
      <c r="D470" s="20"/>
      <c r="E470" s="20"/>
      <c r="F470" s="64"/>
      <c r="G470" s="64"/>
      <c r="H470" s="64"/>
      <c r="I470" s="64"/>
      <c r="J470" s="64"/>
      <c r="K470" s="64"/>
      <c r="L470" s="64"/>
      <c r="M470" s="64"/>
    </row>
    <row r="471" spans="2:15" ht="12.75" customHeight="1">
      <c r="B471" s="47"/>
      <c r="C471" s="254" t="s">
        <v>320</v>
      </c>
      <c r="D471" s="20"/>
      <c r="E471" s="20"/>
      <c r="F471" s="64"/>
      <c r="G471" s="64"/>
      <c r="H471" s="64"/>
      <c r="I471" s="64">
        <f>+I474-I472</f>
        <v>1776</v>
      </c>
      <c r="J471" s="64"/>
      <c r="K471" s="64">
        <f>+K474-K472</f>
        <v>-3727</v>
      </c>
      <c r="L471" s="64"/>
      <c r="M471" s="64">
        <f>+M474-M472</f>
        <v>-49082</v>
      </c>
      <c r="N471" s="64"/>
      <c r="O471" s="64">
        <f>+O474-O472</f>
        <v>-7777</v>
      </c>
    </row>
    <row r="472" spans="2:15" ht="12.75" customHeight="1">
      <c r="B472" s="47"/>
      <c r="C472" s="254" t="s">
        <v>420</v>
      </c>
      <c r="D472" s="20"/>
      <c r="E472" s="20"/>
      <c r="F472" s="64"/>
      <c r="G472" s="64"/>
      <c r="H472" s="64"/>
      <c r="I472" s="251">
        <f>(PL!G49+5029)</f>
        <v>-15521</v>
      </c>
      <c r="J472" s="64"/>
      <c r="K472" s="251">
        <f>(PL!I49+470)</f>
        <v>-23117</v>
      </c>
      <c r="L472" s="64"/>
      <c r="M472" s="251">
        <f>(PL!K49-138)</f>
        <v>-14458</v>
      </c>
      <c r="N472" s="64"/>
      <c r="O472" s="251">
        <f>(PL!M49+650)</f>
        <v>-36037</v>
      </c>
    </row>
    <row r="473" spans="2:15" ht="6" customHeight="1">
      <c r="B473" s="47"/>
      <c r="C473" s="47"/>
      <c r="D473" s="20"/>
      <c r="E473" s="20"/>
      <c r="F473" s="64"/>
      <c r="G473" s="64"/>
      <c r="H473" s="64"/>
      <c r="I473" s="68"/>
      <c r="J473" s="64"/>
      <c r="K473" s="68"/>
      <c r="L473" s="64"/>
      <c r="M473" s="68"/>
      <c r="O473" s="68"/>
    </row>
    <row r="474" spans="2:15" ht="15.75" customHeight="1" thickBot="1">
      <c r="B474" s="47"/>
      <c r="C474" s="47"/>
      <c r="D474" s="20"/>
      <c r="E474" s="20"/>
      <c r="F474" s="64"/>
      <c r="G474" s="64"/>
      <c r="H474" s="64"/>
      <c r="I474" s="224">
        <f>+PL!G55</f>
        <v>-13745</v>
      </c>
      <c r="J474" s="64"/>
      <c r="K474" s="224">
        <f>+PL!I55</f>
        <v>-26844</v>
      </c>
      <c r="L474" s="64"/>
      <c r="M474" s="224">
        <f>+PL!K55</f>
        <v>-63540</v>
      </c>
      <c r="O474" s="224">
        <f>+PL!M55</f>
        <v>-43814</v>
      </c>
    </row>
    <row r="475" spans="2:15" ht="12.75" customHeight="1" thickTop="1">
      <c r="B475" s="47"/>
      <c r="C475" s="47"/>
      <c r="D475" s="20"/>
      <c r="E475" s="20"/>
      <c r="F475" s="64"/>
      <c r="G475" s="64"/>
      <c r="H475" s="64"/>
      <c r="I475" s="64"/>
      <c r="J475" s="64"/>
      <c r="K475" s="64"/>
      <c r="L475" s="64"/>
      <c r="M475" s="64"/>
      <c r="O475" s="64"/>
    </row>
    <row r="476" spans="2:15" ht="12.75" customHeight="1" thickBot="1">
      <c r="B476" s="47"/>
      <c r="C476" s="47" t="s">
        <v>335</v>
      </c>
      <c r="D476" s="20"/>
      <c r="E476" s="20"/>
      <c r="F476" s="64"/>
      <c r="G476" s="64"/>
      <c r="H476" s="64"/>
      <c r="I476" s="224">
        <v>210153</v>
      </c>
      <c r="J476" s="64"/>
      <c r="K476" s="224">
        <v>209941</v>
      </c>
      <c r="L476" s="64"/>
      <c r="M476" s="224">
        <v>210153</v>
      </c>
      <c r="N476" s="64"/>
      <c r="O476" s="224">
        <v>209941</v>
      </c>
    </row>
    <row r="477" spans="2:15" ht="12.75" customHeight="1" thickTop="1">
      <c r="B477" s="47"/>
      <c r="C477" s="47"/>
      <c r="D477" s="20"/>
      <c r="E477" s="20"/>
      <c r="F477" s="64"/>
      <c r="G477" s="64"/>
      <c r="H477" s="64"/>
      <c r="I477" s="64"/>
      <c r="J477" s="64"/>
      <c r="K477" s="64"/>
      <c r="L477" s="64"/>
      <c r="M477" s="64"/>
      <c r="O477" s="64"/>
    </row>
    <row r="478" spans="2:15" ht="12.75" customHeight="1">
      <c r="B478" s="47"/>
      <c r="C478" s="47" t="s">
        <v>385</v>
      </c>
      <c r="D478" s="20"/>
      <c r="E478" s="20"/>
      <c r="F478" s="64"/>
      <c r="G478" s="64"/>
      <c r="H478" s="64"/>
      <c r="I478" s="252"/>
      <c r="J478" s="64"/>
      <c r="K478" s="252"/>
      <c r="L478" s="64"/>
      <c r="M478" s="252"/>
      <c r="O478" s="252"/>
    </row>
    <row r="479" spans="2:15" ht="12.75" customHeight="1">
      <c r="B479" s="47"/>
      <c r="C479" s="254" t="s">
        <v>320</v>
      </c>
      <c r="D479" s="20"/>
      <c r="E479" s="20"/>
      <c r="F479" s="64"/>
      <c r="G479" s="64"/>
      <c r="H479" s="64"/>
      <c r="I479" s="252">
        <f>+I471/I$476*100</f>
        <v>0.8450985710410986</v>
      </c>
      <c r="J479" s="64"/>
      <c r="K479" s="252">
        <f>+K471/K$476*100</f>
        <v>-1.7752606684735235</v>
      </c>
      <c r="L479" s="64"/>
      <c r="M479" s="252">
        <f>+M471/M$476*100</f>
        <v>-23.355364900810365</v>
      </c>
      <c r="O479" s="252">
        <f>+O471/O$476*100</f>
        <v>-3.704374086052748</v>
      </c>
    </row>
    <row r="480" spans="2:15" ht="12.75" customHeight="1">
      <c r="B480" s="47"/>
      <c r="C480" s="254" t="s">
        <v>420</v>
      </c>
      <c r="D480" s="20"/>
      <c r="E480" s="20"/>
      <c r="F480" s="64"/>
      <c r="G480" s="64"/>
      <c r="H480" s="64"/>
      <c r="I480" s="252">
        <f>+I472/I$476*100</f>
        <v>-7.385571464599601</v>
      </c>
      <c r="J480" s="64"/>
      <c r="K480" s="252">
        <f>+K472/K$476*100</f>
        <v>-11.011188857821958</v>
      </c>
      <c r="L480" s="64"/>
      <c r="M480" s="252">
        <f>+M472/M$476*100</f>
        <v>-6.8797495158289435</v>
      </c>
      <c r="O480" s="252">
        <f>+O472/O$476*100</f>
        <v>-17.165298822050005</v>
      </c>
    </row>
    <row r="481" spans="2:15" ht="6" customHeight="1">
      <c r="B481" s="47"/>
      <c r="C481" s="47"/>
      <c r="D481" s="20"/>
      <c r="E481" s="20"/>
      <c r="F481" s="64"/>
      <c r="G481" s="64"/>
      <c r="H481" s="64"/>
      <c r="I481" s="271"/>
      <c r="J481" s="64"/>
      <c r="K481" s="271"/>
      <c r="L481" s="64"/>
      <c r="M481" s="271"/>
      <c r="O481" s="271"/>
    </row>
    <row r="482" spans="2:15" ht="14.25" customHeight="1" thickBot="1">
      <c r="B482" s="47"/>
      <c r="C482" s="47"/>
      <c r="D482" s="20"/>
      <c r="E482" s="20"/>
      <c r="F482" s="64"/>
      <c r="G482" s="64"/>
      <c r="H482" s="64"/>
      <c r="I482" s="272">
        <f>+I474/I476*100</f>
        <v>-6.540472893558502</v>
      </c>
      <c r="J482" s="64"/>
      <c r="K482" s="272">
        <f>+K474/K476*100</f>
        <v>-12.786449526295481</v>
      </c>
      <c r="L482" s="64"/>
      <c r="M482" s="272">
        <f>+M474/M476*100</f>
        <v>-30.23511441663931</v>
      </c>
      <c r="O482" s="272">
        <f>+O474/O476*100</f>
        <v>-20.86967290810275</v>
      </c>
    </row>
    <row r="483" spans="2:13" ht="12.75" customHeight="1" thickTop="1">
      <c r="B483" s="47"/>
      <c r="C483" s="47"/>
      <c r="D483" s="20"/>
      <c r="E483" s="20"/>
      <c r="F483" s="64"/>
      <c r="G483" s="64"/>
      <c r="H483" s="64"/>
      <c r="I483" s="64"/>
      <c r="J483" s="64"/>
      <c r="K483" s="64"/>
      <c r="L483" s="64"/>
      <c r="M483" s="64"/>
    </row>
    <row r="484" spans="2:13" ht="17.25" customHeight="1">
      <c r="B484" s="47"/>
      <c r="C484" s="56" t="s">
        <v>212</v>
      </c>
      <c r="D484" s="20"/>
      <c r="E484" s="20"/>
      <c r="F484" s="64"/>
      <c r="G484" s="64"/>
      <c r="H484" s="64"/>
      <c r="I484" s="64"/>
      <c r="J484" s="64"/>
      <c r="K484" s="64"/>
      <c r="L484" s="64"/>
      <c r="M484" s="64"/>
    </row>
    <row r="485" spans="2:13" ht="6" customHeight="1">
      <c r="B485" s="47"/>
      <c r="C485" s="20"/>
      <c r="D485" s="20"/>
      <c r="E485" s="20"/>
      <c r="F485" s="64"/>
      <c r="G485" s="64"/>
      <c r="H485" s="64"/>
      <c r="I485" s="64"/>
      <c r="J485" s="64"/>
      <c r="K485" s="64"/>
      <c r="L485" s="64"/>
      <c r="M485" s="64"/>
    </row>
    <row r="486" spans="2:13" ht="12.75" customHeight="1">
      <c r="B486" s="47"/>
      <c r="C486" s="20"/>
      <c r="D486" s="20"/>
      <c r="E486" s="20"/>
      <c r="F486" s="64"/>
      <c r="G486" s="64"/>
      <c r="H486" s="64"/>
      <c r="I486" s="64"/>
      <c r="J486" s="64"/>
      <c r="K486" s="64"/>
      <c r="L486" s="64"/>
      <c r="M486" s="64"/>
    </row>
    <row r="487" spans="2:13" ht="12.75" customHeight="1">
      <c r="B487" s="47"/>
      <c r="C487" s="20"/>
      <c r="D487" s="20"/>
      <c r="E487" s="20"/>
      <c r="F487" s="64"/>
      <c r="G487" s="64"/>
      <c r="H487" s="64"/>
      <c r="I487" s="64"/>
      <c r="J487" s="64"/>
      <c r="K487" s="64"/>
      <c r="L487" s="64"/>
      <c r="M487" s="64"/>
    </row>
    <row r="488" spans="2:13" ht="12.75" customHeight="1">
      <c r="B488" s="47"/>
      <c r="C488" s="20"/>
      <c r="D488" s="20"/>
      <c r="E488" s="20"/>
      <c r="F488" s="64"/>
      <c r="G488" s="64"/>
      <c r="H488" s="64"/>
      <c r="I488" s="64"/>
      <c r="J488" s="64"/>
      <c r="K488" s="64"/>
      <c r="L488" s="64"/>
      <c r="M488" s="64"/>
    </row>
    <row r="489" spans="6:15" ht="12.75" customHeight="1">
      <c r="F489" s="20"/>
      <c r="G489" s="20"/>
      <c r="H489" s="20"/>
      <c r="I489" s="20"/>
      <c r="J489" s="20"/>
      <c r="K489" s="20"/>
      <c r="L489" s="20"/>
      <c r="M489" s="20"/>
      <c r="N489" s="20"/>
      <c r="O489" s="20"/>
    </row>
    <row r="490" spans="3:5" ht="12.75" customHeight="1">
      <c r="C490" s="56"/>
      <c r="D490" s="20"/>
      <c r="E490" s="20"/>
    </row>
    <row r="491" spans="3:5" ht="12.75" customHeight="1">
      <c r="C491" s="20"/>
      <c r="D491" s="20"/>
      <c r="E491" s="20"/>
    </row>
    <row r="492" spans="2:15" ht="12.75" customHeight="1">
      <c r="B492" s="20"/>
      <c r="C492" s="47"/>
      <c r="D492" s="20"/>
      <c r="E492" s="20"/>
      <c r="F492" s="20"/>
      <c r="G492" s="20"/>
      <c r="H492" s="20"/>
      <c r="I492" s="20"/>
      <c r="J492" s="20"/>
      <c r="K492" s="20"/>
      <c r="L492" s="20"/>
      <c r="M492" s="20"/>
      <c r="N492" s="20"/>
      <c r="O492" s="20"/>
    </row>
    <row r="493" spans="2:15" ht="12.75" customHeight="1">
      <c r="B493" s="20"/>
      <c r="C493" s="47"/>
      <c r="D493" s="20"/>
      <c r="E493" s="20"/>
      <c r="F493" s="20"/>
      <c r="G493" s="20"/>
      <c r="H493" s="20"/>
      <c r="I493" s="20"/>
      <c r="J493" s="20"/>
      <c r="K493" s="20"/>
      <c r="L493" s="20"/>
      <c r="M493" s="20"/>
      <c r="N493" s="20"/>
      <c r="O493" s="20"/>
    </row>
    <row r="494" spans="2:15" ht="12.75" customHeight="1">
      <c r="B494" s="20"/>
      <c r="C494" s="47"/>
      <c r="D494" s="20"/>
      <c r="E494" s="20"/>
      <c r="F494" s="20"/>
      <c r="G494" s="20"/>
      <c r="H494" s="20"/>
      <c r="I494" s="20"/>
      <c r="J494" s="20"/>
      <c r="K494" s="20"/>
      <c r="L494" s="20"/>
      <c r="M494" s="20"/>
      <c r="N494" s="20"/>
      <c r="O494" s="20"/>
    </row>
    <row r="495" spans="2:15" ht="12.75" customHeight="1">
      <c r="B495" s="20"/>
      <c r="C495" s="20"/>
      <c r="D495" s="20"/>
      <c r="E495" s="20"/>
      <c r="F495" s="20"/>
      <c r="G495" s="20"/>
      <c r="H495" s="20"/>
      <c r="I495" s="20"/>
      <c r="J495" s="20"/>
      <c r="K495" s="20"/>
      <c r="L495" s="20"/>
      <c r="M495" s="20"/>
      <c r="N495" s="20"/>
      <c r="O495" s="20"/>
    </row>
    <row r="496" spans="2:15" ht="12.75" customHeight="1">
      <c r="B496" s="20"/>
      <c r="C496" s="20"/>
      <c r="D496" s="20"/>
      <c r="E496" s="20"/>
      <c r="F496" s="20"/>
      <c r="G496" s="20"/>
      <c r="H496" s="20"/>
      <c r="I496" s="20"/>
      <c r="J496" s="20"/>
      <c r="K496" s="20"/>
      <c r="L496" s="20"/>
      <c r="M496" s="20"/>
      <c r="N496" s="20"/>
      <c r="O496" s="20"/>
    </row>
    <row r="497" spans="2:15" ht="12.75" customHeight="1">
      <c r="B497" s="20"/>
      <c r="C497" s="20"/>
      <c r="D497" s="20"/>
      <c r="E497" s="20"/>
      <c r="F497" s="20"/>
      <c r="G497" s="20"/>
      <c r="H497" s="20"/>
      <c r="I497" s="20"/>
      <c r="J497" s="20"/>
      <c r="K497" s="20"/>
      <c r="L497" s="20"/>
      <c r="M497" s="20"/>
      <c r="N497" s="20"/>
      <c r="O497" s="20"/>
    </row>
    <row r="498" spans="2:15" ht="12.75" customHeight="1">
      <c r="B498" s="20"/>
      <c r="C498" s="20"/>
      <c r="D498" s="20"/>
      <c r="E498" s="20"/>
      <c r="F498" s="20"/>
      <c r="G498" s="20"/>
      <c r="H498" s="20"/>
      <c r="I498" s="20"/>
      <c r="J498" s="20"/>
      <c r="K498" s="20"/>
      <c r="L498" s="20"/>
      <c r="M498" s="20"/>
      <c r="N498" s="20"/>
      <c r="O498" s="20"/>
    </row>
    <row r="499" spans="2:15" ht="12.75" customHeight="1">
      <c r="B499" s="20"/>
      <c r="C499" s="20"/>
      <c r="D499" s="20"/>
      <c r="E499" s="20"/>
      <c r="F499" s="20"/>
      <c r="G499" s="20"/>
      <c r="H499" s="20"/>
      <c r="I499" s="20"/>
      <c r="J499" s="20"/>
      <c r="K499" s="20"/>
      <c r="L499" s="20"/>
      <c r="M499" s="20"/>
      <c r="N499" s="20"/>
      <c r="O499" s="20"/>
    </row>
    <row r="500" spans="2:15" ht="12.75" customHeight="1">
      <c r="B500" s="20"/>
      <c r="C500" s="20"/>
      <c r="D500" s="20"/>
      <c r="E500" s="20"/>
      <c r="F500" s="20"/>
      <c r="G500" s="20"/>
      <c r="H500" s="20"/>
      <c r="I500" s="20"/>
      <c r="J500" s="20"/>
      <c r="K500" s="20"/>
      <c r="L500" s="20"/>
      <c r="M500" s="20"/>
      <c r="N500" s="20"/>
      <c r="O500" s="20"/>
    </row>
    <row r="501" spans="2:15" ht="12.75" customHeight="1">
      <c r="B501" s="20"/>
      <c r="C501" s="20"/>
      <c r="D501" s="20"/>
      <c r="E501" s="20"/>
      <c r="F501" s="20"/>
      <c r="G501" s="20"/>
      <c r="H501" s="20"/>
      <c r="I501" s="20"/>
      <c r="J501" s="20"/>
      <c r="K501" s="20"/>
      <c r="L501" s="20"/>
      <c r="M501" s="20"/>
      <c r="N501" s="20"/>
      <c r="O501" s="20"/>
    </row>
    <row r="502" spans="2:15" ht="12.75" customHeight="1">
      <c r="B502" s="20"/>
      <c r="C502" s="20"/>
      <c r="D502" s="20"/>
      <c r="E502" s="20"/>
      <c r="F502" s="20"/>
      <c r="G502" s="20"/>
      <c r="H502" s="20"/>
      <c r="I502" s="20"/>
      <c r="J502" s="20"/>
      <c r="K502" s="20"/>
      <c r="L502" s="20"/>
      <c r="M502" s="20"/>
      <c r="N502" s="20"/>
      <c r="O502" s="20"/>
    </row>
    <row r="503" spans="2:15" ht="12.75" customHeight="1">
      <c r="B503" s="20"/>
      <c r="C503" s="20"/>
      <c r="D503" s="20"/>
      <c r="E503" s="20"/>
      <c r="F503" s="20"/>
      <c r="G503" s="20"/>
      <c r="H503" s="20"/>
      <c r="I503" s="20"/>
      <c r="J503" s="20"/>
      <c r="K503" s="20"/>
      <c r="L503" s="20"/>
      <c r="M503" s="20"/>
      <c r="N503" s="20"/>
      <c r="O503" s="20"/>
    </row>
    <row r="504" spans="2:15" ht="12.75" customHeight="1">
      <c r="B504" s="20"/>
      <c r="C504" s="20"/>
      <c r="D504" s="20"/>
      <c r="E504" s="20"/>
      <c r="F504" s="20"/>
      <c r="G504" s="20"/>
      <c r="H504" s="20"/>
      <c r="I504" s="20"/>
      <c r="J504" s="20"/>
      <c r="K504" s="20"/>
      <c r="L504" s="20"/>
      <c r="M504" s="20"/>
      <c r="N504" s="20"/>
      <c r="O504" s="20"/>
    </row>
    <row r="505" spans="2:15" ht="12.75" customHeight="1">
      <c r="B505" s="20"/>
      <c r="C505" s="20"/>
      <c r="D505" s="20"/>
      <c r="E505" s="20"/>
      <c r="F505" s="20"/>
      <c r="G505" s="20"/>
      <c r="H505" s="20"/>
      <c r="I505" s="20"/>
      <c r="J505" s="20"/>
      <c r="K505" s="20"/>
      <c r="L505" s="20"/>
      <c r="M505" s="20"/>
      <c r="N505" s="20"/>
      <c r="O505" s="20"/>
    </row>
    <row r="506" spans="2:15" ht="12.75" customHeight="1">
      <c r="B506" s="20"/>
      <c r="C506" s="20"/>
      <c r="D506" s="20"/>
      <c r="E506" s="20"/>
      <c r="F506" s="20"/>
      <c r="G506" s="20"/>
      <c r="H506" s="20"/>
      <c r="I506" s="20"/>
      <c r="J506" s="20"/>
      <c r="K506" s="20"/>
      <c r="L506" s="20"/>
      <c r="M506" s="20"/>
      <c r="N506" s="20"/>
      <c r="O506" s="20"/>
    </row>
    <row r="507" spans="2:15" ht="12.75" customHeight="1">
      <c r="B507" s="20"/>
      <c r="C507" s="20"/>
      <c r="D507" s="20"/>
      <c r="E507" s="20"/>
      <c r="F507" s="20"/>
      <c r="G507" s="20"/>
      <c r="H507" s="20"/>
      <c r="I507" s="20"/>
      <c r="J507" s="20"/>
      <c r="K507" s="20"/>
      <c r="L507" s="20"/>
      <c r="M507" s="20"/>
      <c r="N507" s="20"/>
      <c r="O507" s="20"/>
    </row>
    <row r="508" spans="2:15" ht="12.75" customHeight="1">
      <c r="B508" s="20"/>
      <c r="C508" s="20"/>
      <c r="D508" s="20"/>
      <c r="E508" s="20"/>
      <c r="F508" s="20"/>
      <c r="G508" s="20"/>
      <c r="H508" s="20"/>
      <c r="I508" s="20"/>
      <c r="J508" s="20"/>
      <c r="K508" s="20"/>
      <c r="L508" s="20"/>
      <c r="M508" s="20"/>
      <c r="N508" s="20"/>
      <c r="O508" s="20"/>
    </row>
    <row r="509" spans="2:15" ht="12.75" customHeight="1">
      <c r="B509" s="20"/>
      <c r="C509" s="20"/>
      <c r="D509" s="20"/>
      <c r="E509" s="20"/>
      <c r="F509" s="20"/>
      <c r="G509" s="20"/>
      <c r="H509" s="20"/>
      <c r="I509" s="20"/>
      <c r="J509" s="20"/>
      <c r="K509" s="20"/>
      <c r="L509" s="20"/>
      <c r="M509" s="20"/>
      <c r="N509" s="20"/>
      <c r="O509" s="20"/>
    </row>
    <row r="510" spans="2:15" ht="12.75" customHeight="1">
      <c r="B510" s="20"/>
      <c r="C510" s="20"/>
      <c r="D510" s="20"/>
      <c r="E510" s="20"/>
      <c r="F510" s="20"/>
      <c r="G510" s="20"/>
      <c r="H510" s="20"/>
      <c r="I510" s="20"/>
      <c r="J510" s="20"/>
      <c r="K510" s="20"/>
      <c r="L510" s="20"/>
      <c r="M510" s="20"/>
      <c r="N510" s="20"/>
      <c r="O510" s="20"/>
    </row>
    <row r="511" spans="2:15" ht="12.75" customHeight="1">
      <c r="B511" s="20"/>
      <c r="C511" s="20"/>
      <c r="D511" s="20"/>
      <c r="E511" s="20"/>
      <c r="F511" s="20"/>
      <c r="G511" s="20"/>
      <c r="H511" s="20"/>
      <c r="I511" s="20"/>
      <c r="J511" s="20"/>
      <c r="K511" s="20"/>
      <c r="L511" s="20"/>
      <c r="M511" s="20"/>
      <c r="N511" s="20"/>
      <c r="O511" s="20"/>
    </row>
    <row r="512" spans="2:15" ht="12.75" customHeight="1">
      <c r="B512" s="20"/>
      <c r="C512" s="20"/>
      <c r="D512" s="20"/>
      <c r="E512" s="20"/>
      <c r="F512" s="20"/>
      <c r="G512" s="20"/>
      <c r="H512" s="20"/>
      <c r="I512" s="20"/>
      <c r="J512" s="20"/>
      <c r="K512" s="20"/>
      <c r="L512" s="20"/>
      <c r="M512" s="20"/>
      <c r="N512" s="20"/>
      <c r="O512" s="20"/>
    </row>
    <row r="513" spans="2:15" ht="12.75" customHeight="1">
      <c r="B513" s="20"/>
      <c r="C513" s="20"/>
      <c r="D513" s="20"/>
      <c r="E513" s="20"/>
      <c r="F513" s="20"/>
      <c r="G513" s="20"/>
      <c r="H513" s="20"/>
      <c r="I513" s="20"/>
      <c r="J513" s="20"/>
      <c r="K513" s="20"/>
      <c r="L513" s="20"/>
      <c r="M513" s="20"/>
      <c r="N513" s="20"/>
      <c r="O513" s="20"/>
    </row>
    <row r="514" spans="2:15" ht="12.75" customHeight="1">
      <c r="B514" s="20"/>
      <c r="C514" s="20"/>
      <c r="D514" s="20"/>
      <c r="E514" s="20"/>
      <c r="F514" s="20"/>
      <c r="G514" s="20"/>
      <c r="H514" s="20"/>
      <c r="I514" s="20"/>
      <c r="J514" s="20"/>
      <c r="K514" s="20"/>
      <c r="L514" s="20"/>
      <c r="M514" s="20"/>
      <c r="N514" s="20"/>
      <c r="O514" s="20"/>
    </row>
    <row r="515" spans="2:15" ht="12.75" customHeight="1">
      <c r="B515" s="20"/>
      <c r="C515" s="20"/>
      <c r="D515" s="20"/>
      <c r="E515" s="20"/>
      <c r="F515" s="20"/>
      <c r="G515" s="20"/>
      <c r="H515" s="20"/>
      <c r="I515" s="20"/>
      <c r="J515" s="20"/>
      <c r="K515" s="20"/>
      <c r="L515" s="20"/>
      <c r="M515" s="20"/>
      <c r="N515" s="20"/>
      <c r="O515" s="20"/>
    </row>
    <row r="516" spans="2:15" ht="12.75" customHeight="1">
      <c r="B516" s="20"/>
      <c r="C516" s="20"/>
      <c r="D516" s="20"/>
      <c r="E516" s="20"/>
      <c r="F516" s="20"/>
      <c r="G516" s="20"/>
      <c r="H516" s="20"/>
      <c r="I516" s="20"/>
      <c r="J516" s="20"/>
      <c r="K516" s="20"/>
      <c r="L516" s="20"/>
      <c r="M516" s="20"/>
      <c r="N516" s="20"/>
      <c r="O516" s="20"/>
    </row>
    <row r="517" spans="2:15" ht="12.75" customHeight="1">
      <c r="B517" s="20"/>
      <c r="C517" s="20"/>
      <c r="D517" s="20"/>
      <c r="E517" s="20"/>
      <c r="F517" s="20"/>
      <c r="G517" s="20"/>
      <c r="H517" s="20"/>
      <c r="I517" s="20"/>
      <c r="J517" s="20"/>
      <c r="K517" s="20"/>
      <c r="L517" s="20"/>
      <c r="M517" s="20"/>
      <c r="N517" s="20"/>
      <c r="O517" s="20"/>
    </row>
    <row r="518" spans="2:15" ht="12.75" customHeight="1">
      <c r="B518" s="20"/>
      <c r="C518" s="20"/>
      <c r="D518" s="20"/>
      <c r="E518" s="20"/>
      <c r="F518" s="20"/>
      <c r="G518" s="20"/>
      <c r="H518" s="20"/>
      <c r="I518" s="20"/>
      <c r="J518" s="20"/>
      <c r="K518" s="20"/>
      <c r="L518" s="20"/>
      <c r="M518" s="20"/>
      <c r="N518" s="20"/>
      <c r="O518" s="20"/>
    </row>
    <row r="519" spans="2:15" ht="12.75" customHeight="1">
      <c r="B519" s="20"/>
      <c r="C519" s="20"/>
      <c r="D519" s="20"/>
      <c r="E519" s="20"/>
      <c r="F519" s="20"/>
      <c r="G519" s="20"/>
      <c r="H519" s="20"/>
      <c r="I519" s="20"/>
      <c r="J519" s="20"/>
      <c r="K519" s="20"/>
      <c r="L519" s="20"/>
      <c r="M519" s="20"/>
      <c r="N519" s="20"/>
      <c r="O519" s="20"/>
    </row>
    <row r="520" spans="2:15" ht="12.75" customHeight="1">
      <c r="B520" s="20"/>
      <c r="C520" s="20"/>
      <c r="D520" s="20"/>
      <c r="E520" s="20"/>
      <c r="F520" s="20"/>
      <c r="G520" s="20"/>
      <c r="H520" s="20"/>
      <c r="I520" s="20"/>
      <c r="J520" s="20"/>
      <c r="K520" s="20"/>
      <c r="L520" s="20"/>
      <c r="M520" s="20"/>
      <c r="N520" s="20"/>
      <c r="O520" s="20"/>
    </row>
    <row r="521" spans="2:15" ht="12.75" customHeight="1">
      <c r="B521" s="20"/>
      <c r="C521" s="20"/>
      <c r="D521" s="20"/>
      <c r="E521" s="20"/>
      <c r="F521" s="20"/>
      <c r="G521" s="20"/>
      <c r="H521" s="20"/>
      <c r="I521" s="20"/>
      <c r="J521" s="20"/>
      <c r="K521" s="20"/>
      <c r="L521" s="20"/>
      <c r="M521" s="20"/>
      <c r="N521" s="20"/>
      <c r="O521" s="20"/>
    </row>
    <row r="522" spans="2:15" ht="12.75" customHeight="1">
      <c r="B522" s="20"/>
      <c r="C522" s="20"/>
      <c r="D522" s="20"/>
      <c r="E522" s="20"/>
      <c r="F522" s="20"/>
      <c r="G522" s="20"/>
      <c r="H522" s="20"/>
      <c r="I522" s="20"/>
      <c r="J522" s="20"/>
      <c r="K522" s="20"/>
      <c r="L522" s="20"/>
      <c r="M522" s="20"/>
      <c r="N522" s="20"/>
      <c r="O522" s="20"/>
    </row>
    <row r="523" spans="2:15" ht="12.75" customHeight="1">
      <c r="B523" s="20"/>
      <c r="C523" s="20"/>
      <c r="D523" s="20"/>
      <c r="E523" s="20"/>
      <c r="F523" s="20"/>
      <c r="G523" s="20"/>
      <c r="H523" s="20"/>
      <c r="I523" s="20"/>
      <c r="J523" s="20"/>
      <c r="K523" s="20"/>
      <c r="L523" s="20"/>
      <c r="M523" s="20"/>
      <c r="N523" s="20"/>
      <c r="O523" s="20"/>
    </row>
    <row r="524" spans="2:15" ht="12.75" customHeight="1">
      <c r="B524" s="20"/>
      <c r="C524" s="20"/>
      <c r="D524" s="20"/>
      <c r="E524" s="20"/>
      <c r="F524" s="20"/>
      <c r="G524" s="20"/>
      <c r="H524" s="20"/>
      <c r="I524" s="20"/>
      <c r="J524" s="20"/>
      <c r="K524" s="20"/>
      <c r="L524" s="20"/>
      <c r="M524" s="20"/>
      <c r="N524" s="20"/>
      <c r="O524" s="20"/>
    </row>
    <row r="525" spans="2:15" ht="12.75" customHeight="1">
      <c r="B525" s="20"/>
      <c r="C525" s="20"/>
      <c r="D525" s="20"/>
      <c r="E525" s="20"/>
      <c r="F525" s="20"/>
      <c r="G525" s="20"/>
      <c r="H525" s="20"/>
      <c r="I525" s="20"/>
      <c r="J525" s="20"/>
      <c r="K525" s="20"/>
      <c r="L525" s="20"/>
      <c r="M525" s="20"/>
      <c r="N525" s="20"/>
      <c r="O525" s="20"/>
    </row>
    <row r="526" spans="2:15" ht="12.75" customHeight="1">
      <c r="B526" s="20"/>
      <c r="C526" s="20"/>
      <c r="D526" s="20"/>
      <c r="E526" s="20"/>
      <c r="F526" s="20"/>
      <c r="G526" s="20"/>
      <c r="H526" s="20"/>
      <c r="I526" s="20"/>
      <c r="J526" s="20"/>
      <c r="K526" s="20"/>
      <c r="L526" s="20"/>
      <c r="M526" s="20"/>
      <c r="N526" s="20"/>
      <c r="O526" s="20"/>
    </row>
    <row r="527" spans="2:15" ht="12.75" customHeight="1">
      <c r="B527" s="20"/>
      <c r="C527" s="20"/>
      <c r="D527" s="20"/>
      <c r="E527" s="20"/>
      <c r="F527" s="20"/>
      <c r="G527" s="20"/>
      <c r="H527" s="20"/>
      <c r="I527" s="20"/>
      <c r="J527" s="20"/>
      <c r="K527" s="20"/>
      <c r="L527" s="20"/>
      <c r="M527" s="20"/>
      <c r="N527" s="20"/>
      <c r="O527" s="20"/>
    </row>
    <row r="528" spans="2:15" ht="12.75" customHeight="1">
      <c r="B528" s="20"/>
      <c r="C528" s="20"/>
      <c r="D528" s="20"/>
      <c r="E528" s="20"/>
      <c r="F528" s="20"/>
      <c r="G528" s="20"/>
      <c r="H528" s="20"/>
      <c r="I528" s="20"/>
      <c r="J528" s="20"/>
      <c r="K528" s="20"/>
      <c r="L528" s="20"/>
      <c r="M528" s="20"/>
      <c r="N528" s="20"/>
      <c r="O528" s="20"/>
    </row>
    <row r="529" spans="2:15" ht="12.75" customHeight="1">
      <c r="B529" s="20"/>
      <c r="C529" s="20"/>
      <c r="D529" s="20"/>
      <c r="E529" s="20"/>
      <c r="F529" s="20"/>
      <c r="G529" s="20"/>
      <c r="H529" s="20"/>
      <c r="I529" s="20"/>
      <c r="J529" s="20"/>
      <c r="K529" s="20"/>
      <c r="L529" s="20"/>
      <c r="M529" s="20"/>
      <c r="N529" s="20"/>
      <c r="O529" s="20"/>
    </row>
    <row r="530" spans="2:15" ht="12.75" customHeight="1">
      <c r="B530" s="20"/>
      <c r="C530" s="20"/>
      <c r="D530" s="20"/>
      <c r="E530" s="20"/>
      <c r="F530" s="20"/>
      <c r="G530" s="20"/>
      <c r="H530" s="20"/>
      <c r="I530" s="20"/>
      <c r="J530" s="20"/>
      <c r="K530" s="20"/>
      <c r="L530" s="20"/>
      <c r="M530" s="20"/>
      <c r="N530" s="20"/>
      <c r="O530" s="20"/>
    </row>
    <row r="531" spans="2:15" ht="12.75" customHeight="1">
      <c r="B531" s="20"/>
      <c r="C531" s="20"/>
      <c r="D531" s="20"/>
      <c r="E531" s="20"/>
      <c r="F531" s="20"/>
      <c r="G531" s="20"/>
      <c r="H531" s="20"/>
      <c r="I531" s="20"/>
      <c r="J531" s="20"/>
      <c r="K531" s="20"/>
      <c r="L531" s="20"/>
      <c r="M531" s="20"/>
      <c r="N531" s="20"/>
      <c r="O531" s="20"/>
    </row>
    <row r="532" spans="2:15" ht="12.75" customHeight="1">
      <c r="B532" s="20"/>
      <c r="C532" s="20"/>
      <c r="D532" s="20"/>
      <c r="E532" s="20"/>
      <c r="F532" s="20"/>
      <c r="G532" s="20"/>
      <c r="H532" s="20"/>
      <c r="I532" s="20"/>
      <c r="J532" s="20"/>
      <c r="K532" s="20"/>
      <c r="L532" s="20"/>
      <c r="M532" s="20"/>
      <c r="N532" s="20"/>
      <c r="O532" s="20"/>
    </row>
    <row r="533" spans="2:15" ht="12.75" customHeight="1">
      <c r="B533" s="20"/>
      <c r="C533" s="20"/>
      <c r="D533" s="20"/>
      <c r="E533" s="20"/>
      <c r="F533" s="20"/>
      <c r="G533" s="20"/>
      <c r="H533" s="20"/>
      <c r="I533" s="20"/>
      <c r="J533" s="20"/>
      <c r="K533" s="20"/>
      <c r="L533" s="20"/>
      <c r="M533" s="20"/>
      <c r="N533" s="20"/>
      <c r="O533" s="20"/>
    </row>
    <row r="534" spans="2:15" ht="12.75" customHeight="1">
      <c r="B534" s="20"/>
      <c r="C534" s="20"/>
      <c r="D534" s="20"/>
      <c r="E534" s="20"/>
      <c r="F534" s="20"/>
      <c r="G534" s="20"/>
      <c r="H534" s="20"/>
      <c r="I534" s="20"/>
      <c r="J534" s="20"/>
      <c r="K534" s="20"/>
      <c r="L534" s="20"/>
      <c r="M534" s="20"/>
      <c r="N534" s="20"/>
      <c r="O534" s="20"/>
    </row>
    <row r="535" spans="2:15" ht="12.75" customHeight="1">
      <c r="B535" s="20"/>
      <c r="C535" s="20"/>
      <c r="D535" s="20"/>
      <c r="E535" s="20"/>
      <c r="F535" s="20"/>
      <c r="G535" s="20"/>
      <c r="H535" s="20"/>
      <c r="I535" s="20"/>
      <c r="J535" s="20"/>
      <c r="K535" s="20"/>
      <c r="L535" s="20"/>
      <c r="M535" s="20"/>
      <c r="N535" s="20"/>
      <c r="O535" s="20"/>
    </row>
    <row r="536" spans="2:15" ht="12.75" customHeight="1">
      <c r="B536" s="20"/>
      <c r="C536" s="20"/>
      <c r="D536" s="20"/>
      <c r="E536" s="20"/>
      <c r="F536" s="20"/>
      <c r="G536" s="20"/>
      <c r="H536" s="20"/>
      <c r="I536" s="20"/>
      <c r="J536" s="20"/>
      <c r="K536" s="20"/>
      <c r="L536" s="20"/>
      <c r="M536" s="20"/>
      <c r="N536" s="20"/>
      <c r="O536" s="20"/>
    </row>
    <row r="537" spans="2:15" ht="12.75" customHeight="1">
      <c r="B537" s="20"/>
      <c r="C537" s="20"/>
      <c r="D537" s="20"/>
      <c r="E537" s="20"/>
      <c r="F537" s="20"/>
      <c r="G537" s="20"/>
      <c r="H537" s="20"/>
      <c r="I537" s="20"/>
      <c r="J537" s="20"/>
      <c r="K537" s="20"/>
      <c r="L537" s="20"/>
      <c r="M537" s="20"/>
      <c r="N537" s="20"/>
      <c r="O537" s="20"/>
    </row>
    <row r="538" spans="2:15" ht="12.75" customHeight="1">
      <c r="B538" s="20"/>
      <c r="C538" s="20"/>
      <c r="D538" s="20"/>
      <c r="E538" s="20"/>
      <c r="F538" s="20"/>
      <c r="G538" s="20"/>
      <c r="H538" s="20"/>
      <c r="I538" s="20"/>
      <c r="J538" s="20"/>
      <c r="K538" s="20"/>
      <c r="L538" s="20"/>
      <c r="M538" s="20"/>
      <c r="N538" s="20"/>
      <c r="O538" s="20"/>
    </row>
    <row r="539" spans="2:15" ht="12.75" customHeight="1">
      <c r="B539" s="20"/>
      <c r="C539" s="20"/>
      <c r="D539" s="20"/>
      <c r="E539" s="20"/>
      <c r="F539" s="20"/>
      <c r="G539" s="20"/>
      <c r="H539" s="20"/>
      <c r="I539" s="20"/>
      <c r="J539" s="20"/>
      <c r="K539" s="20"/>
      <c r="L539" s="20"/>
      <c r="M539" s="20"/>
      <c r="N539" s="20"/>
      <c r="O539" s="20"/>
    </row>
    <row r="540" spans="2:15" ht="12.75" customHeight="1">
      <c r="B540" s="20"/>
      <c r="C540" s="20"/>
      <c r="D540" s="20"/>
      <c r="E540" s="20"/>
      <c r="F540" s="20"/>
      <c r="G540" s="20"/>
      <c r="H540" s="20"/>
      <c r="I540" s="20"/>
      <c r="J540" s="20"/>
      <c r="K540" s="20"/>
      <c r="L540" s="20"/>
      <c r="M540" s="20"/>
      <c r="N540" s="20"/>
      <c r="O540" s="20"/>
    </row>
    <row r="541" spans="2:15" ht="12.75" customHeight="1">
      <c r="B541" s="20"/>
      <c r="C541" s="20"/>
      <c r="D541" s="20"/>
      <c r="E541" s="20"/>
      <c r="F541" s="20"/>
      <c r="G541" s="20"/>
      <c r="H541" s="20"/>
      <c r="I541" s="20"/>
      <c r="J541" s="20"/>
      <c r="K541" s="20"/>
      <c r="L541" s="20"/>
      <c r="M541" s="20"/>
      <c r="N541" s="20"/>
      <c r="O541" s="20"/>
    </row>
    <row r="542" spans="2:15" ht="12.75" customHeight="1">
      <c r="B542" s="20"/>
      <c r="C542" s="20"/>
      <c r="D542" s="20"/>
      <c r="E542" s="20"/>
      <c r="F542" s="20"/>
      <c r="G542" s="20"/>
      <c r="H542" s="20"/>
      <c r="I542" s="20"/>
      <c r="J542" s="20"/>
      <c r="K542" s="20"/>
      <c r="L542" s="20"/>
      <c r="M542" s="20"/>
      <c r="N542" s="20"/>
      <c r="O542" s="20"/>
    </row>
    <row r="543" spans="2:15" ht="12.75" customHeight="1">
      <c r="B543" s="20"/>
      <c r="C543" s="20"/>
      <c r="D543" s="20"/>
      <c r="E543" s="20"/>
      <c r="F543" s="20"/>
      <c r="G543" s="20"/>
      <c r="H543" s="20"/>
      <c r="I543" s="20"/>
      <c r="J543" s="20"/>
      <c r="K543" s="20"/>
      <c r="L543" s="20"/>
      <c r="M543" s="20"/>
      <c r="N543" s="20"/>
      <c r="O543" s="20"/>
    </row>
    <row r="544" spans="2:15" ht="12.75" customHeight="1">
      <c r="B544" s="20"/>
      <c r="C544" s="20"/>
      <c r="D544" s="20"/>
      <c r="E544" s="20"/>
      <c r="F544" s="20"/>
      <c r="G544" s="20"/>
      <c r="H544" s="20"/>
      <c r="I544" s="20"/>
      <c r="J544" s="20"/>
      <c r="K544" s="20"/>
      <c r="L544" s="20"/>
      <c r="M544" s="20"/>
      <c r="N544" s="20"/>
      <c r="O544" s="20"/>
    </row>
    <row r="545" spans="2:15" ht="12.75" customHeight="1">
      <c r="B545" s="20"/>
      <c r="C545" s="20"/>
      <c r="D545" s="20"/>
      <c r="E545" s="20"/>
      <c r="F545" s="20"/>
      <c r="G545" s="20"/>
      <c r="H545" s="20"/>
      <c r="I545" s="20"/>
      <c r="J545" s="20"/>
      <c r="K545" s="20"/>
      <c r="L545" s="20"/>
      <c r="M545" s="20"/>
      <c r="N545" s="20"/>
      <c r="O545" s="20"/>
    </row>
    <row r="546" spans="2:15" ht="12.75" customHeight="1">
      <c r="B546" s="20"/>
      <c r="C546" s="20"/>
      <c r="D546" s="20"/>
      <c r="E546" s="20"/>
      <c r="F546" s="20"/>
      <c r="G546" s="20"/>
      <c r="H546" s="20"/>
      <c r="I546" s="20"/>
      <c r="J546" s="20"/>
      <c r="K546" s="20"/>
      <c r="L546" s="20"/>
      <c r="M546" s="20"/>
      <c r="N546" s="20"/>
      <c r="O546" s="20"/>
    </row>
    <row r="547" spans="2:15" ht="12.75" customHeight="1">
      <c r="B547" s="20"/>
      <c r="C547" s="20"/>
      <c r="D547" s="20"/>
      <c r="E547" s="20"/>
      <c r="F547" s="20"/>
      <c r="G547" s="20"/>
      <c r="H547" s="20"/>
      <c r="I547" s="20"/>
      <c r="J547" s="20"/>
      <c r="K547" s="20"/>
      <c r="L547" s="20"/>
      <c r="M547" s="20"/>
      <c r="N547" s="20"/>
      <c r="O547" s="20"/>
    </row>
    <row r="548" spans="2:15" ht="12.75" customHeight="1">
      <c r="B548" s="20"/>
      <c r="C548" s="20"/>
      <c r="D548" s="20"/>
      <c r="E548" s="20"/>
      <c r="F548" s="20"/>
      <c r="G548" s="20"/>
      <c r="H548" s="20"/>
      <c r="I548" s="20"/>
      <c r="J548" s="20"/>
      <c r="K548" s="20"/>
      <c r="L548" s="20"/>
      <c r="M548" s="20"/>
      <c r="N548" s="20"/>
      <c r="O548" s="20"/>
    </row>
    <row r="549" spans="2:15" ht="12.75" customHeight="1">
      <c r="B549" s="20"/>
      <c r="C549" s="20"/>
      <c r="D549" s="20"/>
      <c r="E549" s="20"/>
      <c r="F549" s="20"/>
      <c r="G549" s="20"/>
      <c r="H549" s="20"/>
      <c r="I549" s="20"/>
      <c r="J549" s="20"/>
      <c r="K549" s="20"/>
      <c r="L549" s="20"/>
      <c r="M549" s="20"/>
      <c r="N549" s="20"/>
      <c r="O549" s="20"/>
    </row>
    <row r="550" spans="2:15" ht="12.75" customHeight="1">
      <c r="B550" s="20"/>
      <c r="C550" s="20"/>
      <c r="D550" s="20"/>
      <c r="E550" s="20"/>
      <c r="F550" s="20"/>
      <c r="G550" s="20"/>
      <c r="H550" s="20"/>
      <c r="I550" s="20"/>
      <c r="J550" s="20"/>
      <c r="K550" s="20"/>
      <c r="L550" s="20"/>
      <c r="M550" s="20"/>
      <c r="N550" s="20"/>
      <c r="O550" s="20"/>
    </row>
    <row r="551" spans="2:15" ht="12.75" customHeight="1">
      <c r="B551" s="20"/>
      <c r="C551" s="20"/>
      <c r="D551" s="20"/>
      <c r="E551" s="20"/>
      <c r="F551" s="20"/>
      <c r="G551" s="20"/>
      <c r="H551" s="20"/>
      <c r="I551" s="20"/>
      <c r="J551" s="20"/>
      <c r="K551" s="20"/>
      <c r="L551" s="20"/>
      <c r="M551" s="20"/>
      <c r="N551" s="20"/>
      <c r="O551" s="20"/>
    </row>
    <row r="552" spans="2:15" ht="12.75" customHeight="1">
      <c r="B552" s="20"/>
      <c r="C552" s="20"/>
      <c r="D552" s="20"/>
      <c r="E552" s="20"/>
      <c r="F552" s="20"/>
      <c r="G552" s="20"/>
      <c r="H552" s="20"/>
      <c r="I552" s="20"/>
      <c r="J552" s="20"/>
      <c r="K552" s="20"/>
      <c r="L552" s="20"/>
      <c r="M552" s="20"/>
      <c r="N552" s="20"/>
      <c r="O552" s="20"/>
    </row>
    <row r="553" spans="2:15" ht="12.75" customHeight="1">
      <c r="B553" s="20"/>
      <c r="C553" s="20"/>
      <c r="D553" s="20"/>
      <c r="E553" s="20"/>
      <c r="F553" s="20"/>
      <c r="G553" s="20"/>
      <c r="H553" s="20"/>
      <c r="I553" s="20"/>
      <c r="J553" s="20"/>
      <c r="K553" s="20"/>
      <c r="L553" s="20"/>
      <c r="M553" s="20"/>
      <c r="N553" s="20"/>
      <c r="O553" s="20"/>
    </row>
    <row r="554" spans="2:15" ht="12.75" customHeight="1">
      <c r="B554" s="20"/>
      <c r="C554" s="20"/>
      <c r="D554" s="20"/>
      <c r="E554" s="20"/>
      <c r="F554" s="20"/>
      <c r="G554" s="20"/>
      <c r="H554" s="20"/>
      <c r="I554" s="20"/>
      <c r="J554" s="20"/>
      <c r="K554" s="20"/>
      <c r="L554" s="20"/>
      <c r="M554" s="20"/>
      <c r="N554" s="20"/>
      <c r="O554" s="20"/>
    </row>
    <row r="555" spans="2:15" ht="12.75" customHeight="1">
      <c r="B555" s="20"/>
      <c r="C555" s="20"/>
      <c r="D555" s="20"/>
      <c r="E555" s="20"/>
      <c r="F555" s="20"/>
      <c r="G555" s="20"/>
      <c r="H555" s="20"/>
      <c r="I555" s="20"/>
      <c r="J555" s="20"/>
      <c r="K555" s="20"/>
      <c r="L555" s="20"/>
      <c r="M555" s="20"/>
      <c r="N555" s="20"/>
      <c r="O555" s="20"/>
    </row>
    <row r="556" spans="2:15" ht="12.75" customHeight="1">
      <c r="B556" s="20"/>
      <c r="C556" s="20"/>
      <c r="D556" s="20"/>
      <c r="E556" s="20"/>
      <c r="F556" s="20"/>
      <c r="G556" s="20"/>
      <c r="H556" s="20"/>
      <c r="I556" s="20"/>
      <c r="J556" s="20"/>
      <c r="K556" s="20"/>
      <c r="L556" s="20"/>
      <c r="M556" s="20"/>
      <c r="N556" s="20"/>
      <c r="O556" s="20"/>
    </row>
    <row r="557" spans="2:15" ht="12.75" customHeight="1">
      <c r="B557" s="20"/>
      <c r="C557" s="20"/>
      <c r="D557" s="20"/>
      <c r="E557" s="20"/>
      <c r="F557" s="20"/>
      <c r="G557" s="20"/>
      <c r="H557" s="20"/>
      <c r="I557" s="20"/>
      <c r="J557" s="20"/>
      <c r="K557" s="20"/>
      <c r="L557" s="20"/>
      <c r="M557" s="20"/>
      <c r="N557" s="20"/>
      <c r="O557" s="20"/>
    </row>
    <row r="558" spans="2:15" ht="12.75" customHeight="1">
      <c r="B558" s="20"/>
      <c r="C558" s="20"/>
      <c r="D558" s="20"/>
      <c r="E558" s="20"/>
      <c r="F558" s="20"/>
      <c r="G558" s="20"/>
      <c r="H558" s="20"/>
      <c r="I558" s="20"/>
      <c r="J558" s="20"/>
      <c r="K558" s="20"/>
      <c r="L558" s="20"/>
      <c r="M558" s="20"/>
      <c r="N558" s="20"/>
      <c r="O558" s="20"/>
    </row>
    <row r="559" spans="2:15" ht="12.75" customHeight="1">
      <c r="B559" s="20"/>
      <c r="C559" s="20"/>
      <c r="D559" s="20"/>
      <c r="E559" s="20"/>
      <c r="F559" s="20"/>
      <c r="G559" s="20"/>
      <c r="H559" s="20"/>
      <c r="I559" s="20"/>
      <c r="J559" s="20"/>
      <c r="K559" s="20"/>
      <c r="L559" s="20"/>
      <c r="M559" s="20"/>
      <c r="N559" s="20"/>
      <c r="O559" s="20"/>
    </row>
    <row r="560" spans="2:15" ht="12.75" customHeight="1">
      <c r="B560" s="20"/>
      <c r="C560" s="20"/>
      <c r="D560" s="20"/>
      <c r="E560" s="20"/>
      <c r="F560" s="20"/>
      <c r="G560" s="20"/>
      <c r="H560" s="20"/>
      <c r="I560" s="20"/>
      <c r="J560" s="20"/>
      <c r="K560" s="20"/>
      <c r="L560" s="20"/>
      <c r="M560" s="20"/>
      <c r="N560" s="20"/>
      <c r="O560" s="20"/>
    </row>
    <row r="561" spans="2:15" ht="12.75" customHeight="1">
      <c r="B561" s="20"/>
      <c r="C561" s="20"/>
      <c r="D561" s="20"/>
      <c r="E561" s="20"/>
      <c r="F561" s="20"/>
      <c r="G561" s="20"/>
      <c r="H561" s="20"/>
      <c r="I561" s="20"/>
      <c r="J561" s="20"/>
      <c r="K561" s="20"/>
      <c r="L561" s="20"/>
      <c r="M561" s="20"/>
      <c r="N561" s="20"/>
      <c r="O561" s="20"/>
    </row>
    <row r="562" spans="2:15" ht="12.75" customHeight="1">
      <c r="B562" s="20"/>
      <c r="C562" s="20"/>
      <c r="D562" s="20"/>
      <c r="E562" s="20"/>
      <c r="F562" s="20"/>
      <c r="G562" s="20"/>
      <c r="H562" s="20"/>
      <c r="I562" s="20"/>
      <c r="J562" s="20"/>
      <c r="K562" s="20"/>
      <c r="L562" s="20"/>
      <c r="M562" s="20"/>
      <c r="N562" s="20"/>
      <c r="O562" s="20"/>
    </row>
    <row r="563" spans="2:15" ht="12.75" customHeight="1">
      <c r="B563" s="20"/>
      <c r="C563" s="20"/>
      <c r="D563" s="20"/>
      <c r="E563" s="20"/>
      <c r="F563" s="20"/>
      <c r="G563" s="20"/>
      <c r="H563" s="20"/>
      <c r="I563" s="20"/>
      <c r="J563" s="20"/>
      <c r="K563" s="20"/>
      <c r="L563" s="20"/>
      <c r="M563" s="20"/>
      <c r="N563" s="20"/>
      <c r="O563" s="20"/>
    </row>
    <row r="564" spans="2:15" ht="12.75" customHeight="1">
      <c r="B564" s="20"/>
      <c r="C564" s="20"/>
      <c r="D564" s="20"/>
      <c r="E564" s="20"/>
      <c r="F564" s="20"/>
      <c r="G564" s="20"/>
      <c r="H564" s="20"/>
      <c r="I564" s="20"/>
      <c r="J564" s="20"/>
      <c r="K564" s="20"/>
      <c r="L564" s="20"/>
      <c r="M564" s="20"/>
      <c r="N564" s="20"/>
      <c r="O564" s="20"/>
    </row>
    <row r="565" spans="2:15" ht="12.75" customHeight="1">
      <c r="B565" s="20"/>
      <c r="C565" s="20"/>
      <c r="D565" s="20"/>
      <c r="E565" s="20"/>
      <c r="F565" s="20"/>
      <c r="G565" s="20"/>
      <c r="H565" s="20"/>
      <c r="I565" s="20"/>
      <c r="J565" s="20"/>
      <c r="K565" s="20"/>
      <c r="L565" s="20"/>
      <c r="M565" s="20"/>
      <c r="N565" s="20"/>
      <c r="O565" s="20"/>
    </row>
    <row r="566" spans="2:15" ht="12.75" customHeight="1">
      <c r="B566" s="20"/>
      <c r="C566" s="20"/>
      <c r="D566" s="20"/>
      <c r="E566" s="20"/>
      <c r="F566" s="20"/>
      <c r="G566" s="20"/>
      <c r="H566" s="20"/>
      <c r="I566" s="20"/>
      <c r="J566" s="20"/>
      <c r="K566" s="20"/>
      <c r="L566" s="20"/>
      <c r="M566" s="20"/>
      <c r="N566" s="20"/>
      <c r="O566" s="20"/>
    </row>
    <row r="567" spans="2:15" ht="12.75" customHeight="1">
      <c r="B567" s="20"/>
      <c r="C567" s="20"/>
      <c r="D567" s="20"/>
      <c r="E567" s="20"/>
      <c r="F567" s="20"/>
      <c r="G567" s="20"/>
      <c r="H567" s="20"/>
      <c r="I567" s="20"/>
      <c r="J567" s="20"/>
      <c r="K567" s="20"/>
      <c r="L567" s="20"/>
      <c r="M567" s="20"/>
      <c r="N567" s="20"/>
      <c r="O567" s="20"/>
    </row>
    <row r="568" spans="2:15" ht="12.75" customHeight="1">
      <c r="B568" s="20"/>
      <c r="C568" s="20"/>
      <c r="D568" s="20"/>
      <c r="E568" s="20"/>
      <c r="F568" s="20"/>
      <c r="G568" s="20"/>
      <c r="H568" s="20"/>
      <c r="I568" s="20"/>
      <c r="J568" s="20"/>
      <c r="K568" s="20"/>
      <c r="L568" s="20"/>
      <c r="M568" s="20"/>
      <c r="N568" s="20"/>
      <c r="O568" s="20"/>
    </row>
    <row r="569" spans="2:15" ht="12.75" customHeight="1">
      <c r="B569" s="20"/>
      <c r="C569" s="20"/>
      <c r="D569" s="20"/>
      <c r="E569" s="20"/>
      <c r="F569" s="20"/>
      <c r="G569" s="20"/>
      <c r="H569" s="20"/>
      <c r="I569" s="20"/>
      <c r="J569" s="20"/>
      <c r="K569" s="20"/>
      <c r="L569" s="20"/>
      <c r="M569" s="20"/>
      <c r="N569" s="20"/>
      <c r="O569" s="20"/>
    </row>
    <row r="570" spans="2:15" ht="12.75" customHeight="1">
      <c r="B570" s="20"/>
      <c r="C570" s="20"/>
      <c r="D570" s="20"/>
      <c r="E570" s="20"/>
      <c r="F570" s="20"/>
      <c r="G570" s="20"/>
      <c r="H570" s="20"/>
      <c r="I570" s="20"/>
      <c r="J570" s="20"/>
      <c r="K570" s="20"/>
      <c r="L570" s="20"/>
      <c r="M570" s="20"/>
      <c r="N570" s="20"/>
      <c r="O570" s="20"/>
    </row>
    <row r="571" spans="2:15" ht="12.75" customHeight="1">
      <c r="B571" s="20"/>
      <c r="C571" s="20"/>
      <c r="D571" s="20"/>
      <c r="E571" s="20"/>
      <c r="F571" s="20"/>
      <c r="G571" s="20"/>
      <c r="H571" s="20"/>
      <c r="I571" s="20"/>
      <c r="J571" s="20"/>
      <c r="K571" s="20"/>
      <c r="L571" s="20"/>
      <c r="M571" s="20"/>
      <c r="N571" s="20"/>
      <c r="O571" s="20"/>
    </row>
    <row r="572" spans="2:15" ht="12.75" customHeight="1">
      <c r="B572" s="20"/>
      <c r="C572" s="20"/>
      <c r="D572" s="20"/>
      <c r="E572" s="20"/>
      <c r="F572" s="20"/>
      <c r="G572" s="20"/>
      <c r="H572" s="20"/>
      <c r="I572" s="20"/>
      <c r="J572" s="20"/>
      <c r="K572" s="20"/>
      <c r="L572" s="20"/>
      <c r="M572" s="20"/>
      <c r="N572" s="20"/>
      <c r="O572" s="20"/>
    </row>
    <row r="573" spans="2:15" ht="12.75" customHeight="1">
      <c r="B573" s="20"/>
      <c r="C573" s="20"/>
      <c r="D573" s="20"/>
      <c r="E573" s="20"/>
      <c r="F573" s="20"/>
      <c r="G573" s="20"/>
      <c r="H573" s="20"/>
      <c r="I573" s="20"/>
      <c r="J573" s="20"/>
      <c r="K573" s="20"/>
      <c r="L573" s="20"/>
      <c r="M573" s="20"/>
      <c r="N573" s="20"/>
      <c r="O573" s="20"/>
    </row>
    <row r="574" spans="2:15" ht="12.75" customHeight="1">
      <c r="B574" s="20"/>
      <c r="C574" s="20"/>
      <c r="D574" s="20"/>
      <c r="E574" s="20"/>
      <c r="F574" s="20"/>
      <c r="G574" s="20"/>
      <c r="H574" s="20"/>
      <c r="I574" s="20"/>
      <c r="J574" s="20"/>
      <c r="K574" s="20"/>
      <c r="L574" s="20"/>
      <c r="M574" s="20"/>
      <c r="N574" s="20"/>
      <c r="O574" s="20"/>
    </row>
    <row r="575" spans="2:15" ht="12.75" customHeight="1">
      <c r="B575" s="20"/>
      <c r="C575" s="20"/>
      <c r="D575" s="20"/>
      <c r="E575" s="20"/>
      <c r="F575" s="20"/>
      <c r="G575" s="20"/>
      <c r="H575" s="20"/>
      <c r="I575" s="20"/>
      <c r="J575" s="20"/>
      <c r="K575" s="20"/>
      <c r="L575" s="20"/>
      <c r="M575" s="20"/>
      <c r="N575" s="20"/>
      <c r="O575" s="20"/>
    </row>
    <row r="576" spans="2:15" ht="12.75" customHeight="1">
      <c r="B576" s="20"/>
      <c r="C576" s="20"/>
      <c r="D576" s="20"/>
      <c r="E576" s="20"/>
      <c r="F576" s="20"/>
      <c r="G576" s="20"/>
      <c r="H576" s="20"/>
      <c r="I576" s="20"/>
      <c r="J576" s="20"/>
      <c r="K576" s="20"/>
      <c r="L576" s="20"/>
      <c r="M576" s="20"/>
      <c r="N576" s="20"/>
      <c r="O576" s="20"/>
    </row>
    <row r="577" spans="2:15" ht="12.75" customHeight="1">
      <c r="B577" s="20"/>
      <c r="C577" s="20"/>
      <c r="D577" s="20"/>
      <c r="E577" s="20"/>
      <c r="F577" s="20"/>
      <c r="G577" s="20"/>
      <c r="H577" s="20"/>
      <c r="I577" s="20"/>
      <c r="J577" s="20"/>
      <c r="K577" s="20"/>
      <c r="L577" s="20"/>
      <c r="M577" s="20"/>
      <c r="N577" s="20"/>
      <c r="O577" s="20"/>
    </row>
    <row r="578" spans="2:15" ht="12.75" customHeight="1">
      <c r="B578" s="20"/>
      <c r="C578" s="20"/>
      <c r="D578" s="20"/>
      <c r="E578" s="20"/>
      <c r="F578" s="20"/>
      <c r="G578" s="20"/>
      <c r="H578" s="20"/>
      <c r="I578" s="20"/>
      <c r="J578" s="20"/>
      <c r="K578" s="20"/>
      <c r="L578" s="20"/>
      <c r="M578" s="20"/>
      <c r="N578" s="20"/>
      <c r="O578" s="20"/>
    </row>
    <row r="579" spans="2:15" ht="12.75" customHeight="1">
      <c r="B579" s="20"/>
      <c r="C579" s="20"/>
      <c r="D579" s="20"/>
      <c r="E579" s="20"/>
      <c r="F579" s="20"/>
      <c r="G579" s="20"/>
      <c r="H579" s="20"/>
      <c r="I579" s="20"/>
      <c r="J579" s="20"/>
      <c r="K579" s="20"/>
      <c r="L579" s="20"/>
      <c r="M579" s="20"/>
      <c r="N579" s="20"/>
      <c r="O579" s="20"/>
    </row>
    <row r="580" spans="2:15" ht="12.75" customHeight="1">
      <c r="B580" s="20"/>
      <c r="C580" s="20"/>
      <c r="D580" s="20"/>
      <c r="E580" s="20"/>
      <c r="F580" s="20"/>
      <c r="G580" s="20"/>
      <c r="H580" s="20"/>
      <c r="I580" s="20"/>
      <c r="J580" s="20"/>
      <c r="K580" s="20"/>
      <c r="L580" s="20"/>
      <c r="M580" s="20"/>
      <c r="N580" s="20"/>
      <c r="O580" s="20"/>
    </row>
    <row r="581" spans="2:15" ht="12.75" customHeight="1">
      <c r="B581" s="20"/>
      <c r="C581" s="20"/>
      <c r="D581" s="20"/>
      <c r="E581" s="20"/>
      <c r="F581" s="20"/>
      <c r="G581" s="20"/>
      <c r="H581" s="20"/>
      <c r="I581" s="20"/>
      <c r="J581" s="20"/>
      <c r="K581" s="20"/>
      <c r="L581" s="20"/>
      <c r="M581" s="20"/>
      <c r="N581" s="20"/>
      <c r="O581" s="20"/>
    </row>
    <row r="582" spans="2:15" ht="12.75" customHeight="1">
      <c r="B582" s="20"/>
      <c r="C582" s="20"/>
      <c r="D582" s="20"/>
      <c r="E582" s="20"/>
      <c r="F582" s="20"/>
      <c r="G582" s="20"/>
      <c r="H582" s="20"/>
      <c r="I582" s="20"/>
      <c r="J582" s="20"/>
      <c r="K582" s="20"/>
      <c r="L582" s="20"/>
      <c r="M582" s="20"/>
      <c r="N582" s="20"/>
      <c r="O582" s="20"/>
    </row>
    <row r="583" spans="2:15" ht="12.75" customHeight="1">
      <c r="B583" s="20"/>
      <c r="C583" s="20"/>
      <c r="D583" s="20"/>
      <c r="E583" s="20"/>
      <c r="F583" s="20"/>
      <c r="G583" s="20"/>
      <c r="H583" s="20"/>
      <c r="I583" s="20"/>
      <c r="J583" s="20"/>
      <c r="K583" s="20"/>
      <c r="L583" s="20"/>
      <c r="M583" s="20"/>
      <c r="N583" s="20"/>
      <c r="O583" s="20"/>
    </row>
    <row r="584" spans="2:15" ht="12.75" customHeight="1">
      <c r="B584" s="20"/>
      <c r="C584" s="20"/>
      <c r="D584" s="20"/>
      <c r="E584" s="20"/>
      <c r="F584" s="20"/>
      <c r="G584" s="20"/>
      <c r="H584" s="20"/>
      <c r="I584" s="20"/>
      <c r="J584" s="20"/>
      <c r="K584" s="20"/>
      <c r="L584" s="20"/>
      <c r="M584" s="20"/>
      <c r="N584" s="20"/>
      <c r="O584" s="20"/>
    </row>
    <row r="585" spans="2:15" ht="12.75" customHeight="1">
      <c r="B585" s="20"/>
      <c r="C585" s="20"/>
      <c r="D585" s="20"/>
      <c r="E585" s="20"/>
      <c r="F585" s="20"/>
      <c r="G585" s="20"/>
      <c r="H585" s="20"/>
      <c r="I585" s="20"/>
      <c r="J585" s="20"/>
      <c r="K585" s="20"/>
      <c r="L585" s="20"/>
      <c r="M585" s="20"/>
      <c r="N585" s="20"/>
      <c r="O585" s="20"/>
    </row>
    <row r="586" spans="2:15" ht="12.75" customHeight="1">
      <c r="B586" s="20"/>
      <c r="C586" s="20"/>
      <c r="D586" s="20"/>
      <c r="E586" s="20"/>
      <c r="F586" s="20"/>
      <c r="G586" s="20"/>
      <c r="H586" s="20"/>
      <c r="I586" s="20"/>
      <c r="J586" s="20"/>
      <c r="K586" s="20"/>
      <c r="L586" s="20"/>
      <c r="M586" s="20"/>
      <c r="N586" s="20"/>
      <c r="O586" s="20"/>
    </row>
    <row r="587" spans="2:15" ht="12.75" customHeight="1">
      <c r="B587" s="20"/>
      <c r="C587" s="20"/>
      <c r="D587" s="20"/>
      <c r="E587" s="20"/>
      <c r="F587" s="20"/>
      <c r="G587" s="20"/>
      <c r="H587" s="20"/>
      <c r="I587" s="20"/>
      <c r="J587" s="20"/>
      <c r="K587" s="20"/>
      <c r="L587" s="20"/>
      <c r="M587" s="20"/>
      <c r="N587" s="20"/>
      <c r="O587" s="20"/>
    </row>
    <row r="588" spans="2:15" ht="12.75" customHeight="1">
      <c r="B588" s="20"/>
      <c r="C588" s="20"/>
      <c r="D588" s="20"/>
      <c r="E588" s="20"/>
      <c r="F588" s="20"/>
      <c r="G588" s="20"/>
      <c r="H588" s="20"/>
      <c r="I588" s="20"/>
      <c r="J588" s="20"/>
      <c r="K588" s="20"/>
      <c r="L588" s="20"/>
      <c r="M588" s="20"/>
      <c r="N588" s="20"/>
      <c r="O588" s="20"/>
    </row>
    <row r="589" spans="2:15" ht="12.75" customHeight="1">
      <c r="B589" s="20"/>
      <c r="C589" s="20"/>
      <c r="D589" s="20"/>
      <c r="E589" s="20"/>
      <c r="F589" s="20"/>
      <c r="G589" s="20"/>
      <c r="H589" s="20"/>
      <c r="I589" s="20"/>
      <c r="J589" s="20"/>
      <c r="K589" s="20"/>
      <c r="L589" s="20"/>
      <c r="M589" s="20"/>
      <c r="N589" s="20"/>
      <c r="O589" s="20"/>
    </row>
  </sheetData>
  <mergeCells count="11">
    <mergeCell ref="L351:O351"/>
    <mergeCell ref="I308:K308"/>
    <mergeCell ref="M308:O308"/>
    <mergeCell ref="G351:K351"/>
    <mergeCell ref="B2:O2"/>
    <mergeCell ref="B3:O3"/>
    <mergeCell ref="E86:G86"/>
    <mergeCell ref="E88:L88"/>
    <mergeCell ref="B10:O10"/>
    <mergeCell ref="B6:O6"/>
    <mergeCell ref="B7:O7"/>
  </mergeCells>
  <printOptions horizontalCentered="1"/>
  <pageMargins left="0.65" right="0.4" top="0.75" bottom="0.1" header="0.5" footer="0.35"/>
  <pageSetup firstPageNumber="5" useFirstPageNumber="1" horizontalDpi="300" verticalDpi="300" orientation="portrait" paperSize="9" scale="74" r:id="rId2"/>
  <headerFooter alignWithMargins="0">
    <oddFooter>&amp;C&amp;P</oddFooter>
  </headerFooter>
  <rowBreaks count="6" manualBreakCount="6">
    <brk id="69" max="15" man="1"/>
    <brk id="136" max="15" man="1"/>
    <brk id="208" max="15" man="1"/>
    <brk id="275" max="15" man="1"/>
    <brk id="347" max="15" man="1"/>
    <brk id="416"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Soik Hui</cp:lastModifiedBy>
  <cp:lastPrinted>2007-05-22T06:08:05Z</cp:lastPrinted>
  <dcterms:created xsi:type="dcterms:W3CDTF">2000-02-18T03:23:51Z</dcterms:created>
  <dcterms:modified xsi:type="dcterms:W3CDTF">2007-04-13T08:32:05Z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