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605" activeTab="0"/>
  </bookViews>
  <sheets>
    <sheet name="Cover" sheetId="1" r:id="rId1"/>
    <sheet name="PL" sheetId="2" r:id="rId2"/>
    <sheet name="BS" sheetId="3" r:id="rId3"/>
    <sheet name="SCE" sheetId="4" r:id="rId4"/>
    <sheet name="CF" sheetId="5" r:id="rId5"/>
    <sheet name="Notes" sheetId="6" r:id="rId6"/>
  </sheets>
  <definedNames>
    <definedName name="\A">'PL'!#REF!</definedName>
    <definedName name="\B">'BS'!$B$65</definedName>
    <definedName name="\C">#REF!</definedName>
    <definedName name="_PCRSPL_SS1_QP">'PL'!$B$57</definedName>
    <definedName name="_PRCRSBS_SS2_QP">'BS'!$C$65</definedName>
    <definedName name="_PRCRSNOTES_SS3">#REF!</definedName>
    <definedName name="BS">'BS'!$A$1:$K$61</definedName>
    <definedName name="NOTES">#REF!</definedName>
    <definedName name="PL">'PL'!$B$3:$P$55</definedName>
    <definedName name="_xlnm.Print_Area" localSheetId="2">'BS'!$A$1:$K$66</definedName>
    <definedName name="_xlnm.Print_Area" localSheetId="4">'CF'!$A$1:$K$63</definedName>
    <definedName name="_xlnm.Print_Area" localSheetId="0">'Cover'!$A$1:$H$39</definedName>
    <definedName name="_xlnm.Print_Area" localSheetId="5">'Notes'!$B$1:$P$290</definedName>
    <definedName name="_xlnm.Print_Area" localSheetId="1">'PL'!$A$1:$P$66</definedName>
    <definedName name="_xlnm.Print_Area" localSheetId="3">'SCE'!$A$1:$J$52</definedName>
  </definedNames>
  <calcPr fullCalcOnLoad="1"/>
</workbook>
</file>

<file path=xl/sharedStrings.xml><?xml version="1.0" encoding="utf-8"?>
<sst xmlns="http://schemas.openxmlformats.org/spreadsheetml/2006/main" count="468" uniqueCount="320">
  <si>
    <t>Net profit for the financial period</t>
  </si>
  <si>
    <t>The  figures  have  not  been  audited.</t>
  </si>
  <si>
    <t>INDIVIDUAL</t>
  </si>
  <si>
    <t>CUMULATIVE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</si>
  <si>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</si>
  <si>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</si>
  <si>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</si>
  <si>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</si>
  <si>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</si>
  <si>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</si>
  <si>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</si>
  <si>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</si>
  <si>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 xml:space="preserve">-     </t>
  </si>
  <si>
    <t xml:space="preserve"> </t>
  </si>
  <si>
    <t>AS AT</t>
  </si>
  <si>
    <t>END OF</t>
  </si>
  <si>
    <t>PRECEDING</t>
  </si>
  <si>
    <t>FINANCIAL</t>
  </si>
  <si>
    <t>YEAR END</t>
  </si>
  <si>
    <t>Reserves</t>
  </si>
  <si>
    <t xml:space="preserve">CORRESPONDING </t>
  </si>
  <si>
    <t xml:space="preserve">CURRENT </t>
  </si>
  <si>
    <t>-</t>
  </si>
  <si>
    <t>Total</t>
  </si>
  <si>
    <t>Revenue</t>
  </si>
  <si>
    <t>Property, plant and equipment</t>
  </si>
  <si>
    <t>Inventories</t>
  </si>
  <si>
    <t>Short term borrowings</t>
  </si>
  <si>
    <t>Current assets</t>
  </si>
  <si>
    <t>Current liabilities</t>
  </si>
  <si>
    <t>Shareholders' funds</t>
  </si>
  <si>
    <t>Share capital</t>
  </si>
  <si>
    <t>Minority interests</t>
  </si>
  <si>
    <t>Net tangible assets per share (RM)</t>
  </si>
  <si>
    <t>Other operating income</t>
  </si>
  <si>
    <t>30/6/2002</t>
  </si>
  <si>
    <t>Intangible assets</t>
  </si>
  <si>
    <t>Taxation</t>
  </si>
  <si>
    <t>Deferred tax liabilities</t>
  </si>
  <si>
    <t>Deferred payables</t>
  </si>
  <si>
    <t>Non-cash items</t>
  </si>
  <si>
    <t xml:space="preserve">Non-operating items </t>
  </si>
  <si>
    <t>Operating profit before changes in working capital</t>
  </si>
  <si>
    <t>Equity investments</t>
  </si>
  <si>
    <t>Bank borrowings</t>
  </si>
  <si>
    <t>Others</t>
  </si>
  <si>
    <t>Cash &amp; cash equivalents at beginning of year</t>
  </si>
  <si>
    <t>Share</t>
  </si>
  <si>
    <t>Capital</t>
  </si>
  <si>
    <t>Premium</t>
  </si>
  <si>
    <t>Exchange differences</t>
  </si>
  <si>
    <t/>
  </si>
  <si>
    <t>Group</t>
  </si>
  <si>
    <t>In respect of current period:</t>
  </si>
  <si>
    <t>income tax</t>
  </si>
  <si>
    <t>Note</t>
  </si>
  <si>
    <t>Operating expenses</t>
  </si>
  <si>
    <t>Trade receivables</t>
  </si>
  <si>
    <t>Trade payables</t>
  </si>
  <si>
    <t>Other payables and accruals</t>
  </si>
  <si>
    <t>Other</t>
  </si>
  <si>
    <t>Balance at 1 July 2002</t>
  </si>
  <si>
    <t>YEAR-TO-DATE</t>
  </si>
  <si>
    <t>OPERATING ACTIVITIES</t>
  </si>
  <si>
    <t>INVESTING ACTIVITIES</t>
  </si>
  <si>
    <t>FINANCING ACTIVITIES</t>
  </si>
  <si>
    <t>Issue of shares</t>
  </si>
  <si>
    <t>Interim Report for the</t>
  </si>
  <si>
    <t>Condensed  Consolidated  Income  Statements</t>
  </si>
  <si>
    <t>Condensed  Consolidated  Balance  Sheets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</si>
  <si>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</si>
  <si>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</si>
  <si>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</si>
  <si>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</si>
  <si>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</si>
  <si>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</si>
  <si>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</si>
  <si>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</si>
  <si>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</si>
  <si>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</si>
  <si>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</si>
  <si>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</si>
  <si>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</si>
  <si>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</si>
  <si>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</si>
  <si>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</si>
  <si>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</si>
  <si>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</si>
  <si>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</si>
  <si>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</si>
  <si>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</si>
  <si>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</si>
  <si>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</si>
  <si>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</si>
  <si>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</si>
  <si>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Prospects</t>
  </si>
  <si>
    <t xml:space="preserve">Basic </t>
  </si>
  <si>
    <t>(The Condensed Consolidated Income Statements should be read in conjunction with the</t>
  </si>
  <si>
    <t>(The Condensed Consolidated Balance Sheets should be read in conjunction with the</t>
  </si>
  <si>
    <t>CONDENSED  CONSOLIDATED  INCOME  STATEMENTS</t>
  </si>
  <si>
    <t>CONDENSED  CONSOLIDATED  BALANCE  SHEETS</t>
  </si>
  <si>
    <t>INDIVIDUAL  QUARTER</t>
  </si>
  <si>
    <t>CUMULATIVE  QUARTER</t>
  </si>
  <si>
    <t>Changes  in  material  litigation</t>
  </si>
  <si>
    <t>Off  balance  sheet  risk  financial  instruments</t>
  </si>
  <si>
    <t>Status  of  corporate  proposals</t>
  </si>
  <si>
    <t>Quoted  securities</t>
  </si>
  <si>
    <t>Review  of  performance</t>
  </si>
  <si>
    <t>Changes  in  the  composition  of  the  Group</t>
  </si>
  <si>
    <t>Valuation  of  property,  plant  and  equipment</t>
  </si>
  <si>
    <t>Unusual  items</t>
  </si>
  <si>
    <t>Debt  and  equity  securities</t>
  </si>
  <si>
    <t>Seasonality  or  cyclicality</t>
  </si>
  <si>
    <t>Qualification  of  audit  report</t>
  </si>
  <si>
    <t>Accounting  policies  and  method  of  computation</t>
  </si>
  <si>
    <t>Basic</t>
  </si>
  <si>
    <t>Finance costs</t>
  </si>
  <si>
    <t>Cash &amp; cash equivalents at end of period</t>
  </si>
  <si>
    <t>Material changes  in  estimates</t>
  </si>
  <si>
    <t>Changes in contingent  liabilities  or  contingent  assets</t>
  </si>
  <si>
    <t>Comparison with the preceding quarter's results</t>
  </si>
  <si>
    <t>Profit  forecast / profit  guarantee</t>
  </si>
  <si>
    <t>Unquoted  investments  and/or  properties</t>
  </si>
  <si>
    <t>Forest concessions</t>
  </si>
  <si>
    <t>Plantation development expenditure</t>
  </si>
  <si>
    <t>Profit before tax</t>
  </si>
  <si>
    <t>Building</t>
  </si>
  <si>
    <t>Materials and</t>
  </si>
  <si>
    <t>Consumables</t>
  </si>
  <si>
    <t>Timber</t>
  </si>
  <si>
    <t>Extraction and</t>
  </si>
  <si>
    <t>Pulp and Paper</t>
  </si>
  <si>
    <t xml:space="preserve">i).  </t>
  </si>
  <si>
    <t xml:space="preserve">ii).  </t>
  </si>
  <si>
    <t>No  new  hearing  date  has  been  fixed  by  the  Court.</t>
  </si>
  <si>
    <t>timber extraction/sale  agreements.  Details  of  the  material  litigations  are  as  follows :</t>
  </si>
  <si>
    <t>There  are  2  remaining  litigation  suits  filed  against  SFI  by  various  parties  for  alleged  wrongful  termination  of</t>
  </si>
  <si>
    <t>Before Tax</t>
  </si>
  <si>
    <t>In  Civil  Suit  No.  K22-40-97  filed  on  11  April  1997,  Harapan  Permai  Sdn  Bhd,  a  timber  contractor,  sued</t>
  </si>
  <si>
    <t>In  Civil  Suit  No.  K22-55-97  filed  on  6  May  1997,  UNP  Plywood  Sdn  Bhd  ("UNP"),  a  timber  contractor,</t>
  </si>
  <si>
    <t>The  accounting  policies  and  methods  of  computation  adopted  by  the  Group  in  this  interim  financial  report  are</t>
  </si>
  <si>
    <t>except  for  the  adoption  of  new  MASB  standards.</t>
  </si>
  <si>
    <t>The  adoption  of  the  new  MASB  standards  does  not  have  any  material  effect  on  the  financial  results  of  the</t>
  </si>
  <si>
    <t>Group  for  the  financial  year-to-date.</t>
  </si>
  <si>
    <t>Apart  from  the  timber  extraction  and  pulp  and  paper  operations,  the  operations  of  the  Group  are  not  subject</t>
  </si>
  <si>
    <t>to  material  seasonal  or  cyclical  effect.</t>
  </si>
  <si>
    <t xml:space="preserve">There  were  no  items  affecting  assets,  liabilities,  equity,  net  income  or  cash  flows  that  are  unusual  because </t>
  </si>
  <si>
    <t>of  their  nature,  size  or  incidence.</t>
  </si>
  <si>
    <t>There  were  no  changes  in  estimates  of  amounts  reported  in  prior  financial  years.</t>
  </si>
  <si>
    <t>The  Group's  segmental  report  for  the  financial  year-to-date  are  as  follows:-</t>
  </si>
  <si>
    <t>Profit  before  taxation</t>
  </si>
  <si>
    <t>Finance  costs</t>
  </si>
  <si>
    <t>Total  sales</t>
  </si>
  <si>
    <t>Intersegment  sales</t>
  </si>
  <si>
    <t>External  sales</t>
  </si>
  <si>
    <t>There  were  no  changes  in  the  composition  of  the  Group  for  the  current  quarter  and  financial  year-to-date.</t>
  </si>
  <si>
    <t>and  denominated  in  Ringgit  Malaysia.</t>
  </si>
  <si>
    <t>There  were  no  financial  instruments  with  off  balance  sheet  risk  at  the  date  of  this  report.</t>
  </si>
  <si>
    <t>Share in results of</t>
  </si>
  <si>
    <t>Unappropriated</t>
  </si>
  <si>
    <t>Profit</t>
  </si>
  <si>
    <t>Tax liabilities</t>
  </si>
  <si>
    <t>Notes  to  the  Condensed  Financial  Statements</t>
  </si>
  <si>
    <t>Fully  diluted</t>
  </si>
  <si>
    <t>Audited Financial Statements for the year ended 30 June 2002)</t>
  </si>
  <si>
    <t>NOTES  TO  THE  CONDENSED  FINANCIAL  STATEMENTS</t>
  </si>
  <si>
    <t>The  interim  financial  report  has  been  prepared  in  accordance  with  the  Malaysian  Accounting  Standards  Board</t>
  </si>
  <si>
    <t>("MASB")  Standard  26,  "Interim  Financial  Reporting"  and  Part  A  of  Appendix  9B  of  the  Listing  Requirements</t>
  </si>
  <si>
    <t>consistent  with  those  adopted  in  the  audited  financial  statements  for  the  financial  year  ended  30  June  2002</t>
  </si>
  <si>
    <t>Material  events  subsequent  to  the  balance  sheet  date</t>
  </si>
  <si>
    <t>an associated company</t>
  </si>
  <si>
    <t>Allowance for doubtful debts</t>
  </si>
  <si>
    <t>Investment in associated company</t>
  </si>
  <si>
    <t>Other Investments</t>
  </si>
  <si>
    <t>Other receivables, deposits and prepayments</t>
  </si>
  <si>
    <t>Deposits, cash and bank balances</t>
  </si>
  <si>
    <t>Adjustments for:</t>
  </si>
  <si>
    <t>Changes in working capital:</t>
  </si>
  <si>
    <t>Net changes in current assets</t>
  </si>
  <si>
    <t>Net changes in current liabilities</t>
  </si>
  <si>
    <t>Net changes in cash &amp; cash equivalents</t>
  </si>
  <si>
    <t>Segmental  reporting</t>
  </si>
  <si>
    <t>Share in results of an associated company</t>
  </si>
  <si>
    <t>Group's  borrowings</t>
  </si>
  <si>
    <t>There  were  no  qualification  on  the  audit  report  of  the  preceding  audited  financial  statements.</t>
  </si>
  <si>
    <t xml:space="preserve">5  -  9 </t>
  </si>
  <si>
    <t>The  Group's  investments  in  quoted  securities  as  at  end  of  the  reporting  period  are  as  follows :-</t>
  </si>
  <si>
    <t>At  cost</t>
  </si>
  <si>
    <t>At  book  value</t>
  </si>
  <si>
    <t>At  market  value</t>
  </si>
  <si>
    <t>Dividend paid to shareholders of the Company</t>
  </si>
  <si>
    <t>Earnings/(loss)  per  share  (sen) :</t>
  </si>
  <si>
    <t>Dividend  paid</t>
  </si>
  <si>
    <t>The  contingent  liabilities  as  at  the  date  of  this  announcement  remained  at  RM 313  million  which  relates  to  legal</t>
  </si>
  <si>
    <t>claims  in  respect  of  the  termination  of  contracts  for  the  extraction  and  sales  of  timber.</t>
  </si>
  <si>
    <t>The  valuation  of  property,  plant  and  equipment  have  been  brought  forward  without  any  amendments  from  the</t>
  </si>
  <si>
    <t>previous  audited  financial  statements.</t>
  </si>
  <si>
    <t>There  were  no  issuance,  cancellations,  repurchases,  resale  and  repayments  of  debt  and  equity  securities  for</t>
  </si>
  <si>
    <t>the  current  quarter  and  financial  year-to-date.</t>
  </si>
  <si>
    <t>SFI  for  RM 184,456,769  for  alleged  wrongful  termination  of  the  Agreement  under  a  Timber  Sale  Agreement</t>
  </si>
  <si>
    <t>dated  9  November  1992.  SFI  has  applied  to  strike  out  the  suit  on  the  grounds  that  the  Agreement  is  illegal</t>
  </si>
  <si>
    <t xml:space="preserve">under  the  provision  of  the  Sabah  Forest  Enactment  1968  ("SFE").  </t>
  </si>
  <si>
    <t>sued  SFI  for  RM 128,874,435  for  alleged  wrongful  termination  of  the  Extraction  and  Purchasing  Agreements</t>
  </si>
  <si>
    <t>dated  28  June  1993  and  13  August  1993  respectively  which  were  entered  into  between  SFI  and  UNP. SFI</t>
  </si>
  <si>
    <t>through  its  solicitors,  Messrs  Jayasuriya  Kah &amp; Co.,  terminated  the  Agreements  on  grounds  that  the</t>
  </si>
  <si>
    <t>Agreements  and  the  arrangements  between SFI  and  UNP  amounted  to  an  assignment  of  the  Special  Timber</t>
  </si>
  <si>
    <t>license  No. SK7/90  which  was  in  contravention  of  S.24(6)  of  the  SFE  thereby  rendering  the  Agreements</t>
  </si>
  <si>
    <t>relates  to  extraction.</t>
  </si>
  <si>
    <t>Net profit/(loss) for the period</t>
  </si>
  <si>
    <t>Profit/(loss) after taxation</t>
  </si>
  <si>
    <t>pursuant  to  the  Company's  Executive  Share  Option  Scheme  have  no  dilutive  effect  since  the  exercise  price</t>
  </si>
  <si>
    <t>is  above  the  average  market  value  of  the  Company's  shares.</t>
  </si>
  <si>
    <t>of  the  Kuala  Lumpur  Stock  Exchange  and  should  be  read  in  conjunction  with  the  audited  financial  statements</t>
  </si>
  <si>
    <t>of  the  Group  for  the  financial  year  ended  30  June  2002.</t>
  </si>
  <si>
    <t>Earnings/(loss)  per  share</t>
  </si>
  <si>
    <t>Net current assets</t>
  </si>
  <si>
    <t>number  of  ordinary  shares  in  issue  of  203.2  million.</t>
  </si>
  <si>
    <t>The  fully  diluted  earnings/(loss)  per  share  is  not  disclosed  as  the  unissued  ordinary  shares  granted  to  employees</t>
  </si>
  <si>
    <t>Total purchase</t>
  </si>
  <si>
    <t>There  were  no  material  events  subsequent  to  the  end  of  the  interim  period  that  have  not  been  reflected  in</t>
  </si>
  <si>
    <t>the  financial  statements  for  the  interim  period.</t>
  </si>
  <si>
    <t>LION  FOREST  INDUSTRIES  BERHAD</t>
  </si>
  <si>
    <t>(Formerly  known  as  POSIM  BERHAD)</t>
  </si>
  <si>
    <t>(82056-X)</t>
  </si>
  <si>
    <r>
      <t xml:space="preserve">LION  FOREST  INDUSTRIES  BERHAD  </t>
    </r>
    <r>
      <rPr>
        <b/>
        <sz val="9"/>
        <rFont val="Arial"/>
        <family val="2"/>
      </rPr>
      <t>(82056-X)</t>
    </r>
  </si>
  <si>
    <t>illegal.  At  the  hearing on 22 September 2000, UNP has conceded that  the  Agreements  are  illegal  insofar  as  it</t>
  </si>
  <si>
    <t>Indemnity  contracts  have  been  signed  between  the  Company  and  Avenel  Sdn  Bhd  ("Avenel"),  whereby  Avenel</t>
  </si>
  <si>
    <t>agrees  to  indemnify  the  Company  in  full  against  all  losses,  damages,  liabilities,  claims,  costs  and  expenses</t>
  </si>
  <si>
    <t>whatsoever  which  the  Company  may  incur  or  sustain  as  a  result  of  or  arising  from  the  legal  actions  and  any</t>
  </si>
  <si>
    <t>other  claims  brought  by  third  parties  against  Sabah  Forest  Industries  Sdn  Bhd  ("SFI")  wherein  the  cause  of</t>
  </si>
  <si>
    <t>action  had  arisen  prior  to  the  completion  of  the  sale  of  80%  equity  interest  in  SFI  by  Avenel.</t>
  </si>
  <si>
    <t>Dividends</t>
  </si>
  <si>
    <t>Earnings/(loss)  per  share  is  calculated  by  dividing  the  Group's  profit/(loss)  after  tax  and  minority  interests  by  the</t>
  </si>
  <si>
    <t>Fourth Quarter Ended</t>
  </si>
  <si>
    <t>30 June 2003</t>
  </si>
  <si>
    <t>Interim  report  for  the  fourth  quarter  ended  30  June  2003</t>
  </si>
  <si>
    <t>30/6/2003</t>
  </si>
  <si>
    <r>
      <t xml:space="preserve">Interim  report  for  the  fourth  quarter  ended  30  June  2003 </t>
    </r>
    <r>
      <rPr>
        <sz val="10"/>
        <rFont val="Arial"/>
        <family val="2"/>
      </rPr>
      <t xml:space="preserve"> (Cont'd)</t>
    </r>
  </si>
  <si>
    <t xml:space="preserve">Immediate  preceding  quarter (31 March 2003) </t>
  </si>
  <si>
    <t>Dividends paid</t>
  </si>
  <si>
    <t>Balance at 30 June 2003</t>
  </si>
  <si>
    <t>Redemption of redeemable preference</t>
  </si>
  <si>
    <t>shares by a subsidiary company</t>
  </si>
  <si>
    <t>A  first  and  final  dividend  of  0.1%, less  28%  tax  (gross  dividend  per  share  of  0.1 sen)  proposed  in  respect</t>
  </si>
  <si>
    <t>of  the  previous  financial  year  amounting  to  RM146,000  was  paid  by  the  Company  on  31  December  2002.</t>
  </si>
  <si>
    <t>The  proposed  final  dividend  will  be  decided  and  announced  at  a  later  date.</t>
  </si>
  <si>
    <t xml:space="preserve">Current  quarter  (30 June 2003) </t>
  </si>
  <si>
    <t>deferred  tax</t>
  </si>
  <si>
    <t>In  respect  of  prior  years:</t>
  </si>
  <si>
    <t>income  tax</t>
  </si>
  <si>
    <t>(Incorporated  in  Malaysia)</t>
  </si>
  <si>
    <t>An  interim  dividend  of  1 %  (0.7%  tax  exempt  and  0.3%  less  28%  tax)  which was  approved  by  the  Board</t>
  </si>
  <si>
    <t>for  the  financial  year  ended  30  June  2003  amounting  to  RM1.9 million  was  paid  on  9  June  2003.</t>
  </si>
  <si>
    <t>For  the  12  months  ended  30  June  2003,  the  Group  reported  a  marginally  lower  revenue  as  compared  to  the</t>
  </si>
  <si>
    <t>During  the  quarter under  review,  the  Group's  paper  plant  under  the  Timber  Extraction  and  Pulp  and  Paper</t>
  </si>
  <si>
    <t>Division  has  resumed  full  operation  after  its  annual  shutdown. The  Group's  revenue  was  lower  by  3%  as</t>
  </si>
  <si>
    <t>compared  to  the  previous  quarter  mainly  due  to  lower  sales  volume  of  paper  products  in  the  current  quarter.</t>
  </si>
  <si>
    <t>2003</t>
  </si>
  <si>
    <t>The  Group's  dealings  in  quoted  securities  for  the  current  quarter  and  financial  year-to-date  are  as  follows:-</t>
  </si>
  <si>
    <t>Date of</t>
  </si>
  <si>
    <t>No</t>
  </si>
  <si>
    <t>Announcement</t>
  </si>
  <si>
    <t>Subject</t>
  </si>
  <si>
    <t>Status</t>
  </si>
  <si>
    <t xml:space="preserve">1. </t>
  </si>
  <si>
    <t>9.6.2003</t>
  </si>
  <si>
    <t xml:space="preserve">  Amsteel  Mills  Sdn  Bhd  ("AMSB"),  the  immediate</t>
  </si>
  <si>
    <t xml:space="preserve">  holding  company  of  the  Company  and  a  99%</t>
  </si>
  <si>
    <t xml:space="preserve">  Approvals  obtained  from:</t>
  </si>
  <si>
    <t xml:space="preserve">  Pending:</t>
  </si>
  <si>
    <t xml:space="preserve">         and</t>
  </si>
  <si>
    <t xml:space="preserve">         authorities,  if  required.</t>
  </si>
  <si>
    <t>The  Court  has  fixed  the  matter  for  hearing  on  12  September  2003.</t>
  </si>
  <si>
    <t>2002</t>
  </si>
  <si>
    <t>Balance at 1 July 2001</t>
  </si>
  <si>
    <t>Balance at 30 June 2002</t>
  </si>
  <si>
    <t xml:space="preserve">       Company  and  LICB;</t>
  </si>
  <si>
    <t>For  the  financial  year  ended  30  June  2003,  gain  on  disposal  of  unquoted  investment  was  RM36,000.  There</t>
  </si>
  <si>
    <t xml:space="preserve">There  were  no  sale  of  unquoted  investments  and/or  properties  for  the  current  quarter  under  review. </t>
  </si>
  <si>
    <t>previous  year.  However,  the  Group's  profit  before  tax  increased  from  RM 1.6 million  to  RM 11.1 million  this  year.</t>
  </si>
  <si>
    <t>Strengthening  of  the  market  demand  and  prices  for  paper  and  other  timber  related  products  have  improved  the</t>
  </si>
  <si>
    <t>year  ended  30  June  2001</t>
  </si>
  <si>
    <t>Dividends  paid  for  the  financial</t>
  </si>
  <si>
    <t>Group's  profitability  in  the  current  financial  year  under  review.</t>
  </si>
  <si>
    <t>Profit  from  operations</t>
  </si>
  <si>
    <t>The  Group's  short  term  borrowings  totaling  RM 22.5  million  as  at  end  of  the  reporting  period  are  unsecured</t>
  </si>
  <si>
    <t>The  Directors  of  SFI  have  been  advised  by  their  solicitors  that  SFI  has  a  good  defense  to  the  above  said  suits.</t>
  </si>
  <si>
    <t>Condensed  Consolidated  Statements  of  Changes  in  Equity</t>
  </si>
  <si>
    <t>Condensed  Consolidated  Cash  Flow  Statements</t>
  </si>
  <si>
    <t>CONDENSED  CONSOLIDATED  STATEMENTS  OF  CHANGES  IN  EQUITY</t>
  </si>
  <si>
    <t>(The Condensed Consolidated Statements of Changes In Equity should be read in conjunction with the</t>
  </si>
  <si>
    <t>CONDENSED  CONSOLIDATED  CASH  FLOW  STATEMENTS</t>
  </si>
  <si>
    <t>(The Condensed Consolidated Cash Flow Statements should be read in conjunction with the</t>
  </si>
  <si>
    <t>was  no  sale  of  property  for  the  year  ended  30  June  2003.</t>
  </si>
  <si>
    <t xml:space="preserve">  Proposed  financing  by  SFI,  a  97.78% subsidiary</t>
  </si>
  <si>
    <t xml:space="preserve">  of  the  Company  to  lend  up  to  RM 100 million  to</t>
  </si>
  <si>
    <t xml:space="preserve">  subsidiary  of  Lion  Industries  Corporation  Berhad.</t>
  </si>
  <si>
    <t xml:space="preserve">  ii)  AMSB.</t>
  </si>
  <si>
    <t xml:space="preserve">  i)  SFI; and</t>
  </si>
  <si>
    <t xml:space="preserve">  i)  approvals  of  shareholders  of  the</t>
  </si>
  <si>
    <t xml:space="preserve">  ii)  consent  of  AMSB  lenders;</t>
  </si>
  <si>
    <t xml:space="preserve">  iii)  execution of an offtake agreement;</t>
  </si>
  <si>
    <t xml:space="preserve">  iv)  approval  from  any  other  relevant  </t>
  </si>
  <si>
    <t>The  effective  tax  rate  of   the  Group  for  the  current  quarter  is  higher  than  the  statutory  tax  rate  due  mainly  to</t>
  </si>
  <si>
    <t>certain  non-business  income  which  is  taxable  and  certain  expenses  which  are  not  deductible  for  tax  purposes.</t>
  </si>
  <si>
    <t>For  the  current  financial  year-to-date,  the  effective  tax  rate  of   the  Group  is  lower  than  the  statutory  tax  rate  due</t>
  </si>
  <si>
    <t>mainly  to  the  utilisation  of  carry  forward  tax  losses  and  investment  tax  credits  by  a  subsidiary  company  to  set</t>
  </si>
  <si>
    <t>off  the  income  that  would  otherwise  be  taxable.</t>
  </si>
  <si>
    <t>million  which  is  lower  than  the  forecasted  profit  for  the  year  ended  30  June  2003  prepared  for  inclusion  in  the</t>
  </si>
  <si>
    <t>group  wide  restructuring  scheme  involving  its  ultimate  holding  company,  Lion  Industries  Corporation  Berhad  of</t>
  </si>
  <si>
    <t>The  Group's  profit  after  taxation  and  minority  interests  for  the  financial  year  ended  30  June  2003  was  RM 7.6</t>
  </si>
  <si>
    <t>RM 21.0 million.  The  unfavourable  variance  was  mainly  due  to  loss  of  production  and  sales  due  to  a  longer</t>
  </si>
  <si>
    <t>period  of  annual  shutdown  of  the  paper  plant  in  the  financial  year  under  review.</t>
  </si>
  <si>
    <t>However,  the  strengthening  of  the  market  prices  for  paper  has  enabled  the  Group  to  record  a  marginal</t>
  </si>
  <si>
    <t>The  country's  economy  is  forecasted  to  expand  further  on  the  back  of  strong  domestic  demand  and  continued</t>
  </si>
  <si>
    <t>economic  growth  in  the  regional  economies.  Barring  unforeseen  circumstances,  the  Directors  expect  the  Group's</t>
  </si>
  <si>
    <t>performance  to  be  much  better  in  the  next  financial  year.</t>
  </si>
  <si>
    <t>profit  for  the  current  quarter  despite  a  loss  of  one  month  production  during  the  annual  shutdown.</t>
  </si>
  <si>
    <t>Profit from operations</t>
  </si>
  <si>
    <t>Profit before taxation</t>
  </si>
</sst>
</file>

<file path=xl/styles.xml><?xml version="1.0" encoding="utf-8"?>
<styleSheet xmlns="http://schemas.openxmlformats.org/spreadsheetml/2006/main">
  <numFmts count="25">
    <numFmt numFmtId="5" formatCode="&quot;RM &quot;#,##0_);\(&quot;RM &quot;#,##0\)"/>
    <numFmt numFmtId="6" formatCode="&quot;RM &quot;#,##0_);[Red]\(&quot;RM &quot;#,##0\)"/>
    <numFmt numFmtId="7" formatCode="&quot;RM &quot;#,##0.00_);\(&quot;RM &quot;#,##0.00\)"/>
    <numFmt numFmtId="8" formatCode="&quot;RM &quot;#,##0.00_);[Red]\(&quot;RM &quot;#,##0.00\)"/>
    <numFmt numFmtId="42" formatCode="_(&quot;RM &quot;* #,##0_);_(&quot;RM &quot;* \(#,##0\);_(&quot;RM &quot;* &quot;-&quot;_);_(@_)"/>
    <numFmt numFmtId="41" formatCode="_(* #,##0_);_(* \(#,##0\);_(* &quot;-&quot;_);_(@_)"/>
    <numFmt numFmtId="44" formatCode="_(&quot;RM &quot;* #,##0.00_);_(&quot;RM &quot;* \(#,##0.00\);_(&quot;RM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hh:mm\ AM/PM_)"/>
    <numFmt numFmtId="171" formatCode="dd\-mmm_)"/>
    <numFmt numFmtId="172" formatCode="#,##0.0_);\(#,##0.0\)"/>
    <numFmt numFmtId="173" formatCode="0_);\(0\)"/>
    <numFmt numFmtId="174" formatCode="mm/dd/yy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0000"/>
    <numFmt numFmtId="179" formatCode="_(* #,##0.0000_);_(* \(#,##0.0000\);_(* &quot;-&quot;??_);_(@_)"/>
    <numFmt numFmtId="180" formatCode="_(* #,##0.0_);_(* \(#,##0.0\);_(* &quot;-&quot;?_);_(@_)"/>
  </numFmts>
  <fonts count="25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Alignment="1" applyProtection="1">
      <alignment horizontal="right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0" fillId="0" borderId="3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8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7" fillId="0" borderId="0" xfId="0" applyFont="1" applyAlignment="1" applyProtection="1" quotePrefix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centerContinuous"/>
      <protection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5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9" fontId="1" fillId="0" borderId="1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1" fillId="0" borderId="3" xfId="0" applyFont="1" applyBorder="1" applyAlignment="1" applyProtection="1">
      <alignment horizontal="centerContinuous"/>
      <protection/>
    </xf>
    <xf numFmtId="37" fontId="9" fillId="0" borderId="0" xfId="0" applyFont="1" applyAlignment="1" applyProtection="1">
      <alignment horizontal="center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2" xfId="0" applyFont="1" applyBorder="1" applyAlignment="1" applyProtection="1">
      <alignment horizontal="right"/>
      <protection/>
    </xf>
    <xf numFmtId="37" fontId="1" fillId="0" borderId="3" xfId="0" applyFont="1" applyBorder="1" applyAlignment="1" applyProtection="1">
      <alignment horizontal="right"/>
      <protection/>
    </xf>
    <xf numFmtId="41" fontId="1" fillId="0" borderId="0" xfId="0" applyNumberFormat="1" applyFont="1" applyBorder="1" applyAlignment="1" applyProtection="1">
      <alignment horizontal="righ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Font="1" applyAlignment="1" applyProtection="1" quotePrefix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Alignment="1" quotePrefix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/>
    </xf>
    <xf numFmtId="41" fontId="1" fillId="0" borderId="0" xfId="17" applyNumberFormat="1" applyFont="1" applyAlignment="1" applyProtection="1">
      <alignment/>
      <protection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>
      <alignment/>
    </xf>
    <xf numFmtId="173" fontId="7" fillId="0" borderId="0" xfId="0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0" borderId="6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43" fontId="1" fillId="0" borderId="0" xfId="15" applyFont="1" applyFill="1" applyAlignment="1" applyProtection="1">
      <alignment horizontal="right"/>
      <protection/>
    </xf>
    <xf numFmtId="43" fontId="1" fillId="0" borderId="0" xfId="15" applyFont="1" applyAlignment="1" applyProtection="1">
      <alignment horizontal="right"/>
      <protection/>
    </xf>
    <xf numFmtId="37" fontId="10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center"/>
      <protection/>
    </xf>
    <xf numFmtId="37" fontId="5" fillId="0" borderId="0" xfId="0" applyFont="1" applyAlignment="1">
      <alignment horizontal="left"/>
    </xf>
    <xf numFmtId="37" fontId="9" fillId="0" borderId="0" xfId="0" applyFont="1" applyAlignment="1">
      <alignment horizontal="center"/>
    </xf>
    <xf numFmtId="37" fontId="5" fillId="0" borderId="0" xfId="0" applyFont="1" applyAlignment="1" applyProtection="1">
      <alignment horizontal="left"/>
      <protection/>
    </xf>
    <xf numFmtId="37" fontId="14" fillId="0" borderId="0" xfId="0" applyFont="1" applyAlignment="1">
      <alignment horizontal="left"/>
    </xf>
    <xf numFmtId="37" fontId="14" fillId="0" borderId="0" xfId="0" applyFont="1" applyAlignment="1" applyProtection="1">
      <alignment horizontal="left"/>
      <protection/>
    </xf>
    <xf numFmtId="37" fontId="0" fillId="0" borderId="0" xfId="0" applyAlignment="1">
      <alignment horizontal="left"/>
    </xf>
    <xf numFmtId="15" fontId="7" fillId="0" borderId="0" xfId="0" applyNumberFormat="1" applyFont="1" applyAlignment="1">
      <alignment horizontal="center"/>
    </xf>
    <xf numFmtId="37" fontId="9" fillId="0" borderId="0" xfId="0" applyFont="1" applyAlignment="1">
      <alignment/>
    </xf>
    <xf numFmtId="37" fontId="1" fillId="0" borderId="7" xfId="0" applyFont="1" applyBorder="1" applyAlignment="1">
      <alignment/>
    </xf>
    <xf numFmtId="37" fontId="0" fillId="0" borderId="8" xfId="0" applyBorder="1" applyAlignment="1">
      <alignment/>
    </xf>
    <xf numFmtId="37" fontId="15" fillId="0" borderId="8" xfId="0" applyFont="1" applyBorder="1" applyAlignment="1">
      <alignment/>
    </xf>
    <xf numFmtId="37" fontId="0" fillId="0" borderId="0" xfId="0" applyFont="1" applyAlignment="1" applyProtection="1">
      <alignment/>
      <protection/>
    </xf>
    <xf numFmtId="37" fontId="18" fillId="0" borderId="0" xfId="0" applyFont="1" applyAlignment="1">
      <alignment/>
    </xf>
    <xf numFmtId="37" fontId="1" fillId="0" borderId="4" xfId="0" applyFont="1" applyBorder="1" applyAlignment="1" applyProtection="1">
      <alignment/>
      <protection/>
    </xf>
    <xf numFmtId="37" fontId="1" fillId="0" borderId="4" xfId="0" applyFont="1" applyBorder="1" applyAlignment="1" applyProtection="1">
      <alignment horizontal="center"/>
      <protection/>
    </xf>
    <xf numFmtId="37" fontId="1" fillId="0" borderId="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7" fontId="19" fillId="0" borderId="0" xfId="0" applyFont="1" applyAlignment="1" applyProtection="1">
      <alignment horizontal="left"/>
      <protection/>
    </xf>
    <xf numFmtId="37" fontId="1" fillId="0" borderId="9" xfId="0" applyFont="1" applyBorder="1" applyAlignment="1">
      <alignment/>
    </xf>
    <xf numFmtId="37" fontId="14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7" fillId="0" borderId="0" xfId="0" applyFont="1" applyAlignment="1">
      <alignment horizontal="left"/>
    </xf>
    <xf numFmtId="37" fontId="20" fillId="0" borderId="0" xfId="0" applyFont="1" applyAlignment="1" applyProtection="1">
      <alignment/>
      <protection/>
    </xf>
    <xf numFmtId="37" fontId="20" fillId="0" borderId="0" xfId="0" applyFont="1" applyAlignment="1">
      <alignment/>
    </xf>
    <xf numFmtId="37" fontId="21" fillId="0" borderId="0" xfId="0" applyFont="1" applyAlignment="1">
      <alignment/>
    </xf>
    <xf numFmtId="43" fontId="1" fillId="0" borderId="0" xfId="15" applyFont="1" applyBorder="1" applyAlignment="1">
      <alignment horizontal="right"/>
    </xf>
    <xf numFmtId="37" fontId="1" fillId="0" borderId="9" xfId="0" applyFont="1" applyBorder="1" applyAlignment="1">
      <alignment/>
    </xf>
    <xf numFmtId="177" fontId="1" fillId="0" borderId="0" xfId="15" applyNumberFormat="1" applyFont="1" applyAlignment="1" applyProtection="1">
      <alignment horizontal="right"/>
      <protection/>
    </xf>
    <xf numFmtId="177" fontId="1" fillId="0" borderId="0" xfId="15" applyNumberFormat="1" applyFont="1" applyBorder="1" applyAlignment="1" applyProtection="1">
      <alignment horizontal="right"/>
      <protection/>
    </xf>
    <xf numFmtId="177" fontId="1" fillId="0" borderId="0" xfId="15" applyNumberFormat="1" applyFont="1" applyFill="1" applyAlignment="1" applyProtection="1">
      <alignment horizontal="right"/>
      <protection/>
    </xf>
    <xf numFmtId="177" fontId="1" fillId="0" borderId="0" xfId="15" applyNumberFormat="1" applyFont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176" fontId="1" fillId="0" borderId="0" xfId="15" applyNumberFormat="1" applyFont="1" applyBorder="1" applyAlignment="1">
      <alignment/>
    </xf>
    <xf numFmtId="177" fontId="1" fillId="0" borderId="0" xfId="15" applyNumberFormat="1" applyFont="1" applyBorder="1" applyAlignment="1">
      <alignment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quotePrefix="1">
      <alignment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right"/>
      <protection/>
    </xf>
    <xf numFmtId="169" fontId="1" fillId="0" borderId="0" xfId="17" applyFont="1" applyBorder="1" applyAlignment="1">
      <alignment/>
    </xf>
    <xf numFmtId="37" fontId="18" fillId="0" borderId="0" xfId="0" applyFont="1" applyAlignment="1">
      <alignment horizontal="right"/>
    </xf>
    <xf numFmtId="37" fontId="7" fillId="0" borderId="3" xfId="0" applyNumberFormat="1" applyFont="1" applyBorder="1" applyAlignment="1" applyProtection="1">
      <alignment horizontal="center"/>
      <protection/>
    </xf>
    <xf numFmtId="37" fontId="18" fillId="0" borderId="0" xfId="0" applyFont="1" applyAlignment="1" quotePrefix="1">
      <alignment horizontal="right"/>
    </xf>
    <xf numFmtId="37" fontId="1" fillId="0" borderId="7" xfId="0" applyFont="1" applyBorder="1" applyAlignment="1">
      <alignment/>
    </xf>
    <xf numFmtId="37" fontId="7" fillId="0" borderId="6" xfId="0" applyFont="1" applyBorder="1" applyAlignment="1">
      <alignment horizontal="center"/>
    </xf>
    <xf numFmtId="37" fontId="10" fillId="0" borderId="6" xfId="0" applyNumberFormat="1" applyFont="1" applyBorder="1" applyAlignment="1" applyProtection="1">
      <alignment horizontal="center"/>
      <protection/>
    </xf>
    <xf numFmtId="37" fontId="7" fillId="0" borderId="6" xfId="0" applyNumberFormat="1" applyFont="1" applyBorder="1" applyAlignment="1" applyProtection="1">
      <alignment horizontal="center"/>
      <protection/>
    </xf>
    <xf numFmtId="177" fontId="1" fillId="0" borderId="0" xfId="15" applyNumberFormat="1" applyFont="1" applyBorder="1" applyAlignment="1">
      <alignment horizontal="right"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8" fillId="0" borderId="8" xfId="0" applyFont="1" applyBorder="1" applyAlignment="1" quotePrefix="1">
      <alignment/>
    </xf>
    <xf numFmtId="37" fontId="16" fillId="0" borderId="0" xfId="0" applyFont="1" applyAlignment="1">
      <alignment horizontal="left"/>
    </xf>
    <xf numFmtId="37" fontId="5" fillId="0" borderId="0" xfId="0" applyFont="1" applyAlignment="1">
      <alignment/>
    </xf>
    <xf numFmtId="37" fontId="15" fillId="0" borderId="0" xfId="0" applyFont="1" applyBorder="1" applyAlignment="1">
      <alignment/>
    </xf>
    <xf numFmtId="37" fontId="18" fillId="0" borderId="0" xfId="0" applyFont="1" applyBorder="1" applyAlignment="1" quotePrefix="1">
      <alignment/>
    </xf>
    <xf numFmtId="37" fontId="23" fillId="0" borderId="8" xfId="0" applyFont="1" applyBorder="1" applyAlignment="1">
      <alignment horizontal="left"/>
    </xf>
    <xf numFmtId="37" fontId="1" fillId="0" borderId="9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center"/>
      <protection/>
    </xf>
    <xf numFmtId="176" fontId="1" fillId="0" borderId="0" xfId="15" applyNumberFormat="1" applyFont="1" applyBorder="1" applyAlignment="1">
      <alignment/>
    </xf>
    <xf numFmtId="37" fontId="11" fillId="0" borderId="0" xfId="0" applyFont="1" applyAlignment="1" applyProtection="1" quotePrefix="1">
      <alignment horizontal="left"/>
      <protection/>
    </xf>
    <xf numFmtId="37" fontId="24" fillId="0" borderId="0" xfId="0" applyFont="1" applyAlignment="1">
      <alignment horizontal="left"/>
    </xf>
    <xf numFmtId="37" fontId="24" fillId="0" borderId="0" xfId="0" applyFont="1" applyAlignment="1">
      <alignment horizontal="right"/>
    </xf>
    <xf numFmtId="37" fontId="22" fillId="0" borderId="0" xfId="0" applyFont="1" applyBorder="1" applyAlignment="1">
      <alignment horizontal="left" vertical="center"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4" xfId="0" applyFont="1" applyBorder="1" applyAlignment="1">
      <alignment horizontal="center" vertical="center"/>
    </xf>
    <xf numFmtId="37" fontId="1" fillId="0" borderId="15" xfId="0" applyFont="1" applyBorder="1" applyAlignment="1">
      <alignment horizontal="centerContinuous" vertical="center"/>
    </xf>
    <xf numFmtId="37" fontId="1" fillId="0" borderId="16" xfId="0" applyFont="1" applyBorder="1" applyAlignment="1">
      <alignment horizontal="centerContinuous" vertical="center"/>
    </xf>
    <xf numFmtId="37" fontId="1" fillId="0" borderId="6" xfId="0" applyFont="1" applyBorder="1" applyAlignment="1">
      <alignment horizontal="centerContinuous" vertical="center"/>
    </xf>
    <xf numFmtId="37" fontId="0" fillId="0" borderId="13" xfId="0" applyBorder="1" applyAlignment="1">
      <alignment/>
    </xf>
    <xf numFmtId="37" fontId="1" fillId="0" borderId="17" xfId="0" applyFont="1" applyBorder="1" applyAlignment="1">
      <alignment/>
    </xf>
    <xf numFmtId="37" fontId="0" fillId="0" borderId="18" xfId="0" applyBorder="1" applyAlignment="1">
      <alignment/>
    </xf>
    <xf numFmtId="37" fontId="1" fillId="0" borderId="15" xfId="0" applyFont="1" applyBorder="1" applyAlignment="1">
      <alignment/>
    </xf>
    <xf numFmtId="37" fontId="0" fillId="0" borderId="16" xfId="0" applyBorder="1" applyAlignment="1">
      <alignment/>
    </xf>
    <xf numFmtId="37" fontId="1" fillId="0" borderId="18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19" xfId="0" applyFont="1" applyBorder="1" applyAlignment="1" quotePrefix="1">
      <alignment horizontal="center"/>
    </xf>
    <xf numFmtId="37" fontId="1" fillId="0" borderId="19" xfId="0" applyFont="1" applyBorder="1" applyAlignment="1">
      <alignment/>
    </xf>
    <xf numFmtId="37" fontId="1" fillId="0" borderId="14" xfId="0" applyFont="1" applyBorder="1" applyAlignment="1">
      <alignment/>
    </xf>
    <xf numFmtId="37" fontId="7" fillId="0" borderId="0" xfId="0" applyFont="1" applyAlignment="1" quotePrefix="1">
      <alignment/>
    </xf>
    <xf numFmtId="177" fontId="1" fillId="0" borderId="0" xfId="15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17" fillId="0" borderId="0" xfId="0" applyFont="1" applyAlignment="1" quotePrefix="1">
      <alignment horizontal="center"/>
    </xf>
    <xf numFmtId="37" fontId="17" fillId="0" borderId="0" xfId="0" applyFont="1" applyAlignment="1">
      <alignment horizontal="center"/>
    </xf>
    <xf numFmtId="37" fontId="7" fillId="0" borderId="3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center"/>
      <protection/>
    </xf>
    <xf numFmtId="37" fontId="7" fillId="0" borderId="3" xfId="0" applyFont="1" applyBorder="1" applyAlignment="1">
      <alignment horizontal="center"/>
    </xf>
    <xf numFmtId="37" fontId="1" fillId="0" borderId="11" xfId="0" applyFont="1" applyBorder="1" applyAlignment="1">
      <alignment horizontal="center" vertical="center"/>
    </xf>
    <xf numFmtId="37" fontId="1" fillId="0" borderId="12" xfId="0" applyFont="1" applyBorder="1" applyAlignment="1">
      <alignment horizontal="center" vertical="center"/>
    </xf>
    <xf numFmtId="37" fontId="1" fillId="0" borderId="13" xfId="0" applyFont="1" applyBorder="1" applyAlignment="1">
      <alignment horizontal="center" vertical="center"/>
    </xf>
    <xf numFmtId="37" fontId="1" fillId="0" borderId="15" xfId="0" applyFont="1" applyBorder="1" applyAlignment="1">
      <alignment horizontal="center" vertical="center"/>
    </xf>
    <xf numFmtId="37" fontId="1" fillId="0" borderId="6" xfId="0" applyFont="1" applyBorder="1" applyAlignment="1">
      <alignment horizontal="center" vertical="center"/>
    </xf>
    <xf numFmtId="37" fontId="1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39"/>
  <sheetViews>
    <sheetView tabSelected="1" workbookViewId="0" topLeftCell="A1">
      <selection activeCell="A8" sqref="A8"/>
    </sheetView>
  </sheetViews>
  <sheetFormatPr defaultColWidth="8.88671875" defaultRowHeight="15"/>
  <cols>
    <col min="1" max="1" width="5.3359375" style="0" customWidth="1"/>
    <col min="4" max="4" width="10.88671875" style="0" customWidth="1"/>
    <col min="6" max="6" width="7.6640625" style="0" customWidth="1"/>
    <col min="7" max="7" width="12.3359375" style="0" customWidth="1"/>
    <col min="8" max="8" width="7.77734375" style="0" customWidth="1"/>
  </cols>
  <sheetData>
    <row r="5" ht="20.25">
      <c r="L5" s="154" t="s">
        <v>221</v>
      </c>
    </row>
    <row r="6" spans="2:12" ht="21" customHeight="1" thickBot="1">
      <c r="B6" s="158"/>
      <c r="C6" s="167" t="s">
        <v>221</v>
      </c>
      <c r="D6" s="119"/>
      <c r="E6" s="119"/>
      <c r="F6" s="119"/>
      <c r="G6" s="119"/>
      <c r="H6" s="119"/>
      <c r="I6" s="119"/>
      <c r="L6" s="155" t="s">
        <v>222</v>
      </c>
    </row>
    <row r="7" spans="2:12" ht="15.75" customHeight="1" thickBot="1" thickTop="1">
      <c r="B7" s="113"/>
      <c r="C7" s="160" t="s">
        <v>222</v>
      </c>
      <c r="D7" s="112"/>
      <c r="E7" s="112"/>
      <c r="F7" s="112"/>
      <c r="G7" s="112"/>
      <c r="H7" s="112"/>
      <c r="I7" s="119"/>
      <c r="L7" s="159"/>
    </row>
    <row r="8" spans="3:9" ht="15.75" thickTop="1">
      <c r="C8" s="165" t="s">
        <v>250</v>
      </c>
      <c r="E8" s="156"/>
      <c r="G8" s="156"/>
      <c r="H8" s="166" t="s">
        <v>223</v>
      </c>
      <c r="I8" s="119"/>
    </row>
    <row r="15" spans="2:7" ht="20.25">
      <c r="B15" s="189" t="s">
        <v>67</v>
      </c>
      <c r="C15" s="189"/>
      <c r="D15" s="189"/>
      <c r="E15" s="189"/>
      <c r="F15" s="189"/>
      <c r="G15" s="189"/>
    </row>
    <row r="17" spans="2:7" ht="20.25">
      <c r="B17" s="189" t="s">
        <v>233</v>
      </c>
      <c r="C17" s="189"/>
      <c r="D17" s="189"/>
      <c r="E17" s="189"/>
      <c r="F17" s="189"/>
      <c r="G17" s="189"/>
    </row>
    <row r="19" spans="2:7" ht="22.5">
      <c r="B19" s="190" t="s">
        <v>234</v>
      </c>
      <c r="C19" s="191"/>
      <c r="D19" s="191"/>
      <c r="E19" s="191"/>
      <c r="F19" s="191"/>
      <c r="G19" s="191"/>
    </row>
    <row r="26" spans="2:7" ht="22.5">
      <c r="B26" s="191"/>
      <c r="C26" s="191"/>
      <c r="D26" s="191"/>
      <c r="E26" s="191"/>
      <c r="F26" s="191"/>
      <c r="G26" s="191"/>
    </row>
    <row r="27" spans="2:8" ht="8.25" customHeight="1" thickBot="1">
      <c r="B27" s="112"/>
      <c r="C27" s="112"/>
      <c r="D27" s="112"/>
      <c r="E27" s="112"/>
      <c r="F27" s="112"/>
      <c r="G27" s="112"/>
      <c r="H27" s="112"/>
    </row>
    <row r="28" ht="15.75" thickTop="1"/>
    <row r="30" spans="2:7" ht="15.75">
      <c r="B30" s="115" t="s">
        <v>68</v>
      </c>
      <c r="C30" s="115"/>
      <c r="D30" s="115"/>
      <c r="E30" s="115"/>
      <c r="F30" s="115"/>
      <c r="G30" s="115">
        <v>1</v>
      </c>
    </row>
    <row r="31" spans="2:7" ht="15.75">
      <c r="B31" s="115"/>
      <c r="C31" s="115"/>
      <c r="D31" s="115"/>
      <c r="E31" s="115"/>
      <c r="F31" s="115"/>
      <c r="G31" s="115"/>
    </row>
    <row r="32" spans="2:7" ht="15.75">
      <c r="B32" s="115" t="s">
        <v>69</v>
      </c>
      <c r="C32" s="115"/>
      <c r="D32" s="115"/>
      <c r="E32" s="115"/>
      <c r="F32" s="115"/>
      <c r="G32" s="115">
        <v>2</v>
      </c>
    </row>
    <row r="33" spans="2:7" ht="15.75">
      <c r="B33" s="115"/>
      <c r="C33" s="115"/>
      <c r="D33" s="115"/>
      <c r="E33" s="115"/>
      <c r="F33" s="115"/>
      <c r="G33" s="115"/>
    </row>
    <row r="34" spans="2:7" ht="15.75">
      <c r="B34" s="115" t="s">
        <v>287</v>
      </c>
      <c r="C34" s="115"/>
      <c r="D34" s="115"/>
      <c r="E34" s="115"/>
      <c r="F34" s="115"/>
      <c r="G34" s="115">
        <v>3</v>
      </c>
    </row>
    <row r="35" spans="2:7" ht="15.75">
      <c r="B35" s="115"/>
      <c r="C35" s="115"/>
      <c r="D35" s="115"/>
      <c r="E35" s="115"/>
      <c r="F35" s="115"/>
      <c r="G35" s="115"/>
    </row>
    <row r="36" spans="2:7" ht="15.75">
      <c r="B36" s="115" t="s">
        <v>288</v>
      </c>
      <c r="C36" s="115"/>
      <c r="D36" s="115"/>
      <c r="E36" s="115"/>
      <c r="F36" s="115"/>
      <c r="G36" s="145">
        <v>4</v>
      </c>
    </row>
    <row r="37" spans="2:7" ht="15.75">
      <c r="B37" s="115"/>
      <c r="C37" s="115"/>
      <c r="D37" s="115"/>
      <c r="E37" s="115"/>
      <c r="F37" s="115"/>
      <c r="G37" s="115"/>
    </row>
    <row r="38" spans="2:7" ht="15.75">
      <c r="B38" s="115" t="s">
        <v>162</v>
      </c>
      <c r="C38" s="115"/>
      <c r="D38" s="115"/>
      <c r="E38" s="115"/>
      <c r="F38" s="115"/>
      <c r="G38" s="147" t="s">
        <v>185</v>
      </c>
    </row>
    <row r="39" spans="2:7" ht="15.75">
      <c r="B39" s="115"/>
      <c r="C39" s="115"/>
      <c r="D39" s="115"/>
      <c r="E39" s="115"/>
      <c r="F39" s="115"/>
      <c r="G39" s="115"/>
    </row>
  </sheetData>
  <mergeCells count="4">
    <mergeCell ref="B15:G15"/>
    <mergeCell ref="B17:G17"/>
    <mergeCell ref="B19:G19"/>
    <mergeCell ref="B26:G26"/>
  </mergeCells>
  <printOptions/>
  <pageMargins left="0.75" right="0.75" top="1" bottom="1" header="0.5" footer="0.5"/>
  <pageSetup fitToHeight="1" fitToWidth="1" horizontalDpi="300" verticalDpi="300" orientation="portrait" paperSize="9" r:id="rId4"/>
  <legacyDrawing r:id="rId3"/>
  <oleObjects>
    <oleObject progId="123Worksheet" shapeId="1471740" r:id="rId1"/>
    <oleObject progId="" shapeId="8075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S608"/>
  <sheetViews>
    <sheetView defaultGridColor="0" colorId="22" workbookViewId="0" topLeftCell="A1">
      <selection activeCell="D44" sqref="D44"/>
    </sheetView>
  </sheetViews>
  <sheetFormatPr defaultColWidth="12.6640625" defaultRowHeight="12.75" customHeight="1"/>
  <cols>
    <col min="1" max="2" width="2.10546875" style="0" customWidth="1"/>
    <col min="3" max="3" width="5.3359375" style="0" customWidth="1"/>
    <col min="4" max="4" width="12.10546875" style="0" customWidth="1"/>
    <col min="5" max="5" width="3.88671875" style="0" customWidth="1"/>
    <col min="6" max="6" width="5.77734375" style="0" customWidth="1"/>
    <col min="7" max="7" width="10.77734375" style="0" customWidth="1"/>
    <col min="8" max="8" width="1.1171875" style="0" customWidth="1"/>
    <col min="9" max="9" width="10.77734375" style="0" customWidth="1"/>
    <col min="10" max="10" width="1.66796875" style="0" customWidth="1"/>
    <col min="11" max="11" width="10.77734375" style="0" customWidth="1"/>
    <col min="12" max="12" width="1.1171875" style="0" customWidth="1"/>
    <col min="13" max="13" width="10.77734375" style="0" customWidth="1"/>
    <col min="14" max="14" width="2.21484375" style="0" customWidth="1"/>
    <col min="15" max="15" width="13.77734375" style="0" hidden="1" customWidth="1"/>
    <col min="16" max="16" width="1.4375" style="0" customWidth="1"/>
    <col min="17" max="17" width="11.4453125" style="0" customWidth="1"/>
    <col min="18" max="18" width="2.77734375" style="0" customWidth="1"/>
    <col min="19" max="16384" width="11.4453125" style="0" customWidth="1"/>
  </cols>
  <sheetData>
    <row r="2" ht="15.75" customHeight="1">
      <c r="S2" s="157" t="s">
        <v>224</v>
      </c>
    </row>
    <row r="3" spans="2:19" ht="15.75" customHeight="1">
      <c r="B3" s="157" t="s">
        <v>224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41" t="s">
        <v>222</v>
      </c>
    </row>
    <row r="4" spans="2:19" ht="12.75" customHeight="1">
      <c r="B4" s="141" t="s">
        <v>222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41"/>
    </row>
    <row r="5" spans="2:19" ht="4.5" customHeight="1">
      <c r="B5" s="14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41"/>
    </row>
    <row r="6" spans="1:18" ht="12.75" customHeight="1">
      <c r="A6" s="32"/>
      <c r="B6" s="164" t="s">
        <v>250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</row>
    <row r="7" spans="2:18" ht="12.75" customHeight="1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1"/>
    </row>
    <row r="8" spans="1:18" ht="15.75" customHeight="1">
      <c r="A8" s="68"/>
      <c r="B8" s="121" t="s">
        <v>235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  <c r="Q8" s="1"/>
      <c r="R8" s="1"/>
    </row>
    <row r="9" spans="1:18" ht="12.75" customHeight="1">
      <c r="A9" s="69"/>
      <c r="B9" s="23" t="s">
        <v>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"/>
      <c r="P9" s="3"/>
      <c r="Q9" s="1"/>
      <c r="R9" s="1"/>
    </row>
    <row r="10" spans="2:18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8.75" customHeight="1">
      <c r="B12" s="106" t="s">
        <v>99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"/>
      <c r="R12" s="1"/>
    </row>
    <row r="13" spans="1:1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  <c r="O13" s="3"/>
      <c r="P13" s="6"/>
      <c r="Q13" s="1"/>
      <c r="R13" s="1"/>
    </row>
    <row r="14" spans="1:18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"/>
      <c r="O14" s="3"/>
      <c r="P14" s="6"/>
      <c r="Q14" s="1"/>
      <c r="R14" s="1"/>
    </row>
    <row r="15" spans="2:18" ht="12.75" customHeight="1">
      <c r="B15" s="1"/>
      <c r="C15" s="1"/>
      <c r="D15" s="1"/>
      <c r="E15" s="1"/>
      <c r="F15" s="1"/>
      <c r="G15" s="193" t="s">
        <v>2</v>
      </c>
      <c r="H15" s="193"/>
      <c r="I15" s="193"/>
      <c r="J15" s="31"/>
      <c r="K15" s="55" t="s">
        <v>3</v>
      </c>
      <c r="L15" s="33"/>
      <c r="M15" s="33"/>
      <c r="N15" s="15"/>
      <c r="O15" s="14"/>
      <c r="P15" s="15"/>
      <c r="Q15" s="1"/>
      <c r="R15" s="1"/>
    </row>
    <row r="16" spans="2:18" ht="12.75" customHeight="1">
      <c r="B16" s="1"/>
      <c r="C16" s="1"/>
      <c r="D16" s="1"/>
      <c r="E16" s="1"/>
      <c r="F16" s="2"/>
      <c r="G16" s="192" t="s">
        <v>4</v>
      </c>
      <c r="H16" s="192"/>
      <c r="I16" s="192"/>
      <c r="J16" s="31"/>
      <c r="K16" s="56" t="s">
        <v>4</v>
      </c>
      <c r="L16" s="57"/>
      <c r="M16" s="57"/>
      <c r="N16" s="15"/>
      <c r="O16" s="16"/>
      <c r="P16" s="15"/>
      <c r="Q16" s="1"/>
      <c r="R16" s="1"/>
    </row>
    <row r="17" spans="2:18" ht="12.75" customHeight="1">
      <c r="B17" s="1"/>
      <c r="C17" s="1"/>
      <c r="D17" s="1"/>
      <c r="E17" s="1"/>
      <c r="F17" s="1"/>
      <c r="G17" s="63" t="s">
        <v>5</v>
      </c>
      <c r="H17" s="66"/>
      <c r="I17" s="74" t="s">
        <v>6</v>
      </c>
      <c r="J17" s="22"/>
      <c r="K17" s="63" t="s">
        <v>5</v>
      </c>
      <c r="L17" s="63"/>
      <c r="M17" s="74" t="s">
        <v>6</v>
      </c>
      <c r="N17" s="15"/>
      <c r="O17" s="17" t="s">
        <v>6</v>
      </c>
      <c r="P17" s="15"/>
      <c r="Q17" s="1"/>
      <c r="R17" s="1"/>
    </row>
    <row r="18" spans="2:18" ht="12.75" customHeight="1">
      <c r="B18" s="1"/>
      <c r="C18" s="1"/>
      <c r="D18" s="1"/>
      <c r="E18" s="1"/>
      <c r="F18" s="1"/>
      <c r="G18" s="63" t="s">
        <v>7</v>
      </c>
      <c r="H18" s="66"/>
      <c r="I18" s="74" t="s">
        <v>8</v>
      </c>
      <c r="J18" s="22"/>
      <c r="K18" s="63" t="s">
        <v>7</v>
      </c>
      <c r="L18" s="63"/>
      <c r="M18" s="74" t="s">
        <v>20</v>
      </c>
      <c r="N18" s="15"/>
      <c r="O18" s="17" t="s">
        <v>8</v>
      </c>
      <c r="P18" s="15"/>
      <c r="Q18" s="1"/>
      <c r="R18" s="1"/>
    </row>
    <row r="19" spans="2:18" ht="12.75" customHeight="1">
      <c r="B19" s="1"/>
      <c r="C19" s="1"/>
      <c r="D19" s="1"/>
      <c r="E19" s="1"/>
      <c r="F19" s="1"/>
      <c r="G19" s="63" t="s">
        <v>4</v>
      </c>
      <c r="H19" s="66"/>
      <c r="I19" s="74" t="s">
        <v>4</v>
      </c>
      <c r="J19" s="22"/>
      <c r="K19" s="63" t="s">
        <v>9</v>
      </c>
      <c r="L19" s="63"/>
      <c r="M19" s="74" t="s">
        <v>10</v>
      </c>
      <c r="N19" s="15"/>
      <c r="O19" s="17" t="s">
        <v>10</v>
      </c>
      <c r="P19" s="15"/>
      <c r="Q19" s="1"/>
      <c r="R19" s="1"/>
    </row>
    <row r="20" spans="2:18" ht="12.75" customHeight="1">
      <c r="B20" s="1"/>
      <c r="C20" s="1"/>
      <c r="D20" s="1"/>
      <c r="E20" s="1"/>
      <c r="G20" s="64" t="s">
        <v>236</v>
      </c>
      <c r="H20" s="66"/>
      <c r="I20" s="64" t="s">
        <v>35</v>
      </c>
      <c r="J20" s="22"/>
      <c r="K20" s="63" t="str">
        <f>G20</f>
        <v>30/6/2003</v>
      </c>
      <c r="L20" s="63"/>
      <c r="M20" s="64" t="str">
        <f>I20</f>
        <v>30/6/2002</v>
      </c>
      <c r="N20" s="15"/>
      <c r="O20" s="17" t="str">
        <f>I20</f>
        <v>30/6/2002</v>
      </c>
      <c r="P20" s="15"/>
      <c r="Q20" s="1"/>
      <c r="R20" s="7"/>
    </row>
    <row r="21" spans="2:18" ht="12.75" customHeight="1">
      <c r="B21" s="1"/>
      <c r="C21" s="1"/>
      <c r="D21" s="1"/>
      <c r="E21" s="1"/>
      <c r="F21" s="58" t="s">
        <v>55</v>
      </c>
      <c r="G21" s="75" t="s">
        <v>11</v>
      </c>
      <c r="H21" s="76"/>
      <c r="I21" s="75" t="s">
        <v>11</v>
      </c>
      <c r="J21" s="76"/>
      <c r="K21" s="75" t="s">
        <v>11</v>
      </c>
      <c r="L21" s="75"/>
      <c r="M21" s="75" t="s">
        <v>11</v>
      </c>
      <c r="N21" s="15"/>
      <c r="O21" s="18" t="s">
        <v>11</v>
      </c>
      <c r="P21" s="15"/>
      <c r="Q21" s="1"/>
      <c r="R21" s="1"/>
    </row>
    <row r="22" spans="2:18" ht="12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2.75" customHeight="1" thickBot="1">
      <c r="B23" s="31" t="s">
        <v>24</v>
      </c>
      <c r="C23" s="31"/>
      <c r="D23" s="31"/>
      <c r="E23" s="31"/>
      <c r="F23" s="102"/>
      <c r="G23" s="59">
        <v>112253</v>
      </c>
      <c r="H23" s="84"/>
      <c r="I23" s="59">
        <v>160646</v>
      </c>
      <c r="J23" s="84"/>
      <c r="K23" s="59">
        <v>467897</v>
      </c>
      <c r="L23" s="59"/>
      <c r="M23" s="59">
        <v>468074</v>
      </c>
      <c r="N23" s="31"/>
      <c r="O23" s="8">
        <v>349625</v>
      </c>
      <c r="P23" s="1"/>
      <c r="Q23" s="1"/>
      <c r="R23" s="1"/>
    </row>
    <row r="24" spans="2:18" ht="7.5" customHeight="1" thickTop="1">
      <c r="B24" s="31"/>
      <c r="C24" s="31"/>
      <c r="D24" s="31"/>
      <c r="E24" s="31"/>
      <c r="F24" s="30"/>
      <c r="G24" s="40"/>
      <c r="H24" s="31"/>
      <c r="I24" s="40"/>
      <c r="J24" s="31"/>
      <c r="K24" s="40"/>
      <c r="L24" s="40"/>
      <c r="M24" s="31"/>
      <c r="N24" s="31"/>
      <c r="O24" s="9"/>
      <c r="P24" s="1"/>
      <c r="Q24" s="1"/>
      <c r="R24" s="1"/>
    </row>
    <row r="25" spans="2:18" ht="12.75" customHeight="1" thickBot="1">
      <c r="B25" s="31" t="s">
        <v>56</v>
      </c>
      <c r="C25" s="31"/>
      <c r="D25" s="31"/>
      <c r="E25" s="31"/>
      <c r="F25" s="30"/>
      <c r="G25" s="62">
        <f>G40-G23-G27-G32-G34-G37</f>
        <v>-113507</v>
      </c>
      <c r="H25" s="84"/>
      <c r="I25" s="62">
        <f>I40-I23-I27-I32-I34-I37</f>
        <v>-151654</v>
      </c>
      <c r="J25" s="84"/>
      <c r="K25" s="62">
        <f>K40-K23-K27-K32-K34-K37</f>
        <v>-456273</v>
      </c>
      <c r="L25" s="59"/>
      <c r="M25" s="62">
        <f>M40-M23-M27-M32-M34-M37</f>
        <v>-461699</v>
      </c>
      <c r="N25" s="31"/>
      <c r="O25" s="8" t="s">
        <v>12</v>
      </c>
      <c r="P25" s="1"/>
      <c r="Q25" s="1"/>
      <c r="R25" s="1"/>
    </row>
    <row r="26" spans="2:18" ht="7.5" customHeight="1" thickTop="1">
      <c r="B26" s="31"/>
      <c r="C26" s="31"/>
      <c r="D26" s="31"/>
      <c r="E26" s="31"/>
      <c r="F26" s="30"/>
      <c r="G26" s="40"/>
      <c r="H26" s="31"/>
      <c r="I26" s="40"/>
      <c r="J26" s="31"/>
      <c r="K26" s="40"/>
      <c r="L26" s="40"/>
      <c r="M26" s="31"/>
      <c r="N26" s="31"/>
      <c r="O26" s="9"/>
      <c r="P26" s="1"/>
      <c r="Q26" s="1"/>
      <c r="R26" s="1"/>
    </row>
    <row r="27" spans="2:18" ht="12.75" customHeight="1" thickBot="1">
      <c r="B27" s="31" t="s">
        <v>34</v>
      </c>
      <c r="C27" s="31"/>
      <c r="D27" s="31"/>
      <c r="E27" s="31"/>
      <c r="F27" s="30"/>
      <c r="G27" s="132">
        <v>2370</v>
      </c>
      <c r="H27" s="84"/>
      <c r="I27" s="59">
        <v>-1062</v>
      </c>
      <c r="J27" s="84"/>
      <c r="K27" s="132">
        <v>4252</v>
      </c>
      <c r="L27" s="59"/>
      <c r="M27" s="59">
        <v>3846</v>
      </c>
      <c r="N27" s="31"/>
      <c r="O27" s="8">
        <f>1809+187*0</f>
        <v>1809</v>
      </c>
      <c r="P27" s="1"/>
      <c r="Q27" s="1"/>
      <c r="R27" s="1"/>
    </row>
    <row r="28" spans="2:18" ht="7.5" customHeight="1" thickTop="1">
      <c r="B28" s="31"/>
      <c r="C28" s="31"/>
      <c r="D28" s="31"/>
      <c r="E28" s="31"/>
      <c r="F28" s="30"/>
      <c r="G28" s="61"/>
      <c r="H28" s="31"/>
      <c r="I28" s="61"/>
      <c r="J28" s="31"/>
      <c r="K28" s="61"/>
      <c r="L28" s="40"/>
      <c r="M28" s="61"/>
      <c r="N28" s="31"/>
      <c r="O28" s="9"/>
      <c r="P28" s="1"/>
      <c r="Q28" s="1"/>
      <c r="R28" s="1"/>
    </row>
    <row r="29" spans="2:18" ht="7.5" customHeight="1">
      <c r="B29" s="31"/>
      <c r="C29" s="31"/>
      <c r="D29" s="31"/>
      <c r="E29" s="31"/>
      <c r="F29" s="30"/>
      <c r="G29" s="59"/>
      <c r="H29" s="31"/>
      <c r="I29" s="59"/>
      <c r="J29" s="31"/>
      <c r="K29" s="59"/>
      <c r="L29" s="40"/>
      <c r="M29" s="59"/>
      <c r="N29" s="31"/>
      <c r="O29" s="9"/>
      <c r="P29" s="1"/>
      <c r="Q29" s="1"/>
      <c r="R29" s="1"/>
    </row>
    <row r="30" spans="2:18" ht="12.75" customHeight="1">
      <c r="B30" s="23" t="s">
        <v>318</v>
      </c>
      <c r="C30" s="33"/>
      <c r="D30" s="33"/>
      <c r="E30" s="33"/>
      <c r="F30" s="30"/>
      <c r="G30" s="40">
        <f>SUM(G22:G28)</f>
        <v>1116</v>
      </c>
      <c r="H30" s="31"/>
      <c r="I30" s="40">
        <f>SUM(I22:I28)</f>
        <v>7930</v>
      </c>
      <c r="J30" s="31"/>
      <c r="K30" s="40">
        <f>SUM(K22:K28)</f>
        <v>15876</v>
      </c>
      <c r="L30" s="40"/>
      <c r="M30" s="40">
        <f>SUM(M22:M28)</f>
        <v>10221</v>
      </c>
      <c r="N30" s="31"/>
      <c r="O30" s="10"/>
      <c r="P30" s="2"/>
      <c r="Q30" s="2"/>
      <c r="R30" s="1"/>
    </row>
    <row r="31" spans="2:18" ht="7.5" customHeight="1">
      <c r="B31" s="31"/>
      <c r="C31" s="31"/>
      <c r="D31" s="31"/>
      <c r="E31" s="31"/>
      <c r="F31" s="30"/>
      <c r="G31" s="40"/>
      <c r="H31" s="31"/>
      <c r="I31" s="40"/>
      <c r="J31" s="31"/>
      <c r="K31" s="40"/>
      <c r="L31" s="40"/>
      <c r="M31" s="31"/>
      <c r="N31" s="31"/>
      <c r="O31" s="9"/>
      <c r="P31" s="1"/>
      <c r="Q31" s="1"/>
      <c r="R31" s="1"/>
    </row>
    <row r="32" spans="2:18" ht="12.75" customHeight="1">
      <c r="B32" s="31" t="s">
        <v>171</v>
      </c>
      <c r="C32" s="31"/>
      <c r="D32" s="31"/>
      <c r="E32" s="31"/>
      <c r="F32" s="30"/>
      <c r="G32" s="132">
        <v>0</v>
      </c>
      <c r="H32" s="31"/>
      <c r="I32" s="132">
        <v>1500</v>
      </c>
      <c r="J32" s="31"/>
      <c r="K32" s="132">
        <v>0</v>
      </c>
      <c r="L32" s="31"/>
      <c r="M32" s="40">
        <v>-3000</v>
      </c>
      <c r="N32" s="31"/>
      <c r="O32" s="9"/>
      <c r="P32" s="1"/>
      <c r="Q32" s="1"/>
      <c r="R32" s="1"/>
    </row>
    <row r="33" spans="2:18" ht="7.5" customHeight="1">
      <c r="B33" s="31"/>
      <c r="C33" s="31"/>
      <c r="D33" s="31"/>
      <c r="E33" s="31"/>
      <c r="F33" s="30"/>
      <c r="G33" s="40"/>
      <c r="H33" s="31"/>
      <c r="I33" s="40"/>
      <c r="J33" s="31"/>
      <c r="K33" s="40"/>
      <c r="L33" s="40"/>
      <c r="M33" s="31"/>
      <c r="N33" s="31"/>
      <c r="O33" s="9"/>
      <c r="P33" s="1"/>
      <c r="Q33" s="1"/>
      <c r="R33" s="1"/>
    </row>
    <row r="34" spans="2:18" ht="12.75" customHeight="1">
      <c r="B34" s="31" t="s">
        <v>116</v>
      </c>
      <c r="C34" s="31"/>
      <c r="D34" s="31"/>
      <c r="E34" s="31"/>
      <c r="F34" s="30"/>
      <c r="G34" s="40">
        <v>-338</v>
      </c>
      <c r="H34" s="31"/>
      <c r="I34" s="40">
        <v>-1002</v>
      </c>
      <c r="J34" s="31"/>
      <c r="K34" s="80">
        <v>-1637</v>
      </c>
      <c r="L34" s="40"/>
      <c r="M34" s="31">
        <v>-3411</v>
      </c>
      <c r="N34" s="31"/>
      <c r="O34" s="9">
        <f>-6058-2230-13532-1458-5-71-2472</f>
        <v>-25826</v>
      </c>
      <c r="P34" s="1"/>
      <c r="Q34" s="1"/>
      <c r="R34" s="1"/>
    </row>
    <row r="35" spans="2:18" ht="7.5" customHeight="1">
      <c r="B35" s="31"/>
      <c r="C35" s="31"/>
      <c r="D35" s="31"/>
      <c r="E35" s="31"/>
      <c r="F35" s="30"/>
      <c r="G35" s="40"/>
      <c r="H35" s="31"/>
      <c r="I35" s="40"/>
      <c r="J35" s="31"/>
      <c r="K35" s="40"/>
      <c r="L35" s="40"/>
      <c r="M35" s="31"/>
      <c r="N35" s="31"/>
      <c r="O35" s="9"/>
      <c r="P35" s="1"/>
      <c r="Q35" s="1"/>
      <c r="R35" s="1"/>
    </row>
    <row r="36" spans="2:18" ht="12.75" customHeight="1">
      <c r="B36" s="31" t="s">
        <v>158</v>
      </c>
      <c r="C36" s="31"/>
      <c r="D36" s="31"/>
      <c r="E36" s="31"/>
      <c r="F36" s="30"/>
      <c r="G36" s="94"/>
      <c r="H36" s="31"/>
      <c r="I36" s="95"/>
      <c r="J36" s="31"/>
      <c r="K36" s="94"/>
      <c r="L36" s="40"/>
      <c r="M36" s="79"/>
      <c r="N36" s="31"/>
      <c r="O36" s="9">
        <v>-21853</v>
      </c>
      <c r="P36" s="1"/>
      <c r="Q36" s="1"/>
      <c r="R36" s="1"/>
    </row>
    <row r="37" spans="3:18" ht="12.75" customHeight="1">
      <c r="C37" s="31" t="s">
        <v>170</v>
      </c>
      <c r="D37" s="31"/>
      <c r="E37" s="31"/>
      <c r="F37" s="30"/>
      <c r="G37" s="133">
        <v>-226</v>
      </c>
      <c r="H37" s="31"/>
      <c r="I37" s="131">
        <v>-790</v>
      </c>
      <c r="J37" s="31"/>
      <c r="K37" s="133">
        <v>-3150</v>
      </c>
      <c r="L37" s="40"/>
      <c r="M37" s="79">
        <v>-2254</v>
      </c>
      <c r="N37" s="31"/>
      <c r="O37" s="9"/>
      <c r="P37" s="1"/>
      <c r="Q37" s="1"/>
      <c r="R37" s="1"/>
    </row>
    <row r="38" spans="2:18" ht="7.5" customHeight="1">
      <c r="B38" s="31"/>
      <c r="C38" s="31"/>
      <c r="D38" s="31"/>
      <c r="E38" s="31"/>
      <c r="F38" s="30"/>
      <c r="G38" s="40"/>
      <c r="H38" s="31"/>
      <c r="I38" s="40"/>
      <c r="J38" s="31"/>
      <c r="K38" s="40"/>
      <c r="L38" s="40"/>
      <c r="M38" s="31"/>
      <c r="N38" s="31"/>
      <c r="O38" s="9"/>
      <c r="P38" s="1"/>
      <c r="Q38" s="1"/>
      <c r="R38" s="1"/>
    </row>
    <row r="39" spans="2:18" ht="12.75" customHeight="1">
      <c r="B39" s="23"/>
      <c r="C39" s="33"/>
      <c r="D39" s="33"/>
      <c r="E39" s="33"/>
      <c r="F39" s="30"/>
      <c r="G39" s="60"/>
      <c r="H39" s="31"/>
      <c r="I39" s="60"/>
      <c r="J39" s="31"/>
      <c r="K39" s="60"/>
      <c r="L39" s="59"/>
      <c r="M39" s="60"/>
      <c r="N39" s="31"/>
      <c r="O39" s="11"/>
      <c r="P39" s="1"/>
      <c r="Q39" s="1"/>
      <c r="R39" s="1"/>
    </row>
    <row r="40" spans="2:18" ht="12.75" customHeight="1">
      <c r="B40" s="31" t="s">
        <v>319</v>
      </c>
      <c r="C40" s="33"/>
      <c r="D40" s="33"/>
      <c r="E40" s="33"/>
      <c r="F40" s="30"/>
      <c r="G40" s="40">
        <v>552</v>
      </c>
      <c r="H40" s="31"/>
      <c r="I40" s="40">
        <v>7638</v>
      </c>
      <c r="J40" s="31"/>
      <c r="K40" s="40">
        <v>11089</v>
      </c>
      <c r="L40" s="40"/>
      <c r="M40" s="31">
        <v>1556</v>
      </c>
      <c r="N40" s="31"/>
      <c r="O40" s="10">
        <v>7582</v>
      </c>
      <c r="P40" s="1"/>
      <c r="Q40" s="1"/>
      <c r="R40" s="1"/>
    </row>
    <row r="41" spans="2:18" ht="7.5" customHeight="1">
      <c r="B41" s="31"/>
      <c r="C41" s="31"/>
      <c r="D41" s="31"/>
      <c r="E41" s="31"/>
      <c r="F41" s="30"/>
      <c r="G41" s="40"/>
      <c r="H41" s="31"/>
      <c r="I41" s="40"/>
      <c r="J41" s="31"/>
      <c r="K41" s="40"/>
      <c r="L41" s="40"/>
      <c r="M41" s="31"/>
      <c r="N41" s="31"/>
      <c r="O41" s="9"/>
      <c r="P41" s="1"/>
      <c r="Q41" s="1"/>
      <c r="R41" s="1"/>
    </row>
    <row r="42" spans="2:18" ht="12.75" customHeight="1">
      <c r="B42" s="31" t="s">
        <v>37</v>
      </c>
      <c r="C42" s="31"/>
      <c r="D42" s="31"/>
      <c r="E42" s="31"/>
      <c r="F42" s="30">
        <v>17</v>
      </c>
      <c r="G42" s="40">
        <v>-1735</v>
      </c>
      <c r="H42" s="31"/>
      <c r="I42" s="40">
        <v>138</v>
      </c>
      <c r="J42" s="31"/>
      <c r="K42" s="40">
        <v>-3002</v>
      </c>
      <c r="L42" s="40"/>
      <c r="M42" s="31">
        <v>-1666</v>
      </c>
      <c r="N42" s="31"/>
      <c r="O42" s="9">
        <v>-3134</v>
      </c>
      <c r="P42" s="1"/>
      <c r="Q42" s="1"/>
      <c r="R42" s="1"/>
    </row>
    <row r="43" spans="2:18" ht="7.5" customHeight="1">
      <c r="B43" s="31"/>
      <c r="C43" s="31"/>
      <c r="D43" s="31"/>
      <c r="E43" s="31"/>
      <c r="F43" s="30"/>
      <c r="G43" s="40"/>
      <c r="H43" s="31"/>
      <c r="I43" s="40"/>
      <c r="J43" s="31"/>
      <c r="K43" s="40"/>
      <c r="L43" s="40"/>
      <c r="M43" s="40"/>
      <c r="N43" s="31"/>
      <c r="O43" s="9"/>
      <c r="P43" s="1"/>
      <c r="Q43" s="1"/>
      <c r="R43" s="1"/>
    </row>
    <row r="44" spans="2:18" ht="12.75" customHeight="1">
      <c r="B44" s="51"/>
      <c r="C44" s="33"/>
      <c r="D44" s="33"/>
      <c r="E44" s="33"/>
      <c r="F44" s="30"/>
      <c r="G44" s="60"/>
      <c r="H44" s="31"/>
      <c r="I44" s="60"/>
      <c r="J44" s="31"/>
      <c r="K44" s="60"/>
      <c r="L44" s="59"/>
      <c r="M44" s="60"/>
      <c r="N44" s="31"/>
      <c r="O44" s="11"/>
      <c r="P44" s="1"/>
      <c r="Q44" s="1"/>
      <c r="R44" s="1"/>
    </row>
    <row r="45" spans="2:18" ht="12.75" customHeight="1">
      <c r="B45" s="31" t="s">
        <v>209</v>
      </c>
      <c r="C45" s="31"/>
      <c r="D45" s="31"/>
      <c r="E45" s="31"/>
      <c r="F45" s="30"/>
      <c r="G45" s="40">
        <f>SUM(G40:G43)</f>
        <v>-1183</v>
      </c>
      <c r="H45" s="31"/>
      <c r="I45" s="40">
        <f>SUM(I40:I43)</f>
        <v>7776</v>
      </c>
      <c r="J45" s="31"/>
      <c r="K45" s="40">
        <f>SUM(K40:K43)</f>
        <v>8087</v>
      </c>
      <c r="L45" s="40"/>
      <c r="M45" s="40">
        <f>SUM(M40:M43)</f>
        <v>-110</v>
      </c>
      <c r="N45" s="31"/>
      <c r="O45" s="9" t="e">
        <f>#REF!+O42</f>
        <v>#REF!</v>
      </c>
      <c r="P45" s="1"/>
      <c r="Q45" s="1"/>
      <c r="R45" s="1"/>
    </row>
    <row r="46" spans="2:18" ht="7.5" customHeight="1">
      <c r="B46" s="31"/>
      <c r="C46" s="31"/>
      <c r="D46" s="31"/>
      <c r="E46" s="31"/>
      <c r="F46" s="30"/>
      <c r="G46" s="40"/>
      <c r="H46" s="31"/>
      <c r="I46" s="40"/>
      <c r="J46" s="31"/>
      <c r="K46" s="40"/>
      <c r="L46" s="40"/>
      <c r="M46" s="31"/>
      <c r="N46" s="31"/>
      <c r="O46" s="9"/>
      <c r="P46" s="1"/>
      <c r="Q46" s="1"/>
      <c r="R46" s="1"/>
    </row>
    <row r="47" spans="2:18" ht="12.75" customHeight="1">
      <c r="B47" s="23" t="s">
        <v>32</v>
      </c>
      <c r="C47" s="31"/>
      <c r="D47" s="31"/>
      <c r="E47" s="31"/>
      <c r="F47" s="30"/>
      <c r="G47" s="40">
        <v>-33</v>
      </c>
      <c r="H47" s="31"/>
      <c r="I47" s="40">
        <v>-238</v>
      </c>
      <c r="J47" s="31"/>
      <c r="K47" s="40">
        <v>-462</v>
      </c>
      <c r="L47" s="40"/>
      <c r="M47" s="31">
        <v>-271</v>
      </c>
      <c r="N47" s="31"/>
      <c r="O47" s="9">
        <v>-8734</v>
      </c>
      <c r="P47" s="1"/>
      <c r="Q47" s="1"/>
      <c r="R47" s="1"/>
    </row>
    <row r="48" spans="2:18" ht="7.5" customHeight="1">
      <c r="B48" s="23"/>
      <c r="C48" s="31"/>
      <c r="D48" s="31"/>
      <c r="E48" s="31"/>
      <c r="F48" s="30"/>
      <c r="G48" s="40"/>
      <c r="H48" s="31"/>
      <c r="I48" s="40"/>
      <c r="J48" s="31"/>
      <c r="K48" s="40"/>
      <c r="L48" s="40"/>
      <c r="M48" s="31"/>
      <c r="N48" s="31"/>
      <c r="O48" s="9"/>
      <c r="P48" s="1"/>
      <c r="Q48" s="1"/>
      <c r="R48" s="1"/>
    </row>
    <row r="49" spans="2:18" ht="7.5" customHeight="1">
      <c r="B49" s="23"/>
      <c r="C49" s="31"/>
      <c r="D49" s="31"/>
      <c r="E49" s="31"/>
      <c r="F49" s="30"/>
      <c r="G49" s="60"/>
      <c r="H49" s="31"/>
      <c r="I49" s="60"/>
      <c r="J49" s="31"/>
      <c r="K49" s="60"/>
      <c r="L49" s="40"/>
      <c r="M49" s="60"/>
      <c r="N49" s="31"/>
      <c r="O49" s="9"/>
      <c r="P49" s="1"/>
      <c r="Q49" s="1"/>
      <c r="R49" s="1"/>
    </row>
    <row r="50" spans="2:18" ht="12.75" customHeight="1">
      <c r="B50" s="23" t="s">
        <v>208</v>
      </c>
      <c r="C50" s="31"/>
      <c r="D50" s="31"/>
      <c r="E50" s="31"/>
      <c r="F50" s="30"/>
      <c r="G50" s="34">
        <f>SUM(G44:G48)</f>
        <v>-1216</v>
      </c>
      <c r="H50" s="35"/>
      <c r="I50" s="34">
        <f>SUM(I44:I48)</f>
        <v>7538</v>
      </c>
      <c r="J50" s="35"/>
      <c r="K50" s="34">
        <f>SUM(K44:K48)</f>
        <v>7625</v>
      </c>
      <c r="L50" s="34"/>
      <c r="M50" s="34">
        <f>SUM(M44:M48)</f>
        <v>-381</v>
      </c>
      <c r="N50" s="31"/>
      <c r="O50" s="9"/>
      <c r="P50" s="1"/>
      <c r="Q50" s="1"/>
      <c r="R50" s="1"/>
    </row>
    <row r="51" spans="2:18" ht="7.5" customHeight="1" thickBot="1">
      <c r="B51" s="31"/>
      <c r="C51" s="31"/>
      <c r="D51" s="31"/>
      <c r="E51" s="31"/>
      <c r="F51" s="30"/>
      <c r="G51" s="87"/>
      <c r="H51" s="31"/>
      <c r="I51" s="87"/>
      <c r="J51" s="31"/>
      <c r="K51" s="87"/>
      <c r="L51" s="40"/>
      <c r="M51" s="87"/>
      <c r="N51" s="31"/>
      <c r="O51" s="9"/>
      <c r="P51" s="1"/>
      <c r="Q51" s="1"/>
      <c r="R51" s="1"/>
    </row>
    <row r="52" spans="2:18" ht="12.75" customHeight="1" thickTop="1">
      <c r="B52" s="23"/>
      <c r="C52" s="33"/>
      <c r="D52" s="32"/>
      <c r="E52" s="33"/>
      <c r="F52" s="30"/>
      <c r="G52" s="59"/>
      <c r="H52" s="31"/>
      <c r="I52" s="60"/>
      <c r="J52" s="31"/>
      <c r="K52" s="60"/>
      <c r="L52" s="59"/>
      <c r="M52" s="60"/>
      <c r="N52" s="31"/>
      <c r="O52" s="11"/>
      <c r="P52" s="1"/>
      <c r="Q52" s="1"/>
      <c r="R52" s="1"/>
    </row>
    <row r="53" spans="2:18" ht="12.75" customHeight="1">
      <c r="B53" s="85" t="s">
        <v>191</v>
      </c>
      <c r="C53" s="85"/>
      <c r="D53" s="85"/>
      <c r="E53" s="85"/>
      <c r="F53" s="30">
        <v>25</v>
      </c>
      <c r="G53" s="38"/>
      <c r="H53" s="31"/>
      <c r="I53" s="38"/>
      <c r="J53" s="39"/>
      <c r="K53" s="38"/>
      <c r="L53" s="93" t="s">
        <v>51</v>
      </c>
      <c r="M53" s="38"/>
      <c r="N53" s="31"/>
      <c r="O53" s="40"/>
      <c r="P53" s="31"/>
      <c r="Q53" s="1"/>
      <c r="R53" s="1"/>
    </row>
    <row r="54" spans="2:18" ht="7.5" customHeight="1" thickBot="1">
      <c r="B54" s="85"/>
      <c r="C54" s="85"/>
      <c r="D54" s="85"/>
      <c r="E54" s="85"/>
      <c r="F54" s="30"/>
      <c r="G54" s="38"/>
      <c r="H54" s="31"/>
      <c r="I54" s="38"/>
      <c r="J54" s="39"/>
      <c r="K54" s="38"/>
      <c r="L54" s="93" t="s">
        <v>51</v>
      </c>
      <c r="M54" s="38"/>
      <c r="N54" s="59"/>
      <c r="O54" s="87" t="s">
        <v>12</v>
      </c>
      <c r="P54" s="31"/>
      <c r="Q54" s="1"/>
      <c r="R54" s="1"/>
    </row>
    <row r="55" spans="2:18" ht="12.75" customHeight="1" thickBot="1" thickTop="1">
      <c r="B55" s="102" t="s">
        <v>22</v>
      </c>
      <c r="C55" s="85" t="s">
        <v>115</v>
      </c>
      <c r="D55" s="85"/>
      <c r="E55" s="85"/>
      <c r="G55" s="54">
        <f>G$50/203219*100</f>
        <v>-0.5983692469700176</v>
      </c>
      <c r="H55" s="31"/>
      <c r="I55" s="54">
        <f>I$50/203219*100</f>
        <v>3.7092988352467042</v>
      </c>
      <c r="J55" s="39"/>
      <c r="K55" s="54">
        <f>K$50/203219*100</f>
        <v>3.752109792883539</v>
      </c>
      <c r="L55" s="93" t="s">
        <v>51</v>
      </c>
      <c r="M55" s="54">
        <f>M$50/203219*100</f>
        <v>-0.18748246965096768</v>
      </c>
      <c r="N55" s="31"/>
      <c r="O55" s="40"/>
      <c r="P55" s="31"/>
      <c r="Q55" s="1"/>
      <c r="R55" s="1"/>
    </row>
    <row r="56" spans="2:18" ht="9.75" customHeight="1" thickTop="1">
      <c r="B56" s="85"/>
      <c r="C56" s="85"/>
      <c r="D56" s="85"/>
      <c r="E56" s="85"/>
      <c r="F56" s="30"/>
      <c r="G56" s="45"/>
      <c r="H56" s="30"/>
      <c r="I56" s="45"/>
      <c r="J56" s="45"/>
      <c r="K56" s="45"/>
      <c r="L56" s="93"/>
      <c r="M56" s="45"/>
      <c r="N56" s="31"/>
      <c r="O56" s="31"/>
      <c r="P56" s="31"/>
      <c r="Q56" s="1"/>
      <c r="R56" s="1"/>
    </row>
    <row r="57" spans="2:18" ht="14.25" customHeight="1" thickBot="1">
      <c r="B57" s="102" t="s">
        <v>22</v>
      </c>
      <c r="C57" s="85" t="s">
        <v>163</v>
      </c>
      <c r="D57" s="85"/>
      <c r="E57" s="85"/>
      <c r="F57" s="30"/>
      <c r="G57" s="54">
        <f>G$50/203219*100</f>
        <v>-0.5983692469700176</v>
      </c>
      <c r="H57" s="30"/>
      <c r="I57" s="54">
        <f>I$50/203219*100</f>
        <v>3.7092988352467042</v>
      </c>
      <c r="J57" s="45"/>
      <c r="K57" s="54">
        <f>K$50/203219*100</f>
        <v>3.752109792883539</v>
      </c>
      <c r="L57" s="93" t="s">
        <v>51</v>
      </c>
      <c r="M57" s="54">
        <f>M$50/203219*100</f>
        <v>-0.18748246965096768</v>
      </c>
      <c r="N57" s="31"/>
      <c r="O57" s="31"/>
      <c r="P57" s="31"/>
      <c r="Q57" s="1"/>
      <c r="R57" s="1"/>
    </row>
    <row r="58" spans="2:18" ht="12.75" customHeight="1" thickTop="1">
      <c r="B58" s="85"/>
      <c r="C58" s="85"/>
      <c r="D58" s="85"/>
      <c r="E58" s="85"/>
      <c r="F58" s="30"/>
      <c r="G58" s="38"/>
      <c r="H58" s="31"/>
      <c r="I58" s="38"/>
      <c r="J58" s="39"/>
      <c r="K58" s="39"/>
      <c r="L58" s="39"/>
      <c r="M58" s="38"/>
      <c r="N58" s="31"/>
      <c r="O58" s="31"/>
      <c r="P58" s="31"/>
      <c r="Q58" s="1"/>
      <c r="R58" s="1"/>
    </row>
    <row r="59" spans="2:18" ht="12.75" customHeight="1">
      <c r="B59" s="85"/>
      <c r="C59" s="85"/>
      <c r="D59" s="85"/>
      <c r="E59" s="85"/>
      <c r="F59" s="30"/>
      <c r="G59" s="38"/>
      <c r="H59" s="31"/>
      <c r="I59" s="38"/>
      <c r="J59" s="39"/>
      <c r="K59" s="39"/>
      <c r="L59" s="39"/>
      <c r="M59" s="38"/>
      <c r="N59" s="31"/>
      <c r="O59" s="31"/>
      <c r="P59" s="31"/>
      <c r="Q59" s="1"/>
      <c r="R59" s="1"/>
    </row>
    <row r="60" spans="2:18" ht="12.75" customHeight="1">
      <c r="B60" s="85"/>
      <c r="C60" s="85"/>
      <c r="D60" s="85"/>
      <c r="E60" s="85"/>
      <c r="F60" s="30"/>
      <c r="G60" s="38"/>
      <c r="H60" s="31"/>
      <c r="I60" s="38"/>
      <c r="J60" s="39"/>
      <c r="K60" s="39"/>
      <c r="L60" s="39"/>
      <c r="M60" s="38"/>
      <c r="N60" s="31"/>
      <c r="O60" s="31"/>
      <c r="P60" s="31"/>
      <c r="Q60" s="1"/>
      <c r="R60" s="1"/>
    </row>
    <row r="61" spans="2:18" ht="12.7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1"/>
      <c r="R61" s="1"/>
    </row>
    <row r="62" spans="2:18" ht="12.75" customHeight="1">
      <c r="B62" s="194" t="s">
        <v>97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2"/>
      <c r="O62" s="2"/>
      <c r="P62" s="2"/>
      <c r="Q62" s="1"/>
      <c r="R62" s="1"/>
    </row>
    <row r="63" spans="2:18" ht="12.75" customHeight="1">
      <c r="B63" s="195" t="s">
        <v>164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2"/>
      <c r="O63" s="2"/>
      <c r="P63" s="2"/>
      <c r="Q63" s="1"/>
      <c r="R63" s="1"/>
    </row>
    <row r="64" spans="2:18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2:18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2:18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2:18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2:18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2:18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2:18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2:18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2:18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2:18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2:18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2:18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2:18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2:18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2:18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2:18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2:18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2:18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2:18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2:18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2:18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2:18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2:18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2:18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2:18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2:18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2:18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2:18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2:18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2:1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2:18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2:18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2:18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2:18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2:18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2:18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2:18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2:18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2:18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2:18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2:18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2:18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2:18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2:18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2:18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2:18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2:18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2:18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2:18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2:18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2:18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2:18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2:18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2:18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2:18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2:18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2:18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2:18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2:18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2:18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2:18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2:18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2:18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2:18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2:18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2:18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</row>
    <row r="130" spans="2:18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"/>
      <c r="R130" s="1"/>
    </row>
    <row r="131" spans="2:18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"/>
      <c r="R131" s="1"/>
    </row>
    <row r="132" spans="2:18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9"/>
      <c r="R132" s="9"/>
    </row>
    <row r="133" spans="2:18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9"/>
      <c r="R133" s="9"/>
    </row>
    <row r="134" spans="2:1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9"/>
      <c r="R134" s="9"/>
    </row>
    <row r="135" spans="2:18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9"/>
      <c r="R135" s="9"/>
    </row>
    <row r="136" spans="2:18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9"/>
      <c r="R136" s="9"/>
    </row>
    <row r="137" spans="2:18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9"/>
      <c r="R137" s="9"/>
    </row>
    <row r="138" spans="2:18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9"/>
      <c r="R138" s="9"/>
    </row>
    <row r="139" spans="2:18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9"/>
      <c r="R139" s="9"/>
    </row>
    <row r="140" spans="2:18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2:18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2:18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2:18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2:18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2:18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2:18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2:18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2:18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2:18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2:18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2:18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2:18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2:18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2:18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2:18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2:18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2:18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2:18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2:18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2:18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2:18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2:18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2:18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2:18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2:18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2:18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2:18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2:18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2:18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2:18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2:18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2:18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2:18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2:18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2:18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2:18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2:18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2:18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2:18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2:18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2:18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2:18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2:18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2:18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2:18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2:18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2:18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2:18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2:18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2:18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2:18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2:18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2:18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2:18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2:18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2:18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2:18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2:18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2:18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2:18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2:18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2:18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2:18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2:18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2:18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2:18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2:18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2:18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2:18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2:18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2:18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2:18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2:18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2:18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2:18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2:18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2:18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2:18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2:18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2:18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2:18" ht="12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2:18" ht="12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2:18" ht="12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2:18" ht="12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2:18" ht="12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2:18" ht="12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2:18" ht="12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2:18" ht="12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2:18" ht="12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2:18" ht="12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2:18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2:18" ht="12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2:18" ht="12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2:18" ht="12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2:18" ht="12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2:18" ht="12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2:18" ht="12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2:18" ht="12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</row>
    <row r="239" spans="2:18" ht="12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</row>
    <row r="240" spans="2:18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</row>
    <row r="241" spans="2:18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</row>
    <row r="242" spans="2:18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</row>
    <row r="243" spans="2:18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</row>
    <row r="244" spans="2:18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</row>
    <row r="245" spans="2:18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</row>
    <row r="246" spans="2:18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</row>
    <row r="247" spans="2:18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</row>
    <row r="248" spans="2:18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</row>
    <row r="249" spans="2:18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</row>
    <row r="250" spans="2:18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</row>
    <row r="251" spans="2:18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</row>
    <row r="252" spans="2:18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</row>
    <row r="253" spans="2:18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</row>
    <row r="254" spans="2:18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</row>
    <row r="255" spans="2:18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</row>
    <row r="256" spans="2:18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</row>
    <row r="257" spans="2:18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</row>
    <row r="258" spans="2:18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</row>
    <row r="259" spans="2:18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</row>
    <row r="260" spans="2:18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</row>
    <row r="261" spans="2:18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</row>
    <row r="262" spans="2:18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</row>
    <row r="263" spans="2:18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</row>
    <row r="264" spans="2:18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</row>
    <row r="265" spans="2:18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</row>
    <row r="266" spans="2:18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</row>
    <row r="267" spans="2:18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</row>
    <row r="268" spans="2:18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</row>
    <row r="269" spans="2:18" ht="12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</row>
    <row r="270" spans="2:18" ht="12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</row>
    <row r="271" spans="2:18" ht="12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</row>
    <row r="272" spans="2:18" ht="12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</row>
    <row r="273" spans="2:18" ht="12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</row>
    <row r="274" spans="2:18" ht="12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</row>
    <row r="275" spans="2:18" ht="12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</row>
    <row r="276" spans="2:18" ht="12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</row>
    <row r="277" spans="2:18" ht="12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</row>
    <row r="278" spans="2:18" ht="12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</row>
    <row r="279" spans="2:18" ht="12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</row>
    <row r="280" spans="2:18" ht="12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</row>
    <row r="281" spans="2:18" ht="12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</row>
    <row r="282" spans="2:18" ht="12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</row>
    <row r="283" spans="2:18" ht="12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</row>
    <row r="284" spans="2:18" ht="12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</row>
    <row r="285" spans="2:18" ht="12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</row>
    <row r="286" spans="2:18" ht="12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</row>
    <row r="287" spans="2:18" ht="12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</row>
    <row r="288" spans="2:18" ht="12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</row>
    <row r="289" spans="2:18" ht="12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</row>
    <row r="290" spans="2:18" ht="12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</row>
    <row r="291" spans="2:18" ht="12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</row>
    <row r="292" spans="2:18" ht="12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</row>
    <row r="293" spans="2:18" ht="12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</row>
    <row r="294" spans="2:18" ht="12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</row>
    <row r="295" spans="2:18" ht="12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</row>
    <row r="296" spans="2:18" ht="12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</row>
    <row r="297" spans="2:18" ht="12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</row>
    <row r="298" spans="2:18" ht="12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</row>
    <row r="299" spans="2:18" ht="12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</row>
    <row r="300" spans="2:18" ht="12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</row>
    <row r="301" spans="2:18" ht="12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</row>
    <row r="302" spans="2:18" ht="12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</row>
    <row r="303" spans="2:18" ht="12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</row>
    <row r="304" spans="2:18" ht="12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"/>
      <c r="R304" s="1"/>
    </row>
    <row r="305" spans="2:18" ht="12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"/>
      <c r="R305" s="1"/>
    </row>
    <row r="306" spans="2:18" ht="12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"/>
      <c r="R306" s="1"/>
    </row>
    <row r="307" spans="2:18" ht="12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2"/>
      <c r="R307" s="1"/>
    </row>
    <row r="308" spans="2:18" ht="12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2"/>
      <c r="R308" s="1"/>
    </row>
    <row r="309" spans="2:18" ht="12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2"/>
      <c r="R309" s="1"/>
    </row>
    <row r="310" spans="2:18" ht="12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2"/>
      <c r="R310" s="1"/>
    </row>
    <row r="311" spans="2:18" ht="12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2"/>
      <c r="R311" s="1"/>
    </row>
    <row r="312" spans="2:18" ht="12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</row>
    <row r="313" spans="2:18" ht="12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</row>
    <row r="314" spans="2:18" ht="12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</row>
    <row r="315" spans="2:18" ht="12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</row>
    <row r="316" spans="2:18" ht="12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</row>
    <row r="317" spans="2:18" ht="12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</row>
    <row r="318" spans="2:18" ht="12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</row>
    <row r="319" spans="2:18" ht="12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</row>
    <row r="320" spans="2:18" ht="12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</row>
    <row r="321" spans="2:18" ht="12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</row>
    <row r="322" spans="2:18" ht="12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</row>
    <row r="323" spans="2:18" ht="12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</row>
    <row r="324" spans="2:18" ht="12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</row>
    <row r="325" spans="2:18" ht="12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</row>
    <row r="326" spans="2:18" ht="12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</row>
    <row r="327" spans="2:18" ht="12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</row>
    <row r="328" spans="2:18" ht="12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</row>
    <row r="329" spans="2:18" ht="12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</row>
    <row r="330" spans="2:18" ht="12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</row>
    <row r="331" spans="2:18" ht="12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</row>
    <row r="332" spans="2:18" ht="12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</row>
    <row r="333" spans="2:18" ht="12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</row>
    <row r="334" spans="2:18" ht="12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</row>
    <row r="335" spans="2:18" ht="12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</row>
    <row r="336" spans="2:18" ht="12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</row>
    <row r="337" spans="2:18" ht="12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</row>
    <row r="338" spans="2:18" ht="12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</row>
    <row r="339" spans="2:18" ht="12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</row>
    <row r="340" spans="2:18" ht="12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</row>
    <row r="341" spans="2:18" ht="12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</row>
    <row r="342" spans="2:18" ht="12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</row>
    <row r="343" spans="2:18" ht="12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</row>
    <row r="344" spans="2:18" ht="12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</row>
    <row r="345" spans="2:18" ht="12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</row>
    <row r="346" spans="2:18" ht="12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</row>
    <row r="347" spans="2:18" ht="12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</row>
    <row r="348" spans="2:18" ht="12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</row>
    <row r="349" spans="2:18" ht="12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</row>
    <row r="350" spans="2:18" ht="12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</row>
    <row r="351" spans="2:18" ht="12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</row>
    <row r="352" spans="2:18" ht="12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</row>
    <row r="353" spans="2:18" ht="12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</row>
    <row r="354" spans="2:18" ht="12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</row>
    <row r="355" spans="2:18" ht="12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</row>
    <row r="356" spans="2:18" ht="12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</row>
    <row r="357" spans="2:18" ht="12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</row>
    <row r="358" spans="2:18" ht="12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</row>
    <row r="359" spans="2:18" ht="12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</row>
    <row r="360" spans="2:18" ht="12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</row>
    <row r="361" spans="2:18" ht="12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</row>
    <row r="362" spans="2:18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</row>
    <row r="363" spans="2:18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</row>
    <row r="364" spans="2:18" ht="12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</row>
    <row r="365" spans="2:18" ht="12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</row>
    <row r="366" spans="2:18" ht="12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</row>
    <row r="367" spans="2:18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</row>
    <row r="368" spans="2:18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</row>
    <row r="369" spans="2:18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</row>
    <row r="370" spans="2:18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</row>
    <row r="371" spans="2:18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</row>
    <row r="372" spans="2:18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</row>
    <row r="373" spans="2:18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</row>
    <row r="374" spans="2:18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</row>
    <row r="375" spans="2:18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</row>
    <row r="376" spans="2:18" ht="12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</row>
    <row r="377" spans="2:18" ht="12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</row>
    <row r="378" spans="2:18" ht="12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</row>
    <row r="379" spans="2:18" ht="12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</row>
    <row r="380" spans="2:18" ht="12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</row>
    <row r="381" spans="2:18" ht="12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</row>
    <row r="382" spans="2:18" ht="12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</row>
    <row r="383" spans="2:18" ht="12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</row>
    <row r="384" spans="2:18" ht="12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</row>
    <row r="385" spans="2:18" ht="12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</row>
    <row r="386" spans="2:18" ht="12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</row>
    <row r="387" spans="2:18" ht="12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</row>
    <row r="388" spans="2:18" ht="12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</row>
    <row r="389" spans="2:18" ht="12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</row>
    <row r="390" spans="2:18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</row>
    <row r="391" spans="2:18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</row>
    <row r="392" spans="2:18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</row>
    <row r="393" spans="2:18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</row>
    <row r="394" spans="2:18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</row>
    <row r="395" spans="2:18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</row>
    <row r="396" spans="2:18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</row>
    <row r="397" spans="2:18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</row>
    <row r="398" spans="2:18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</row>
    <row r="399" spans="2:18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</row>
    <row r="400" spans="2:18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</row>
    <row r="401" spans="2:18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</row>
    <row r="402" spans="2:18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</row>
    <row r="403" spans="2:18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</row>
    <row r="404" spans="2:18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</row>
    <row r="405" spans="2:18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</row>
    <row r="406" spans="2:18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</row>
    <row r="407" spans="2:18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</row>
    <row r="408" spans="2:18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</row>
    <row r="409" spans="2:18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</row>
    <row r="410" spans="2:18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</row>
    <row r="411" spans="2:18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</row>
    <row r="412" spans="2:18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</row>
    <row r="413" spans="2:18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</row>
    <row r="414" spans="2:18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</row>
    <row r="415" spans="2:18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</row>
    <row r="416" spans="2:18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</row>
    <row r="417" spans="2:18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</row>
    <row r="418" spans="2:18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</row>
    <row r="419" spans="2:18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</row>
    <row r="420" spans="2:18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</row>
    <row r="421" spans="2:18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</row>
    <row r="422" spans="2:18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</row>
    <row r="423" spans="2:18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</row>
    <row r="424" spans="2:18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</row>
    <row r="425" spans="2:18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</row>
    <row r="426" spans="2:18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</row>
    <row r="427" spans="2:18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</row>
    <row r="428" spans="2:18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</row>
    <row r="429" spans="2:18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</row>
    <row r="430" spans="2:18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</row>
    <row r="431" spans="2:18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</row>
    <row r="432" spans="2:18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</row>
    <row r="433" spans="2:18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</row>
    <row r="434" spans="2:18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</row>
    <row r="435" spans="2:18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</row>
    <row r="436" spans="2:18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</row>
    <row r="437" spans="2:18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</row>
    <row r="438" spans="2:18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</row>
    <row r="439" spans="2:18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</row>
    <row r="440" spans="2:18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</row>
    <row r="441" spans="2:18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</row>
    <row r="442" spans="2:18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</row>
    <row r="443" spans="2:18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</row>
    <row r="444" spans="2:18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</row>
    <row r="445" spans="2:18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</row>
    <row r="446" spans="2:18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</row>
    <row r="447" spans="2:18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</row>
    <row r="448" spans="2:18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</row>
    <row r="449" spans="2:18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</row>
    <row r="450" spans="2:18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</row>
    <row r="451" spans="2:18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</row>
    <row r="452" spans="2:18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</row>
    <row r="453" spans="2:18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</row>
    <row r="454" spans="2:18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</row>
    <row r="455" spans="2:18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</row>
    <row r="456" spans="2:18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</row>
    <row r="457" spans="2:18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</row>
    <row r="458" spans="2:18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</row>
    <row r="459" spans="2:18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</row>
    <row r="460" spans="2:18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</row>
    <row r="461" spans="2:18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</row>
    <row r="462" spans="2:18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</row>
    <row r="463" spans="2:18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</row>
    <row r="464" spans="2:18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</row>
    <row r="465" spans="2:18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</row>
    <row r="466" spans="2:18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</row>
    <row r="467" spans="2:18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</row>
    <row r="468" spans="2:18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</row>
    <row r="469" spans="2:18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</row>
    <row r="470" spans="2:18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</row>
    <row r="471" spans="2:18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</row>
    <row r="472" spans="2:18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</row>
    <row r="473" spans="2:18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</row>
    <row r="474" spans="2:18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</row>
    <row r="475" spans="2:18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</row>
    <row r="476" spans="2:18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</row>
    <row r="477" spans="2:18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</row>
    <row r="478" spans="2:18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</row>
    <row r="479" spans="2:18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</row>
    <row r="480" spans="2:18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</row>
    <row r="481" spans="2:18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</row>
    <row r="482" spans="2:18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</row>
    <row r="483" spans="2:18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</row>
    <row r="484" spans="2:18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</row>
    <row r="485" spans="2:18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</row>
    <row r="486" spans="2:18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</row>
    <row r="487" spans="2:18" ht="12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"/>
      <c r="R487" s="1"/>
    </row>
    <row r="488" spans="2:18" ht="12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1"/>
      <c r="R488" s="1"/>
    </row>
    <row r="489" spans="2:18" ht="12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1"/>
      <c r="R489" s="1"/>
    </row>
    <row r="490" spans="2:18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2:18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2:18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</sheetData>
  <mergeCells count="4">
    <mergeCell ref="G16:I16"/>
    <mergeCell ref="G15:I15"/>
    <mergeCell ref="B62:M62"/>
    <mergeCell ref="B63:M63"/>
  </mergeCells>
  <printOptions/>
  <pageMargins left="0.75" right="0.5" top="0.5" bottom="0.5" header="0.5" footer="0.5"/>
  <pageSetup firstPageNumber="1" useFirstPageNumber="1" horizontalDpi="300" verticalDpi="300" orientation="portrait" paperSize="9" scale="85" r:id="rId1"/>
  <headerFooter alignWithMargins="0">
    <oddFooter>&amp;C1</oddFooter>
  </headerFooter>
  <rowBreaks count="4" manualBreakCount="4">
    <brk id="79" max="65535" man="1"/>
    <brk id="138" max="65535" man="1"/>
    <brk id="227" max="65535" man="1"/>
    <brk id="3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O69"/>
  <sheetViews>
    <sheetView defaultGridColor="0" colorId="22" workbookViewId="0" topLeftCell="A23">
      <selection activeCell="H31" sqref="H31"/>
    </sheetView>
  </sheetViews>
  <sheetFormatPr defaultColWidth="9.77734375" defaultRowHeight="12.75" customHeight="1"/>
  <cols>
    <col min="1" max="1" width="2.10546875" style="0" customWidth="1"/>
    <col min="2" max="2" width="3.77734375" style="0" customWidth="1"/>
    <col min="3" max="3" width="11.4453125" style="0" customWidth="1"/>
    <col min="4" max="4" width="6.77734375" style="0" customWidth="1"/>
    <col min="5" max="5" width="5.3359375" style="0" customWidth="1"/>
    <col min="6" max="6" width="5.4453125" style="0" customWidth="1"/>
    <col min="7" max="7" width="5.88671875" style="0" customWidth="1"/>
    <col min="8" max="8" width="13.3359375" style="0" customWidth="1"/>
    <col min="9" max="9" width="3.77734375" style="0" customWidth="1"/>
    <col min="10" max="10" width="13.3359375" style="0" customWidth="1"/>
    <col min="11" max="11" width="2.77734375" style="0" customWidth="1"/>
    <col min="12" max="16384" width="11.4453125" style="0" customWidth="1"/>
  </cols>
  <sheetData>
    <row r="2" ht="15.75" customHeight="1">
      <c r="N2" s="157" t="s">
        <v>224</v>
      </c>
    </row>
    <row r="3" spans="1:15" ht="15.75" customHeight="1">
      <c r="A3" s="20"/>
      <c r="B3" s="157" t="s">
        <v>224</v>
      </c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141" t="s">
        <v>222</v>
      </c>
      <c r="O3" s="3"/>
    </row>
    <row r="4" spans="1:15" ht="12.75" customHeight="1">
      <c r="A4" s="20"/>
      <c r="B4" s="141" t="s">
        <v>222</v>
      </c>
      <c r="C4" s="3"/>
      <c r="D4" s="3"/>
      <c r="E4" s="3"/>
      <c r="F4" s="3"/>
      <c r="G4" s="3"/>
      <c r="H4" s="3"/>
      <c r="I4" s="3"/>
      <c r="J4" s="3"/>
      <c r="K4" s="1"/>
      <c r="L4" s="3"/>
      <c r="M4" s="3"/>
      <c r="N4" s="141"/>
      <c r="O4" s="3"/>
    </row>
    <row r="5" spans="1:15" ht="6.75" customHeight="1">
      <c r="A5" s="20"/>
      <c r="B5" s="141"/>
      <c r="C5" s="3"/>
      <c r="D5" s="3"/>
      <c r="E5" s="3"/>
      <c r="F5" s="3"/>
      <c r="G5" s="3"/>
      <c r="H5" s="3"/>
      <c r="I5" s="3"/>
      <c r="J5" s="3"/>
      <c r="K5" s="1"/>
      <c r="L5" s="3"/>
      <c r="M5" s="3"/>
      <c r="N5" s="141"/>
      <c r="O5" s="3"/>
    </row>
    <row r="6" spans="2:15" ht="12.75" customHeight="1">
      <c r="B6" s="164" t="s">
        <v>250</v>
      </c>
      <c r="C6" s="3"/>
      <c r="D6" s="3"/>
      <c r="E6" s="3"/>
      <c r="F6" s="3"/>
      <c r="G6" s="3"/>
      <c r="H6" s="3"/>
      <c r="I6" s="3"/>
      <c r="J6" s="3"/>
      <c r="K6" s="1"/>
      <c r="L6" s="3"/>
      <c r="M6" s="3"/>
      <c r="N6" s="3"/>
      <c r="O6" s="3"/>
    </row>
    <row r="7" spans="1:15" ht="12.7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1"/>
      <c r="L7" s="3"/>
      <c r="M7" s="3"/>
      <c r="N7" s="3"/>
      <c r="O7" s="3"/>
    </row>
    <row r="8" spans="1:15" ht="17.25" customHeight="1">
      <c r="A8" s="4"/>
      <c r="B8" s="121" t="s">
        <v>237</v>
      </c>
      <c r="C8" s="3"/>
      <c r="E8" s="3"/>
      <c r="F8" s="3"/>
      <c r="G8" s="3"/>
      <c r="H8" s="3"/>
      <c r="I8" s="3"/>
      <c r="J8" s="3"/>
      <c r="K8" s="1"/>
      <c r="L8" s="3"/>
      <c r="M8" s="3"/>
      <c r="N8" s="3"/>
      <c r="O8" s="3"/>
    </row>
    <row r="9" spans="2:15" ht="15.75" customHeight="1">
      <c r="B9" s="23" t="s">
        <v>1</v>
      </c>
      <c r="C9" s="3"/>
      <c r="D9" s="3"/>
      <c r="E9" s="3"/>
      <c r="F9" s="3"/>
      <c r="G9" s="3"/>
      <c r="H9" s="3"/>
      <c r="I9" s="3"/>
      <c r="J9" s="3"/>
      <c r="K9" s="1"/>
      <c r="L9" s="3"/>
      <c r="M9" s="3"/>
      <c r="N9" s="3"/>
      <c r="O9" s="3"/>
    </row>
    <row r="10" spans="1:15" ht="12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5.75" customHeight="1">
      <c r="B12" s="107" t="s">
        <v>100</v>
      </c>
      <c r="C12" s="105"/>
      <c r="D12" s="105"/>
      <c r="E12" s="105"/>
      <c r="F12" s="105"/>
      <c r="G12" s="105"/>
      <c r="H12" s="105"/>
      <c r="I12" s="105"/>
      <c r="J12" s="105"/>
      <c r="K12" s="3"/>
      <c r="L12" s="6"/>
      <c r="M12" s="6"/>
      <c r="N12" s="6"/>
      <c r="O12" s="6"/>
    </row>
    <row r="13" spans="1:11" ht="12.75" customHeight="1">
      <c r="A13" s="1"/>
      <c r="B13" s="1"/>
      <c r="C13" s="1"/>
      <c r="D13" s="1"/>
      <c r="E13" s="1"/>
      <c r="F13" s="1"/>
      <c r="G13" s="6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6"/>
      <c r="H14" s="1"/>
      <c r="I14" s="1"/>
      <c r="J14" s="1"/>
      <c r="K14" s="1"/>
    </row>
    <row r="15" spans="1:11" ht="12.75" customHeight="1">
      <c r="A15" s="1"/>
      <c r="B15" s="1"/>
      <c r="C15" s="1"/>
      <c r="D15" s="1"/>
      <c r="E15" s="1"/>
      <c r="F15" s="1"/>
      <c r="G15" s="28"/>
      <c r="H15" s="19" t="s">
        <v>14</v>
      </c>
      <c r="I15" s="19"/>
      <c r="J15" s="19" t="s">
        <v>14</v>
      </c>
      <c r="K15" s="6"/>
    </row>
    <row r="16" spans="1:11" ht="12.75" customHeight="1">
      <c r="A16" s="1"/>
      <c r="B16" s="1"/>
      <c r="C16" s="1"/>
      <c r="D16" s="1"/>
      <c r="E16" s="1"/>
      <c r="F16" s="1"/>
      <c r="G16" s="28"/>
      <c r="H16" s="19" t="s">
        <v>15</v>
      </c>
      <c r="I16" s="19"/>
      <c r="J16" s="19" t="s">
        <v>16</v>
      </c>
      <c r="K16" s="1"/>
    </row>
    <row r="17" spans="1:11" ht="12.75" customHeight="1">
      <c r="A17" s="1"/>
      <c r="B17" s="1"/>
      <c r="C17" s="1"/>
      <c r="D17" s="1"/>
      <c r="E17" s="1"/>
      <c r="F17" s="1"/>
      <c r="G17" s="28"/>
      <c r="H17" s="19" t="s">
        <v>5</v>
      </c>
      <c r="I17" s="19"/>
      <c r="J17" s="19" t="s">
        <v>17</v>
      </c>
      <c r="K17" s="1"/>
    </row>
    <row r="18" spans="1:11" ht="12.75" customHeight="1">
      <c r="A18" s="1"/>
      <c r="B18" s="1"/>
      <c r="C18" s="1"/>
      <c r="D18" s="1"/>
      <c r="E18" s="1"/>
      <c r="F18" s="1"/>
      <c r="G18" s="28"/>
      <c r="H18" s="19" t="s">
        <v>4</v>
      </c>
      <c r="I18" s="19"/>
      <c r="J18" s="19" t="s">
        <v>18</v>
      </c>
      <c r="K18" s="1"/>
    </row>
    <row r="19" spans="1:11" ht="12.75" customHeight="1">
      <c r="A19" s="1"/>
      <c r="B19" s="1"/>
      <c r="C19" s="1"/>
      <c r="D19" s="1"/>
      <c r="E19" s="1"/>
      <c r="F19" s="1"/>
      <c r="H19" s="29" t="str">
        <f>PL!K20</f>
        <v>30/6/2003</v>
      </c>
      <c r="I19" s="19"/>
      <c r="J19" s="29" t="s">
        <v>35</v>
      </c>
      <c r="K19" s="3"/>
    </row>
    <row r="20" spans="1:11" ht="12.75" customHeight="1">
      <c r="A20" s="1"/>
      <c r="B20" s="1"/>
      <c r="C20" s="1"/>
      <c r="D20" s="1"/>
      <c r="E20" s="1"/>
      <c r="F20" s="1"/>
      <c r="G20" s="58" t="s">
        <v>55</v>
      </c>
      <c r="H20" s="30" t="s">
        <v>11</v>
      </c>
      <c r="I20" s="31"/>
      <c r="J20" s="30" t="s">
        <v>11</v>
      </c>
      <c r="K20" s="1"/>
    </row>
    <row r="21" spans="1:11" ht="12.75" customHeight="1">
      <c r="A21" s="1"/>
      <c r="B21" s="1"/>
      <c r="C21" s="1"/>
      <c r="D21" s="1"/>
      <c r="E21" s="1"/>
      <c r="F21" s="1"/>
      <c r="G21" s="6"/>
      <c r="H21" s="1"/>
      <c r="I21" s="1"/>
      <c r="J21" s="1"/>
      <c r="K21" s="1"/>
    </row>
    <row r="22" spans="1:11" ht="12.75" customHeight="1">
      <c r="A22" s="31"/>
      <c r="B22" s="31" t="s">
        <v>25</v>
      </c>
      <c r="C22" s="31"/>
      <c r="D22" s="31"/>
      <c r="E22" s="31"/>
      <c r="F22" s="31"/>
      <c r="G22" s="102"/>
      <c r="H22" s="38">
        <v>728981</v>
      </c>
      <c r="I22" s="38"/>
      <c r="J22" s="38">
        <v>760348</v>
      </c>
      <c r="K22" s="31"/>
    </row>
    <row r="23" spans="1:11" ht="12.75" customHeight="1">
      <c r="A23" s="31"/>
      <c r="B23" s="31" t="s">
        <v>123</v>
      </c>
      <c r="C23" s="31"/>
      <c r="D23" s="31"/>
      <c r="E23" s="31"/>
      <c r="F23" s="31"/>
      <c r="G23" s="102"/>
      <c r="H23" s="38">
        <v>322524</v>
      </c>
      <c r="I23" s="38"/>
      <c r="J23" s="38">
        <v>333320</v>
      </c>
      <c r="K23" s="31"/>
    </row>
    <row r="24" spans="1:11" ht="12.75" customHeight="1">
      <c r="A24" s="31"/>
      <c r="B24" s="31" t="s">
        <v>124</v>
      </c>
      <c r="C24" s="31"/>
      <c r="D24" s="31"/>
      <c r="E24" s="31"/>
      <c r="F24" s="31"/>
      <c r="G24" s="102"/>
      <c r="H24" s="38">
        <v>133075</v>
      </c>
      <c r="I24" s="38"/>
      <c r="J24" s="38">
        <v>127583</v>
      </c>
      <c r="K24" s="31"/>
    </row>
    <row r="25" spans="1:11" ht="12.75" customHeight="1">
      <c r="A25" s="51"/>
      <c r="B25" s="31" t="s">
        <v>172</v>
      </c>
      <c r="C25" s="31"/>
      <c r="D25" s="31"/>
      <c r="E25" s="31"/>
      <c r="F25" s="31"/>
      <c r="G25" s="30"/>
      <c r="H25" s="34">
        <v>3947</v>
      </c>
      <c r="I25" s="38"/>
      <c r="J25" s="34">
        <v>7097</v>
      </c>
      <c r="K25" s="31"/>
    </row>
    <row r="26" spans="1:11" ht="12.75" customHeight="1">
      <c r="A26" s="51"/>
      <c r="B26" s="31" t="s">
        <v>173</v>
      </c>
      <c r="C26" s="31"/>
      <c r="D26" s="31"/>
      <c r="E26" s="31"/>
      <c r="F26" s="31"/>
      <c r="G26" s="102"/>
      <c r="H26" s="38">
        <v>276</v>
      </c>
      <c r="I26" s="38"/>
      <c r="J26" s="38">
        <v>232</v>
      </c>
      <c r="K26" s="31"/>
    </row>
    <row r="27" spans="1:11" ht="12.75" customHeight="1">
      <c r="A27" s="51"/>
      <c r="B27" s="31" t="s">
        <v>36</v>
      </c>
      <c r="C27" s="31"/>
      <c r="D27" s="31"/>
      <c r="E27" s="31"/>
      <c r="F27" s="31"/>
      <c r="G27" s="30"/>
      <c r="H27" s="38">
        <v>191765</v>
      </c>
      <c r="I27" s="38"/>
      <c r="J27" s="38">
        <v>201911</v>
      </c>
      <c r="K27" s="31"/>
    </row>
    <row r="28" spans="1:11" ht="12.75" customHeight="1">
      <c r="A28" s="31"/>
      <c r="B28" s="31"/>
      <c r="C28" s="31"/>
      <c r="D28" s="31"/>
      <c r="E28" s="31"/>
      <c r="F28" s="31"/>
      <c r="G28" s="30"/>
      <c r="H28" s="38"/>
      <c r="I28" s="38"/>
      <c r="J28" s="38"/>
      <c r="K28" s="31"/>
    </row>
    <row r="29" spans="1:11" ht="12.75" customHeight="1">
      <c r="A29" s="51"/>
      <c r="B29" s="31" t="s">
        <v>28</v>
      </c>
      <c r="C29" s="31"/>
      <c r="D29" s="31"/>
      <c r="E29" s="31"/>
      <c r="F29" s="31"/>
      <c r="G29" s="30"/>
      <c r="H29" s="38"/>
      <c r="I29" s="38"/>
      <c r="J29" s="38"/>
      <c r="K29" s="31"/>
    </row>
    <row r="30" spans="1:11" ht="12.75" customHeight="1">
      <c r="A30" s="31"/>
      <c r="B30" s="30" t="s">
        <v>22</v>
      </c>
      <c r="C30" s="31" t="s">
        <v>26</v>
      </c>
      <c r="D30" s="31"/>
      <c r="E30" s="31"/>
      <c r="F30" s="31"/>
      <c r="G30" s="30"/>
      <c r="H30" s="38">
        <v>100178</v>
      </c>
      <c r="I30" s="38"/>
      <c r="J30" s="38">
        <v>97616</v>
      </c>
      <c r="K30" s="31"/>
    </row>
    <row r="31" spans="1:11" ht="12.75" customHeight="1">
      <c r="A31" s="31"/>
      <c r="B31" s="30" t="s">
        <v>22</v>
      </c>
      <c r="C31" s="31" t="s">
        <v>57</v>
      </c>
      <c r="D31" s="31"/>
      <c r="E31" s="31"/>
      <c r="F31" s="31"/>
      <c r="G31" s="30"/>
      <c r="H31" s="38">
        <v>66007</v>
      </c>
      <c r="I31" s="38"/>
      <c r="J31" s="38">
        <v>79562</v>
      </c>
      <c r="K31" s="31"/>
    </row>
    <row r="32" spans="1:11" ht="12.75" customHeight="1">
      <c r="A32" s="31"/>
      <c r="B32" s="30" t="s">
        <v>22</v>
      </c>
      <c r="C32" s="31" t="s">
        <v>174</v>
      </c>
      <c r="D32" s="31"/>
      <c r="E32" s="31"/>
      <c r="F32" s="31"/>
      <c r="G32" s="30"/>
      <c r="H32" s="38">
        <f>93995+20679</f>
        <v>114674</v>
      </c>
      <c r="I32" s="38"/>
      <c r="J32" s="38">
        <f>18665+95113</f>
        <v>113778</v>
      </c>
      <c r="K32" s="31"/>
    </row>
    <row r="33" spans="1:11" ht="12.75" customHeight="1">
      <c r="A33" s="31"/>
      <c r="B33" s="30" t="s">
        <v>22</v>
      </c>
      <c r="C33" s="31" t="s">
        <v>175</v>
      </c>
      <c r="D33" s="31"/>
      <c r="E33" s="31"/>
      <c r="F33" s="31"/>
      <c r="G33" s="30"/>
      <c r="H33" s="38">
        <v>132719</v>
      </c>
      <c r="I33" s="38"/>
      <c r="J33" s="38">
        <f>60060+22746</f>
        <v>82806</v>
      </c>
      <c r="K33" s="31"/>
    </row>
    <row r="34" spans="1:11" ht="3.75" customHeight="1">
      <c r="A34" s="31"/>
      <c r="B34" s="31"/>
      <c r="C34" s="31"/>
      <c r="D34" s="31"/>
      <c r="E34" s="31"/>
      <c r="F34" s="31"/>
      <c r="G34" s="30"/>
      <c r="I34" s="38"/>
      <c r="J34" s="38"/>
      <c r="K34" s="31"/>
    </row>
    <row r="35" spans="1:11" ht="14.25" customHeight="1">
      <c r="A35" s="31"/>
      <c r="B35" s="31"/>
      <c r="C35" s="31"/>
      <c r="D35" s="31"/>
      <c r="E35" s="31"/>
      <c r="F35" s="31"/>
      <c r="G35" s="30"/>
      <c r="H35" s="52">
        <f>SUM(H30:H33)</f>
        <v>413578</v>
      </c>
      <c r="I35" s="38"/>
      <c r="J35" s="52">
        <f>SUM(J30:J33)</f>
        <v>373762</v>
      </c>
      <c r="K35" s="31"/>
    </row>
    <row r="36" spans="1:11" ht="12.75" customHeight="1">
      <c r="A36" s="31"/>
      <c r="B36" s="31"/>
      <c r="C36" s="31"/>
      <c r="D36" s="31"/>
      <c r="E36" s="31"/>
      <c r="F36" s="31"/>
      <c r="G36" s="30"/>
      <c r="H36" s="38"/>
      <c r="I36" s="38"/>
      <c r="J36" s="38"/>
      <c r="K36" s="31"/>
    </row>
    <row r="37" spans="1:11" ht="12.75" customHeight="1">
      <c r="A37" s="53"/>
      <c r="B37" s="31" t="s">
        <v>29</v>
      </c>
      <c r="C37" s="31"/>
      <c r="D37" s="31"/>
      <c r="E37" s="31"/>
      <c r="F37" s="31"/>
      <c r="G37" s="30"/>
      <c r="H37" s="38"/>
      <c r="I37" s="38"/>
      <c r="J37" s="38"/>
      <c r="K37" s="31"/>
    </row>
    <row r="38" spans="1:11" ht="12.75" customHeight="1">
      <c r="A38" s="31"/>
      <c r="B38" s="30" t="s">
        <v>22</v>
      </c>
      <c r="C38" s="31" t="s">
        <v>58</v>
      </c>
      <c r="D38" s="31"/>
      <c r="E38" s="31"/>
      <c r="F38" s="31"/>
      <c r="G38" s="30"/>
      <c r="H38" s="38">
        <v>26868</v>
      </c>
      <c r="I38" s="38"/>
      <c r="J38" s="38">
        <v>26612</v>
      </c>
      <c r="K38" s="31"/>
    </row>
    <row r="39" spans="1:11" ht="12.75" customHeight="1">
      <c r="A39" s="31"/>
      <c r="B39" s="30" t="s">
        <v>22</v>
      </c>
      <c r="C39" s="31" t="s">
        <v>59</v>
      </c>
      <c r="D39" s="31"/>
      <c r="E39" s="31"/>
      <c r="F39" s="31"/>
      <c r="G39" s="30"/>
      <c r="H39" s="38">
        <f>32068+1597</f>
        <v>33665</v>
      </c>
      <c r="I39" s="38"/>
      <c r="J39" s="38">
        <f>35979+2922</f>
        <v>38901</v>
      </c>
      <c r="K39" s="31"/>
    </row>
    <row r="40" spans="1:11" ht="12.75" customHeight="1">
      <c r="A40" s="31"/>
      <c r="B40" s="30" t="s">
        <v>22</v>
      </c>
      <c r="C40" s="31" t="s">
        <v>27</v>
      </c>
      <c r="D40" s="31"/>
      <c r="E40" s="31"/>
      <c r="F40" s="31"/>
      <c r="G40" s="30">
        <v>21</v>
      </c>
      <c r="H40" s="38">
        <v>22497</v>
      </c>
      <c r="I40" s="38"/>
      <c r="J40" s="38">
        <v>34451</v>
      </c>
      <c r="K40" s="31"/>
    </row>
    <row r="41" spans="1:11" ht="12.75" customHeight="1">
      <c r="A41" s="31"/>
      <c r="B41" s="30" t="s">
        <v>22</v>
      </c>
      <c r="C41" s="31" t="s">
        <v>161</v>
      </c>
      <c r="D41" s="31"/>
      <c r="E41" s="31"/>
      <c r="F41" s="31"/>
      <c r="G41" s="30"/>
      <c r="H41" s="38">
        <v>4433</v>
      </c>
      <c r="I41" s="38"/>
      <c r="J41" s="38">
        <v>3712</v>
      </c>
      <c r="K41" s="31"/>
    </row>
    <row r="42" spans="1:11" ht="3.75" customHeight="1">
      <c r="A42" s="31"/>
      <c r="B42" s="31"/>
      <c r="C42" s="31"/>
      <c r="D42" s="31"/>
      <c r="E42" s="31"/>
      <c r="F42" s="31"/>
      <c r="G42" s="30"/>
      <c r="H42" s="38"/>
      <c r="I42" s="38"/>
      <c r="J42" s="38"/>
      <c r="K42" s="31"/>
    </row>
    <row r="43" spans="1:11" ht="15.75" customHeight="1">
      <c r="A43" s="31"/>
      <c r="B43" s="31"/>
      <c r="C43" s="31"/>
      <c r="D43" s="31"/>
      <c r="E43" s="31"/>
      <c r="F43" s="31"/>
      <c r="G43" s="30"/>
      <c r="H43" s="52">
        <f>SUM(H38:H41)</f>
        <v>87463</v>
      </c>
      <c r="I43" s="38"/>
      <c r="J43" s="52">
        <f>SUM(J38:J41)</f>
        <v>103676</v>
      </c>
      <c r="K43" s="31"/>
    </row>
    <row r="44" spans="1:11" ht="8.25" customHeight="1">
      <c r="A44" s="31"/>
      <c r="B44" s="31"/>
      <c r="C44" s="31"/>
      <c r="D44" s="31"/>
      <c r="E44" s="31"/>
      <c r="F44" s="31"/>
      <c r="G44" s="30"/>
      <c r="H44" s="38"/>
      <c r="I44" s="38"/>
      <c r="J44" s="38"/>
      <c r="K44" s="31"/>
    </row>
    <row r="45" spans="1:11" ht="12.75" customHeight="1">
      <c r="A45" s="53"/>
      <c r="B45" s="31" t="s">
        <v>215</v>
      </c>
      <c r="C45" s="31"/>
      <c r="D45" s="31"/>
      <c r="E45" s="31"/>
      <c r="F45" s="31"/>
      <c r="G45" s="30"/>
      <c r="H45" s="38">
        <f>H35-H43</f>
        <v>326115</v>
      </c>
      <c r="I45" s="38"/>
      <c r="J45" s="38">
        <f>J35-J43</f>
        <v>270086</v>
      </c>
      <c r="K45" s="31"/>
    </row>
    <row r="46" spans="1:11" ht="8.25" customHeight="1">
      <c r="A46" s="31"/>
      <c r="B46" s="31"/>
      <c r="C46" s="31"/>
      <c r="D46" s="31"/>
      <c r="E46" s="31"/>
      <c r="F46" s="31"/>
      <c r="G46" s="30"/>
      <c r="H46" s="38"/>
      <c r="I46" s="38"/>
      <c r="J46" s="38"/>
      <c r="K46" s="31"/>
    </row>
    <row r="47" spans="1:11" ht="16.5" customHeight="1" thickBot="1">
      <c r="A47" s="31"/>
      <c r="B47" s="31"/>
      <c r="C47" s="31"/>
      <c r="D47" s="31"/>
      <c r="E47" s="31"/>
      <c r="F47" s="31"/>
      <c r="G47" s="30"/>
      <c r="H47" s="42">
        <f>SUM(H22:H27)+H45</f>
        <v>1706683</v>
      </c>
      <c r="I47" s="38"/>
      <c r="J47" s="42">
        <f>SUM(J22:J27)+J45</f>
        <v>1700577</v>
      </c>
      <c r="K47" s="31"/>
    </row>
    <row r="48" spans="1:11" ht="12.75" customHeight="1" thickTop="1">
      <c r="A48" s="31"/>
      <c r="B48" s="31"/>
      <c r="C48" s="31"/>
      <c r="D48" s="31"/>
      <c r="E48" s="31"/>
      <c r="F48" s="31"/>
      <c r="G48" s="30"/>
      <c r="H48" s="38"/>
      <c r="I48" s="38"/>
      <c r="J48" s="38"/>
      <c r="K48" s="31"/>
    </row>
    <row r="49" spans="1:11" ht="12.75" customHeight="1">
      <c r="A49" s="53"/>
      <c r="B49" s="31"/>
      <c r="C49" s="31"/>
      <c r="D49" s="31"/>
      <c r="E49" s="31"/>
      <c r="F49" s="31"/>
      <c r="G49" s="30"/>
      <c r="H49" s="38"/>
      <c r="I49" s="38"/>
      <c r="J49" s="38"/>
      <c r="K49" s="31"/>
    </row>
    <row r="50" spans="1:11" ht="12.75" customHeight="1">
      <c r="A50" s="31"/>
      <c r="B50" s="31" t="s">
        <v>31</v>
      </c>
      <c r="C50" s="31"/>
      <c r="D50" s="31"/>
      <c r="E50" s="31"/>
      <c r="F50" s="31"/>
      <c r="G50" s="30"/>
      <c r="H50" s="38">
        <v>203219</v>
      </c>
      <c r="I50" s="38"/>
      <c r="J50" s="38">
        <v>203219</v>
      </c>
      <c r="K50" s="31"/>
    </row>
    <row r="51" spans="1:11" ht="12.75" customHeight="1">
      <c r="A51" s="31"/>
      <c r="B51" s="31" t="s">
        <v>19</v>
      </c>
      <c r="C51" s="31"/>
      <c r="D51" s="31"/>
      <c r="E51" s="31"/>
      <c r="F51" s="31"/>
      <c r="G51" s="30"/>
      <c r="H51" s="38">
        <f>SUM(SCE!F30:H30)</f>
        <v>1328726</v>
      </c>
      <c r="I51" s="38"/>
      <c r="J51" s="38">
        <f>1100200+49189+173773-35</f>
        <v>1323127</v>
      </c>
      <c r="K51" s="31"/>
    </row>
    <row r="52" spans="1:11" ht="5.25" customHeight="1">
      <c r="A52" s="31"/>
      <c r="B52" s="30"/>
      <c r="C52" s="31"/>
      <c r="D52" s="31"/>
      <c r="E52" s="31"/>
      <c r="F52" s="31"/>
      <c r="G52" s="30"/>
      <c r="H52" s="88"/>
      <c r="I52" s="38"/>
      <c r="J52" s="88"/>
      <c r="K52" s="31"/>
    </row>
    <row r="53" spans="1:11" ht="15" customHeight="1">
      <c r="A53" s="31"/>
      <c r="B53" s="23" t="s">
        <v>30</v>
      </c>
      <c r="C53" s="31"/>
      <c r="D53" s="31"/>
      <c r="E53" s="31"/>
      <c r="F53" s="31"/>
      <c r="G53" s="30"/>
      <c r="H53" s="38">
        <f>SUM(H50:H52)</f>
        <v>1531945</v>
      </c>
      <c r="I53" s="38"/>
      <c r="J53" s="38">
        <f>SUM(J50:J52)</f>
        <v>1526346</v>
      </c>
      <c r="K53" s="31"/>
    </row>
    <row r="54" spans="1:11" ht="12.75" customHeight="1">
      <c r="A54" s="31"/>
      <c r="B54" s="23" t="s">
        <v>32</v>
      </c>
      <c r="C54" s="31"/>
      <c r="D54" s="31"/>
      <c r="E54" s="31"/>
      <c r="F54" s="31"/>
      <c r="G54" s="30"/>
      <c r="H54" s="38">
        <v>174076</v>
      </c>
      <c r="I54" s="38"/>
      <c r="J54" s="38">
        <v>173847</v>
      </c>
      <c r="K54" s="31"/>
    </row>
    <row r="55" spans="1:11" ht="12.75" customHeight="1">
      <c r="A55" s="31"/>
      <c r="B55" s="23" t="s">
        <v>38</v>
      </c>
      <c r="C55" s="31"/>
      <c r="D55" s="31"/>
      <c r="E55" s="31"/>
      <c r="F55" s="31"/>
      <c r="G55" s="30"/>
      <c r="H55" s="38">
        <v>347</v>
      </c>
      <c r="I55" s="38"/>
      <c r="J55" s="38">
        <v>238</v>
      </c>
      <c r="K55" s="31"/>
    </row>
    <row r="56" spans="1:11" ht="12.75" customHeight="1">
      <c r="A56" s="31"/>
      <c r="B56" s="23" t="s">
        <v>39</v>
      </c>
      <c r="C56" s="31"/>
      <c r="D56" s="31"/>
      <c r="E56" s="31"/>
      <c r="F56" s="31"/>
      <c r="G56" s="30"/>
      <c r="H56" s="38">
        <v>315</v>
      </c>
      <c r="I56" s="38"/>
      <c r="J56" s="38">
        <v>146</v>
      </c>
      <c r="K56" s="31"/>
    </row>
    <row r="57" spans="1:11" ht="3.75" customHeight="1">
      <c r="A57" s="31"/>
      <c r="B57" s="31"/>
      <c r="C57" s="31"/>
      <c r="D57" s="31"/>
      <c r="E57" s="31"/>
      <c r="F57" s="31"/>
      <c r="G57" s="30"/>
      <c r="H57" s="38"/>
      <c r="I57" s="38"/>
      <c r="J57" s="38"/>
      <c r="K57" s="31"/>
    </row>
    <row r="58" spans="1:11" ht="15" customHeight="1" thickBot="1">
      <c r="A58" s="31"/>
      <c r="B58" s="31"/>
      <c r="C58" s="31"/>
      <c r="D58" s="31"/>
      <c r="E58" s="31"/>
      <c r="F58" s="31"/>
      <c r="G58" s="30"/>
      <c r="H58" s="42">
        <f>SUM(H53:H57)</f>
        <v>1706683</v>
      </c>
      <c r="I58" s="38"/>
      <c r="J58" s="42">
        <f>SUM(J53:J57)</f>
        <v>1700577</v>
      </c>
      <c r="K58" s="31"/>
    </row>
    <row r="59" spans="1:11" ht="12.75" customHeight="1" thickTop="1">
      <c r="A59" s="31"/>
      <c r="B59" s="31"/>
      <c r="C59" s="31"/>
      <c r="D59" s="31"/>
      <c r="E59" s="31"/>
      <c r="F59" s="31"/>
      <c r="G59" s="30"/>
      <c r="H59" s="38"/>
      <c r="I59" s="38"/>
      <c r="J59" s="38"/>
      <c r="K59" s="31"/>
    </row>
    <row r="60" spans="1:11" ht="12.75" customHeight="1" thickBot="1">
      <c r="A60" s="53"/>
      <c r="B60" s="31" t="s">
        <v>33</v>
      </c>
      <c r="C60" s="31"/>
      <c r="D60" s="31"/>
      <c r="E60" s="31"/>
      <c r="F60" s="31"/>
      <c r="G60" s="30"/>
      <c r="H60" s="54">
        <f>(H53-H27)/H50</f>
        <v>6.594757379969392</v>
      </c>
      <c r="I60" s="38"/>
      <c r="J60" s="54">
        <f>(J53-J27)/J50</f>
        <v>6.517279388246178</v>
      </c>
      <c r="K60" s="31"/>
    </row>
    <row r="61" spans="1:14" ht="12.75" customHeight="1" thickTop="1">
      <c r="A61" s="31"/>
      <c r="B61" s="31"/>
      <c r="C61" s="31"/>
      <c r="D61" s="31"/>
      <c r="E61" s="31"/>
      <c r="F61" s="31"/>
      <c r="G61" s="30"/>
      <c r="H61" s="31"/>
      <c r="I61" s="31"/>
      <c r="J61" s="31"/>
      <c r="K61" s="31"/>
      <c r="L61" s="9"/>
      <c r="M61" s="1"/>
      <c r="N61" s="9"/>
    </row>
    <row r="62" spans="1:11" ht="12.75" customHeight="1">
      <c r="A62" s="32"/>
      <c r="B62" s="32"/>
      <c r="C62" s="32"/>
      <c r="D62" s="32"/>
      <c r="E62" s="32"/>
      <c r="F62" s="32"/>
      <c r="G62" s="32"/>
      <c r="I62" s="32"/>
      <c r="J62" s="32"/>
      <c r="K62" s="32"/>
    </row>
    <row r="63" spans="1:11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2:10" ht="12.75" customHeight="1">
      <c r="B64" s="194" t="s">
        <v>98</v>
      </c>
      <c r="C64" s="194"/>
      <c r="D64" s="194"/>
      <c r="E64" s="194"/>
      <c r="F64" s="194"/>
      <c r="G64" s="194"/>
      <c r="H64" s="194"/>
      <c r="I64" s="194"/>
      <c r="J64" s="194"/>
    </row>
    <row r="65" spans="1:11" ht="12.75" customHeight="1">
      <c r="A65" s="2"/>
      <c r="B65" s="195" t="s">
        <v>164</v>
      </c>
      <c r="C65" s="195"/>
      <c r="D65" s="195"/>
      <c r="E65" s="195"/>
      <c r="F65" s="195"/>
      <c r="G65" s="195"/>
      <c r="H65" s="195"/>
      <c r="I65" s="195"/>
      <c r="J65" s="195"/>
      <c r="K65" s="13"/>
    </row>
    <row r="69" spans="8:10" ht="12.75" customHeight="1">
      <c r="H69" s="134">
        <f>H47-H58</f>
        <v>0</v>
      </c>
      <c r="J69" s="134">
        <f>J47-J58</f>
        <v>0</v>
      </c>
    </row>
  </sheetData>
  <mergeCells count="2">
    <mergeCell ref="B64:J64"/>
    <mergeCell ref="B65:J65"/>
  </mergeCells>
  <printOptions/>
  <pageMargins left="0.75" right="0.5" top="0.5" bottom="0.5" header="0.5" footer="0.5"/>
  <pageSetup firstPageNumber="2" useFirstPageNumber="1" horizontalDpi="300" verticalDpi="300" orientation="portrait" paperSize="9" scale="85" r:id="rId1"/>
  <headerFooter alignWithMargins="0">
    <oddFooter>&amp;C2</oddFooter>
  </headerFooter>
  <rowBreaks count="1" manualBreakCount="1">
    <brk id="66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51"/>
  <sheetViews>
    <sheetView workbookViewId="0" topLeftCell="D21">
      <selection activeCell="L28" sqref="L28"/>
    </sheetView>
  </sheetViews>
  <sheetFormatPr defaultColWidth="8.88671875" defaultRowHeight="15"/>
  <cols>
    <col min="1" max="1" width="2.10546875" style="0" customWidth="1"/>
    <col min="2" max="2" width="2.5546875" style="0" customWidth="1"/>
    <col min="3" max="3" width="22.77734375" style="0" customWidth="1"/>
    <col min="4" max="4" width="4.21484375" style="0" customWidth="1"/>
    <col min="5" max="6" width="10.77734375" style="0" customWidth="1"/>
    <col min="7" max="7" width="9.77734375" style="0" customWidth="1"/>
    <col min="8" max="8" width="11.77734375" style="0" customWidth="1"/>
    <col min="9" max="9" width="10.77734375" style="0" customWidth="1"/>
    <col min="10" max="10" width="2.99609375" style="0" customWidth="1"/>
  </cols>
  <sheetData>
    <row r="2" ht="15.75" customHeight="1">
      <c r="M2" s="157" t="s">
        <v>224</v>
      </c>
    </row>
    <row r="3" spans="2:13" ht="15.75">
      <c r="B3" s="157" t="s">
        <v>224</v>
      </c>
      <c r="D3" s="108"/>
      <c r="E3" s="108"/>
      <c r="F3" s="108"/>
      <c r="G3" s="108"/>
      <c r="H3" s="108"/>
      <c r="I3" s="108"/>
      <c r="M3" s="141" t="s">
        <v>222</v>
      </c>
    </row>
    <row r="4" spans="2:13" ht="12.75" customHeight="1">
      <c r="B4" s="141" t="s">
        <v>222</v>
      </c>
      <c r="D4" s="108"/>
      <c r="E4" s="108"/>
      <c r="F4" s="108"/>
      <c r="G4" s="108"/>
      <c r="H4" s="108"/>
      <c r="I4" s="108"/>
      <c r="M4" s="141"/>
    </row>
    <row r="5" spans="2:13" ht="6.75" customHeight="1">
      <c r="B5" s="141"/>
      <c r="D5" s="108"/>
      <c r="E5" s="108"/>
      <c r="F5" s="108"/>
      <c r="G5" s="108"/>
      <c r="H5" s="108"/>
      <c r="I5" s="108"/>
      <c r="M5" s="141"/>
    </row>
    <row r="6" spans="2:9" ht="15">
      <c r="B6" s="164" t="s">
        <v>250</v>
      </c>
      <c r="D6" s="108"/>
      <c r="E6" s="108"/>
      <c r="F6" s="108"/>
      <c r="G6" s="108"/>
      <c r="H6" s="108"/>
      <c r="I6" s="108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21" customHeight="1">
      <c r="B8" s="121" t="s">
        <v>237</v>
      </c>
      <c r="C8" s="3"/>
      <c r="D8" s="3"/>
      <c r="E8" s="3"/>
      <c r="F8" s="3"/>
      <c r="G8" s="3"/>
      <c r="H8" s="3"/>
      <c r="I8" s="3"/>
    </row>
    <row r="9" spans="2:9" ht="15">
      <c r="B9" s="23" t="s">
        <v>1</v>
      </c>
      <c r="C9" s="108"/>
      <c r="D9" s="108"/>
      <c r="E9" s="108"/>
      <c r="F9" s="108"/>
      <c r="G9" s="108"/>
      <c r="H9" s="108"/>
      <c r="I9" s="108"/>
    </row>
    <row r="10" spans="2:9" ht="15">
      <c r="B10" s="3"/>
      <c r="C10" s="3"/>
      <c r="D10" s="3"/>
      <c r="E10" s="3"/>
      <c r="F10" s="3"/>
      <c r="G10" s="3"/>
      <c r="H10" s="3"/>
      <c r="I10" s="3"/>
    </row>
    <row r="11" spans="2:9" ht="15">
      <c r="B11" s="3"/>
      <c r="C11" s="3"/>
      <c r="D11" s="3"/>
      <c r="E11" s="3"/>
      <c r="F11" s="3"/>
      <c r="G11" s="3"/>
      <c r="H11" s="3"/>
      <c r="I11" s="3"/>
    </row>
    <row r="12" spans="2:9" ht="18">
      <c r="B12" s="107" t="s">
        <v>289</v>
      </c>
      <c r="C12" s="105"/>
      <c r="D12" s="105"/>
      <c r="E12" s="105"/>
      <c r="F12" s="105"/>
      <c r="G12" s="105"/>
      <c r="H12" s="105"/>
      <c r="I12" s="105"/>
    </row>
    <row r="14" spans="2:9" ht="15">
      <c r="B14" s="32"/>
      <c r="C14" s="32"/>
      <c r="D14" s="32"/>
      <c r="E14" s="86"/>
      <c r="F14" s="86"/>
      <c r="G14" s="86"/>
      <c r="H14" s="32"/>
      <c r="I14" s="32"/>
    </row>
    <row r="15" spans="2:9" ht="15">
      <c r="B15" s="32"/>
      <c r="C15" s="32"/>
      <c r="D15" s="32"/>
      <c r="E15" s="86" t="s">
        <v>47</v>
      </c>
      <c r="F15" s="86" t="s">
        <v>47</v>
      </c>
      <c r="G15" s="86" t="s">
        <v>60</v>
      </c>
      <c r="H15" s="86" t="s">
        <v>159</v>
      </c>
      <c r="I15" s="32"/>
    </row>
    <row r="16" spans="2:9" ht="15">
      <c r="B16" s="187" t="s">
        <v>257</v>
      </c>
      <c r="C16" s="32"/>
      <c r="E16" s="86" t="s">
        <v>48</v>
      </c>
      <c r="F16" s="86" t="s">
        <v>49</v>
      </c>
      <c r="G16" s="86" t="s">
        <v>19</v>
      </c>
      <c r="H16" s="86" t="s">
        <v>160</v>
      </c>
      <c r="I16" s="86" t="s">
        <v>23</v>
      </c>
    </row>
    <row r="17" spans="3:9" ht="15">
      <c r="C17" s="32"/>
      <c r="D17" s="104" t="s">
        <v>55</v>
      </c>
      <c r="E17" s="153" t="s">
        <v>11</v>
      </c>
      <c r="F17" s="153" t="s">
        <v>11</v>
      </c>
      <c r="G17" s="153" t="s">
        <v>11</v>
      </c>
      <c r="H17" s="153" t="s">
        <v>11</v>
      </c>
      <c r="I17" s="153" t="s">
        <v>11</v>
      </c>
    </row>
    <row r="18" spans="2:9" ht="15">
      <c r="B18" s="32"/>
      <c r="C18" s="32"/>
      <c r="D18" s="32"/>
      <c r="E18" s="32"/>
      <c r="F18" s="32"/>
      <c r="G18" s="32"/>
      <c r="H18" s="32"/>
      <c r="I18" s="32"/>
    </row>
    <row r="19" spans="2:9" ht="15">
      <c r="B19" s="32" t="s">
        <v>61</v>
      </c>
      <c r="C19" s="32"/>
      <c r="D19" s="32"/>
      <c r="E19" s="32">
        <v>203219</v>
      </c>
      <c r="F19" s="32">
        <v>1100200</v>
      </c>
      <c r="G19" s="32">
        <f>49189-35</f>
        <v>49154</v>
      </c>
      <c r="H19" s="32">
        <v>173773</v>
      </c>
      <c r="I19" s="32">
        <f>SUM(E19:H19)</f>
        <v>1526346</v>
      </c>
    </row>
    <row r="20" spans="2:9" ht="15">
      <c r="B20" s="32"/>
      <c r="C20" s="32"/>
      <c r="D20" s="32"/>
      <c r="E20" s="32"/>
      <c r="F20" s="32"/>
      <c r="G20" s="32"/>
      <c r="H20" s="32"/>
      <c r="I20" s="32"/>
    </row>
    <row r="21" spans="2:9" ht="15">
      <c r="B21" s="32" t="s">
        <v>241</v>
      </c>
      <c r="C21" s="32"/>
      <c r="D21" s="32"/>
      <c r="E21" s="32"/>
      <c r="F21" s="32"/>
      <c r="G21" s="32"/>
      <c r="H21" s="32"/>
      <c r="I21" s="32"/>
    </row>
    <row r="22" spans="2:9" ht="15">
      <c r="B22" s="32"/>
      <c r="C22" s="32" t="s">
        <v>242</v>
      </c>
      <c r="D22" s="32"/>
      <c r="E22" s="137">
        <v>0</v>
      </c>
      <c r="F22" s="137">
        <v>0</v>
      </c>
      <c r="G22" s="32">
        <v>9</v>
      </c>
      <c r="H22" s="32">
        <v>-9</v>
      </c>
      <c r="I22" s="132">
        <f>SUM(E22:H22)</f>
        <v>0</v>
      </c>
    </row>
    <row r="23" spans="2:9" ht="15">
      <c r="B23" s="32"/>
      <c r="C23" s="32"/>
      <c r="D23" s="32"/>
      <c r="E23" s="32"/>
      <c r="F23" s="32"/>
      <c r="G23" s="32"/>
      <c r="H23" s="32"/>
      <c r="I23" s="32"/>
    </row>
    <row r="24" spans="2:9" ht="15">
      <c r="B24" s="32" t="s">
        <v>50</v>
      </c>
      <c r="C24" s="32"/>
      <c r="D24" s="32"/>
      <c r="E24" s="137">
        <v>0</v>
      </c>
      <c r="F24" s="137">
        <v>0</v>
      </c>
      <c r="G24" s="89">
        <f>-19+1</f>
        <v>-18</v>
      </c>
      <c r="H24" s="129">
        <v>0</v>
      </c>
      <c r="I24" s="89">
        <f>SUM(E24:H24)</f>
        <v>-18</v>
      </c>
    </row>
    <row r="25" spans="2:9" ht="15">
      <c r="B25" s="32"/>
      <c r="C25" s="32"/>
      <c r="D25" s="32"/>
      <c r="E25" s="32"/>
      <c r="F25" s="32"/>
      <c r="G25" s="32"/>
      <c r="H25" s="32"/>
      <c r="I25" s="32"/>
    </row>
    <row r="26" spans="2:9" ht="15">
      <c r="B26" s="32" t="s">
        <v>0</v>
      </c>
      <c r="C26" s="32"/>
      <c r="D26" s="32"/>
      <c r="E26" s="137">
        <v>0</v>
      </c>
      <c r="F26" s="137">
        <v>0</v>
      </c>
      <c r="G26" s="129">
        <v>0</v>
      </c>
      <c r="H26" s="32">
        <f>PL!K50</f>
        <v>7625</v>
      </c>
      <c r="I26" s="32">
        <f>SUM(E26:H26)</f>
        <v>7625</v>
      </c>
    </row>
    <row r="27" spans="2:9" ht="15">
      <c r="B27" s="32"/>
      <c r="C27" s="32"/>
      <c r="D27" s="32"/>
      <c r="E27" s="137"/>
      <c r="F27" s="137"/>
      <c r="G27" s="129"/>
      <c r="H27" s="32"/>
      <c r="I27" s="32"/>
    </row>
    <row r="28" spans="2:9" ht="15">
      <c r="B28" s="32" t="s">
        <v>239</v>
      </c>
      <c r="C28" s="32"/>
      <c r="D28" s="153">
        <v>7</v>
      </c>
      <c r="E28" s="137">
        <v>0</v>
      </c>
      <c r="F28" s="137">
        <v>0</v>
      </c>
      <c r="G28" s="129">
        <v>0</v>
      </c>
      <c r="H28" s="152">
        <v>-2008</v>
      </c>
      <c r="I28" s="134">
        <f>SUM(E28:H28)</f>
        <v>-2008</v>
      </c>
    </row>
    <row r="29" spans="2:9" ht="15">
      <c r="B29" s="32"/>
      <c r="C29" s="32"/>
      <c r="D29" s="32"/>
      <c r="E29" s="92"/>
      <c r="F29" s="92"/>
      <c r="G29" s="92"/>
      <c r="H29" s="92"/>
      <c r="I29" s="92"/>
    </row>
    <row r="30" spans="2:11" ht="20.25" customHeight="1" thickBot="1">
      <c r="B30" s="32" t="s">
        <v>240</v>
      </c>
      <c r="C30" s="32"/>
      <c r="D30" s="32"/>
      <c r="E30" s="122">
        <f>SUM(E19:E29)</f>
        <v>203219</v>
      </c>
      <c r="F30" s="122">
        <f>SUM(F19:F29)</f>
        <v>1100200</v>
      </c>
      <c r="G30" s="122">
        <f>SUM(G19:G29)</f>
        <v>49145</v>
      </c>
      <c r="H30" s="122">
        <f>SUM(H19:H29)</f>
        <v>179381</v>
      </c>
      <c r="I30" s="122">
        <f>SUM(I19:I29)</f>
        <v>1531945</v>
      </c>
      <c r="K30" s="132">
        <f>+I30-'BS'!H53</f>
        <v>0</v>
      </c>
    </row>
    <row r="31" ht="15.75" thickTop="1"/>
    <row r="33" spans="2:9" ht="15">
      <c r="B33" s="32"/>
      <c r="C33" s="32"/>
      <c r="D33" s="32"/>
      <c r="E33" s="86" t="s">
        <v>47</v>
      </c>
      <c r="F33" s="86" t="s">
        <v>47</v>
      </c>
      <c r="G33" s="86" t="s">
        <v>60</v>
      </c>
      <c r="H33" s="86" t="s">
        <v>159</v>
      </c>
      <c r="I33" s="32"/>
    </row>
    <row r="34" spans="2:9" ht="15">
      <c r="B34" s="187" t="s">
        <v>273</v>
      </c>
      <c r="C34" s="32"/>
      <c r="E34" s="86" t="s">
        <v>48</v>
      </c>
      <c r="F34" s="86" t="s">
        <v>49</v>
      </c>
      <c r="G34" s="86" t="s">
        <v>19</v>
      </c>
      <c r="H34" s="86" t="s">
        <v>160</v>
      </c>
      <c r="I34" s="86" t="s">
        <v>23</v>
      </c>
    </row>
    <row r="35" spans="3:9" ht="15">
      <c r="C35" s="32"/>
      <c r="D35" s="104"/>
      <c r="E35" s="153" t="s">
        <v>11</v>
      </c>
      <c r="F35" s="153" t="s">
        <v>11</v>
      </c>
      <c r="G35" s="153" t="s">
        <v>11</v>
      </c>
      <c r="H35" s="153" t="s">
        <v>11</v>
      </c>
      <c r="I35" s="153" t="s">
        <v>11</v>
      </c>
    </row>
    <row r="37" spans="2:9" ht="15">
      <c r="B37" s="32" t="s">
        <v>274</v>
      </c>
      <c r="C37" s="32"/>
      <c r="E37" s="32">
        <v>203219</v>
      </c>
      <c r="F37" s="32">
        <v>1100200</v>
      </c>
      <c r="G37" s="32">
        <f>-27+49189</f>
        <v>49162</v>
      </c>
      <c r="H37" s="32">
        <v>174300</v>
      </c>
      <c r="I37" s="132">
        <f>SUM(E37:H37)</f>
        <v>1526881</v>
      </c>
    </row>
    <row r="38" spans="2:9" ht="15">
      <c r="B38" s="32"/>
      <c r="C38" s="32"/>
      <c r="E38" s="32"/>
      <c r="F38" s="32"/>
      <c r="G38" s="32"/>
      <c r="H38" s="32"/>
      <c r="I38" s="32"/>
    </row>
    <row r="39" spans="2:9" ht="15">
      <c r="B39" s="32" t="s">
        <v>50</v>
      </c>
      <c r="C39" s="32"/>
      <c r="E39" s="132">
        <v>0</v>
      </c>
      <c r="F39" s="132">
        <v>0</v>
      </c>
      <c r="G39" s="32">
        <v>-8</v>
      </c>
      <c r="H39" s="132">
        <v>0</v>
      </c>
      <c r="I39" s="132">
        <f>SUM(E39:H39)</f>
        <v>-8</v>
      </c>
    </row>
    <row r="40" spans="2:9" ht="15">
      <c r="B40" s="32"/>
      <c r="C40" s="32"/>
      <c r="E40" s="32"/>
      <c r="F40" s="32"/>
      <c r="G40" s="32"/>
      <c r="H40" s="32"/>
      <c r="I40" s="32"/>
    </row>
    <row r="41" spans="2:9" ht="15">
      <c r="B41" s="32" t="s">
        <v>0</v>
      </c>
      <c r="C41" s="32"/>
      <c r="E41" s="132">
        <v>0</v>
      </c>
      <c r="F41" s="132">
        <v>0</v>
      </c>
      <c r="G41" s="132">
        <v>0</v>
      </c>
      <c r="H41" s="32">
        <f>+PL!M50</f>
        <v>-381</v>
      </c>
      <c r="I41" s="132">
        <f>SUM(E41:H41)</f>
        <v>-381</v>
      </c>
    </row>
    <row r="42" spans="2:9" ht="15">
      <c r="B42" s="32"/>
      <c r="C42" s="32"/>
      <c r="E42" s="32"/>
      <c r="F42" s="32"/>
      <c r="G42" s="32"/>
      <c r="H42" s="32"/>
      <c r="I42" s="32"/>
    </row>
    <row r="43" spans="2:4" ht="15">
      <c r="B43" s="32" t="s">
        <v>282</v>
      </c>
      <c r="C43" s="32"/>
      <c r="D43" s="153"/>
    </row>
    <row r="44" spans="2:9" ht="15">
      <c r="B44" s="32"/>
      <c r="C44" s="32" t="s">
        <v>281</v>
      </c>
      <c r="D44" s="153"/>
      <c r="E44" s="132">
        <v>0</v>
      </c>
      <c r="F44" s="132">
        <v>0</v>
      </c>
      <c r="G44" s="132">
        <v>0</v>
      </c>
      <c r="H44" s="32">
        <v>-146</v>
      </c>
      <c r="I44" s="132">
        <f>SUM(E44:H44)</f>
        <v>-146</v>
      </c>
    </row>
    <row r="45" spans="2:9" ht="15">
      <c r="B45" s="32"/>
      <c r="C45" s="32"/>
      <c r="E45" s="32"/>
      <c r="F45" s="32"/>
      <c r="G45" s="32"/>
      <c r="H45" s="32"/>
      <c r="I45" s="32"/>
    </row>
    <row r="46" spans="2:9" ht="15.75" thickBot="1">
      <c r="B46" s="32" t="s">
        <v>275</v>
      </c>
      <c r="C46" s="32"/>
      <c r="E46" s="122">
        <f>SUM(E37:E45)</f>
        <v>203219</v>
      </c>
      <c r="F46" s="122">
        <f>SUM(F37:F45)</f>
        <v>1100200</v>
      </c>
      <c r="G46" s="122">
        <f>SUM(G37:G45)</f>
        <v>49154</v>
      </c>
      <c r="H46" s="122">
        <f>SUM(H37:H45)</f>
        <v>173773</v>
      </c>
      <c r="I46" s="122">
        <f>SUM(I37:I45)</f>
        <v>1526346</v>
      </c>
    </row>
    <row r="47" spans="5:9" ht="15.75" thickTop="1">
      <c r="E47" s="32"/>
      <c r="F47" s="32"/>
      <c r="G47" s="32"/>
      <c r="H47" s="32"/>
      <c r="I47" s="32"/>
    </row>
    <row r="48" spans="5:9" ht="15">
      <c r="E48" s="32"/>
      <c r="F48" s="32"/>
      <c r="G48" s="32"/>
      <c r="H48" s="32"/>
      <c r="I48" s="32"/>
    </row>
    <row r="49" spans="5:9" ht="15">
      <c r="E49" s="32"/>
      <c r="F49" s="32"/>
      <c r="G49" s="32"/>
      <c r="H49" s="32"/>
      <c r="I49" s="32"/>
    </row>
    <row r="50" spans="2:9" ht="15">
      <c r="B50" s="196" t="s">
        <v>290</v>
      </c>
      <c r="C50" s="196"/>
      <c r="D50" s="196"/>
      <c r="E50" s="196"/>
      <c r="F50" s="196"/>
      <c r="G50" s="196"/>
      <c r="H50" s="196"/>
      <c r="I50" s="196"/>
    </row>
    <row r="51" spans="2:9" ht="15">
      <c r="B51" s="195" t="s">
        <v>164</v>
      </c>
      <c r="C51" s="195"/>
      <c r="D51" s="195"/>
      <c r="E51" s="195"/>
      <c r="F51" s="195"/>
      <c r="G51" s="195"/>
      <c r="H51" s="195"/>
      <c r="I51" s="195"/>
    </row>
  </sheetData>
  <mergeCells count="2">
    <mergeCell ref="B50:I50"/>
    <mergeCell ref="B51:I51"/>
  </mergeCells>
  <printOptions/>
  <pageMargins left="0.75" right="0.5" top="0.5" bottom="0.5" header="0.5" footer="0.5"/>
  <pageSetup firstPageNumber="3" useFirstPageNumber="1" horizontalDpi="300" verticalDpi="300" orientation="portrait" paperSize="9" scale="82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workbookViewId="0" topLeftCell="B1">
      <selection activeCell="G10" sqref="G10"/>
    </sheetView>
  </sheetViews>
  <sheetFormatPr defaultColWidth="8.88671875" defaultRowHeight="15"/>
  <cols>
    <col min="1" max="1" width="2.4453125" style="0" customWidth="1"/>
    <col min="2" max="2" width="2.21484375" style="0" customWidth="1"/>
    <col min="5" max="5" width="20.4453125" style="0" customWidth="1"/>
    <col min="6" max="6" width="6.5546875" style="0" customWidth="1"/>
    <col min="7" max="7" width="12.77734375" style="0" customWidth="1"/>
    <col min="8" max="8" width="2.4453125" style="0" customWidth="1"/>
    <col min="9" max="9" width="12.77734375" style="0" customWidth="1"/>
    <col min="10" max="10" width="7.3359375" style="0" customWidth="1"/>
    <col min="11" max="11" width="4.10546875" style="0" customWidth="1"/>
  </cols>
  <sheetData>
    <row r="2" ht="15.75" customHeight="1">
      <c r="M2" s="157" t="s">
        <v>224</v>
      </c>
    </row>
    <row r="3" spans="1:13" ht="15.75">
      <c r="A3" s="3"/>
      <c r="B3" s="157" t="s">
        <v>224</v>
      </c>
      <c r="C3" s="3"/>
      <c r="D3" s="3"/>
      <c r="E3" s="3"/>
      <c r="F3" s="3"/>
      <c r="G3" s="3"/>
      <c r="H3" s="3"/>
      <c r="I3" s="3"/>
      <c r="J3" s="3"/>
      <c r="K3" s="3"/>
      <c r="M3" s="141" t="s">
        <v>222</v>
      </c>
    </row>
    <row r="4" spans="1:13" ht="12.75" customHeight="1">
      <c r="A4" s="3"/>
      <c r="B4" s="141" t="s">
        <v>222</v>
      </c>
      <c r="C4" s="3"/>
      <c r="D4" s="3"/>
      <c r="E4" s="3"/>
      <c r="F4" s="3"/>
      <c r="G4" s="3"/>
      <c r="H4" s="3"/>
      <c r="I4" s="3"/>
      <c r="J4" s="3"/>
      <c r="K4" s="3"/>
      <c r="M4" s="141"/>
    </row>
    <row r="5" spans="1:13" ht="6.75" customHeight="1">
      <c r="A5" s="3"/>
      <c r="B5" s="141"/>
      <c r="C5" s="3"/>
      <c r="D5" s="3"/>
      <c r="E5" s="3"/>
      <c r="F5" s="3"/>
      <c r="G5" s="3"/>
      <c r="H5" s="3"/>
      <c r="I5" s="3"/>
      <c r="J5" s="3"/>
      <c r="K5" s="3"/>
      <c r="M5" s="141"/>
    </row>
    <row r="6" spans="1:11" ht="12.75" customHeight="1">
      <c r="A6" s="3"/>
      <c r="B6" s="164" t="s">
        <v>250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3"/>
      <c r="B7" s="114"/>
      <c r="C7" s="3"/>
      <c r="D7" s="3"/>
      <c r="E7" s="3"/>
      <c r="F7" s="3"/>
      <c r="G7" s="3"/>
      <c r="H7" s="3"/>
      <c r="I7" s="3"/>
      <c r="J7" s="3"/>
      <c r="K7" s="3"/>
    </row>
    <row r="8" spans="1:11" ht="19.5" customHeight="1">
      <c r="A8" s="3"/>
      <c r="B8" s="121" t="s">
        <v>237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23" t="s">
        <v>1</v>
      </c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8">
      <c r="A12" s="105"/>
      <c r="B12" s="107" t="s">
        <v>291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4" ht="15">
      <c r="I14" s="19" t="s">
        <v>6</v>
      </c>
    </row>
    <row r="15" spans="7:9" ht="15">
      <c r="G15" s="86" t="s">
        <v>21</v>
      </c>
      <c r="H15" s="86"/>
      <c r="I15" s="19" t="s">
        <v>20</v>
      </c>
    </row>
    <row r="16" spans="7:9" ht="15">
      <c r="G16" s="109" t="s">
        <v>62</v>
      </c>
      <c r="H16" s="109"/>
      <c r="I16" s="19" t="s">
        <v>10</v>
      </c>
    </row>
    <row r="17" spans="7:10" ht="15">
      <c r="G17" s="29" t="str">
        <f>+'BS'!H19</f>
        <v>30/6/2003</v>
      </c>
      <c r="H17" s="29"/>
      <c r="I17" s="19" t="s">
        <v>35</v>
      </c>
      <c r="J17" s="90"/>
    </row>
    <row r="18" spans="6:10" ht="15">
      <c r="F18" s="104" t="s">
        <v>55</v>
      </c>
      <c r="G18" s="153" t="s">
        <v>11</v>
      </c>
      <c r="H18" s="86"/>
      <c r="I18" s="30" t="s">
        <v>11</v>
      </c>
      <c r="J18" s="86"/>
    </row>
    <row r="20" ht="15">
      <c r="B20" s="110" t="s">
        <v>63</v>
      </c>
    </row>
    <row r="21" spans="2:11" ht="15">
      <c r="B21" s="32" t="s">
        <v>125</v>
      </c>
      <c r="E21" s="32"/>
      <c r="F21" s="32"/>
      <c r="G21" s="32">
        <f>PL!K40</f>
        <v>11089</v>
      </c>
      <c r="H21" s="32"/>
      <c r="I21" s="32">
        <v>1556</v>
      </c>
      <c r="J21" s="32"/>
      <c r="K21" s="32"/>
    </row>
    <row r="22" spans="2:11" ht="15">
      <c r="B22" s="32" t="s">
        <v>176</v>
      </c>
      <c r="E22" s="32"/>
      <c r="F22" s="32"/>
      <c r="G22" s="32"/>
      <c r="H22" s="32"/>
      <c r="I22" s="32"/>
      <c r="J22" s="32"/>
      <c r="K22" s="32"/>
    </row>
    <row r="23" spans="2:11" ht="15">
      <c r="B23" s="32"/>
      <c r="C23" s="32" t="s">
        <v>40</v>
      </c>
      <c r="D23" s="32"/>
      <c r="E23" s="32"/>
      <c r="F23" s="32"/>
      <c r="G23" s="32">
        <f>39936+881-115+31+155+10796+10146-2</f>
        <v>61828</v>
      </c>
      <c r="H23" s="32"/>
      <c r="I23" s="32">
        <f>40399+3975-110+2+176+109+13+5+10796+10146</f>
        <v>65511</v>
      </c>
      <c r="J23" s="32"/>
      <c r="K23" s="32"/>
    </row>
    <row r="24" spans="2:11" ht="15">
      <c r="B24" s="32"/>
      <c r="C24" s="32" t="s">
        <v>41</v>
      </c>
      <c r="D24" s="32"/>
      <c r="E24" s="32"/>
      <c r="F24" s="32"/>
      <c r="G24" s="32">
        <f>1637-4252+3150+82-36</f>
        <v>581</v>
      </c>
      <c r="H24" s="32"/>
      <c r="I24" s="32">
        <f>3411-3854-3+2254-88</f>
        <v>1720</v>
      </c>
      <c r="J24" s="32"/>
      <c r="K24" s="32"/>
    </row>
    <row r="25" spans="1:11" ht="7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>
      <c r="A26" s="32"/>
      <c r="B26" s="32" t="s">
        <v>42</v>
      </c>
      <c r="C26" s="32"/>
      <c r="D26" s="32"/>
      <c r="E26" s="32"/>
      <c r="F26" s="32"/>
      <c r="G26" s="91">
        <f>SUM(G21:G25)</f>
        <v>73498</v>
      </c>
      <c r="H26" s="89"/>
      <c r="I26" s="91">
        <f>SUM(I21:I25)</f>
        <v>68787</v>
      </c>
      <c r="J26" s="32"/>
      <c r="K26" s="32"/>
    </row>
    <row r="27" spans="1:11" ht="15">
      <c r="A27" s="32"/>
      <c r="B27" s="32" t="s">
        <v>177</v>
      </c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5">
      <c r="A28" s="32"/>
      <c r="B28" s="32"/>
      <c r="C28" s="32" t="s">
        <v>178</v>
      </c>
      <c r="D28" s="32"/>
      <c r="E28" s="32"/>
      <c r="F28" s="32"/>
      <c r="G28" s="32">
        <f>-2748+12674-1899</f>
        <v>8027</v>
      </c>
      <c r="H28" s="32"/>
      <c r="I28" s="32">
        <f>34608+20817-7572</f>
        <v>47853</v>
      </c>
      <c r="J28" s="32"/>
      <c r="K28" s="32"/>
    </row>
    <row r="29" spans="1:11" ht="15">
      <c r="A29" s="32"/>
      <c r="B29" s="32"/>
      <c r="C29" s="32" t="s">
        <v>179</v>
      </c>
      <c r="D29" s="32"/>
      <c r="E29" s="32"/>
      <c r="F29" s="32"/>
      <c r="G29" s="32">
        <f>256-3937</f>
        <v>-3681</v>
      </c>
      <c r="H29" s="32"/>
      <c r="I29" s="32">
        <f>-17327-3625</f>
        <v>-20952</v>
      </c>
      <c r="J29" s="32"/>
      <c r="K29" s="32"/>
    </row>
    <row r="30" spans="1:11" ht="15">
      <c r="A30" s="32"/>
      <c r="B30" s="32"/>
      <c r="C30" s="32" t="s">
        <v>45</v>
      </c>
      <c r="D30" s="32"/>
      <c r="E30" s="32"/>
      <c r="F30" s="32"/>
      <c r="G30" s="32">
        <f>2981-2172</f>
        <v>809</v>
      </c>
      <c r="H30" s="32"/>
      <c r="I30" s="32">
        <f>948-2788</f>
        <v>-1840</v>
      </c>
      <c r="J30" s="32"/>
      <c r="K30" s="32"/>
    </row>
    <row r="31" spans="1:11" ht="8.25" customHeight="1">
      <c r="A31" s="32"/>
      <c r="B31" s="32"/>
      <c r="C31" s="32"/>
      <c r="D31" s="32"/>
      <c r="E31" s="32"/>
      <c r="F31" s="32"/>
      <c r="G31" s="92"/>
      <c r="H31" s="89"/>
      <c r="I31" s="92"/>
      <c r="J31" s="32"/>
      <c r="K31" s="32"/>
    </row>
    <row r="32" spans="1:11" ht="15">
      <c r="A32" s="32"/>
      <c r="B32" s="32"/>
      <c r="C32" s="32"/>
      <c r="D32" s="32"/>
      <c r="E32" s="32"/>
      <c r="F32" s="32"/>
      <c r="G32" s="32">
        <f>SUM(G26:G30)</f>
        <v>78653</v>
      </c>
      <c r="H32" s="32"/>
      <c r="I32" s="32">
        <f>SUM(I26:I30)</f>
        <v>93848</v>
      </c>
      <c r="J32" s="32"/>
      <c r="K32" s="32"/>
    </row>
    <row r="33" spans="1:11" ht="7.5" customHeight="1">
      <c r="A33" s="32"/>
      <c r="B33" s="32"/>
      <c r="C33" s="32"/>
      <c r="D33" s="32"/>
      <c r="E33" s="32"/>
      <c r="F33" s="32"/>
      <c r="G33" s="92"/>
      <c r="H33" s="89"/>
      <c r="I33" s="92"/>
      <c r="J33" s="32"/>
      <c r="K33" s="32"/>
    </row>
    <row r="34" spans="1:1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">
      <c r="A35" s="32"/>
      <c r="B35" s="110" t="s">
        <v>64</v>
      </c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5">
      <c r="A36" s="32"/>
      <c r="B36" s="32"/>
      <c r="C36" s="32" t="s">
        <v>43</v>
      </c>
      <c r="D36" s="32"/>
      <c r="E36" s="32"/>
      <c r="F36" s="32"/>
      <c r="G36" s="138">
        <v>-8</v>
      </c>
      <c r="H36" s="138"/>
      <c r="I36" s="138">
        <v>-5</v>
      </c>
      <c r="J36" s="32"/>
      <c r="K36" s="32"/>
    </row>
    <row r="37" spans="1:11" ht="15">
      <c r="A37" s="32"/>
      <c r="B37" s="32"/>
      <c r="C37" s="32" t="s">
        <v>45</v>
      </c>
      <c r="D37" s="32"/>
      <c r="E37" s="32"/>
      <c r="F37" s="32"/>
      <c r="G37" s="32">
        <f>-11808-G36</f>
        <v>-11800</v>
      </c>
      <c r="H37" s="32"/>
      <c r="I37" s="32">
        <f>-18307-I36</f>
        <v>-18302</v>
      </c>
      <c r="J37" s="32"/>
      <c r="K37" s="32"/>
    </row>
    <row r="38" spans="1:11" ht="7.5" customHeight="1">
      <c r="A38" s="32"/>
      <c r="B38" s="32"/>
      <c r="C38" s="32"/>
      <c r="D38" s="32"/>
      <c r="E38" s="32"/>
      <c r="F38" s="32"/>
      <c r="G38" s="92"/>
      <c r="H38" s="89"/>
      <c r="I38" s="92"/>
      <c r="J38" s="32"/>
      <c r="K38" s="32"/>
    </row>
    <row r="39" spans="1:11" ht="15">
      <c r="A39" s="32"/>
      <c r="B39" s="32"/>
      <c r="C39" s="32"/>
      <c r="D39" s="32"/>
      <c r="E39" s="32"/>
      <c r="F39" s="32"/>
      <c r="G39" s="32">
        <f>SUM(G36:G38)</f>
        <v>-11808</v>
      </c>
      <c r="H39" s="32"/>
      <c r="I39" s="32">
        <f>SUM(I36:I38)</f>
        <v>-18307</v>
      </c>
      <c r="J39" s="32"/>
      <c r="K39" s="32"/>
    </row>
    <row r="40" spans="1:11" ht="8.25" customHeight="1">
      <c r="A40" s="32"/>
      <c r="B40" s="32"/>
      <c r="C40" s="32"/>
      <c r="D40" s="32"/>
      <c r="E40" s="32"/>
      <c r="F40" s="32"/>
      <c r="G40" s="92"/>
      <c r="H40" s="89"/>
      <c r="I40" s="92"/>
      <c r="J40" s="32"/>
      <c r="K40" s="32"/>
    </row>
    <row r="41" spans="1:1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5">
      <c r="A42" s="32"/>
      <c r="B42" s="110" t="s">
        <v>65</v>
      </c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/>
      <c r="B43" s="32"/>
      <c r="C43" s="32" t="s">
        <v>66</v>
      </c>
      <c r="D43" s="32"/>
      <c r="E43" s="32"/>
      <c r="F43" s="32"/>
      <c r="G43" s="137">
        <v>0</v>
      </c>
      <c r="H43" s="137"/>
      <c r="I43" s="137">
        <v>0</v>
      </c>
      <c r="J43" s="32"/>
      <c r="K43" s="32"/>
    </row>
    <row r="44" spans="1:11" ht="15">
      <c r="A44" s="32"/>
      <c r="B44" s="32"/>
      <c r="C44" s="32" t="s">
        <v>190</v>
      </c>
      <c r="D44" s="32"/>
      <c r="E44" s="32"/>
      <c r="F44" s="153">
        <v>7</v>
      </c>
      <c r="G44" s="138">
        <v>-2008</v>
      </c>
      <c r="H44" s="138"/>
      <c r="I44" s="138">
        <v>-146</v>
      </c>
      <c r="J44" s="32"/>
      <c r="K44" s="32"/>
    </row>
    <row r="45" spans="1:11" ht="15">
      <c r="A45" s="32"/>
      <c r="B45" s="32"/>
      <c r="C45" s="32" t="s">
        <v>44</v>
      </c>
      <c r="D45" s="32"/>
      <c r="E45" s="32"/>
      <c r="F45" s="32"/>
      <c r="G45" s="32">
        <v>-10930</v>
      </c>
      <c r="H45" s="32"/>
      <c r="I45" s="32">
        <v>-18606</v>
      </c>
      <c r="J45" s="32"/>
      <c r="K45" s="32"/>
    </row>
    <row r="46" spans="1:11" ht="15">
      <c r="A46" s="32"/>
      <c r="B46" s="32"/>
      <c r="C46" s="32" t="s">
        <v>45</v>
      </c>
      <c r="D46" s="32"/>
      <c r="E46" s="32"/>
      <c r="F46" s="32"/>
      <c r="G46" s="134">
        <f>-15956-G45-G44</f>
        <v>-3018</v>
      </c>
      <c r="H46" s="134"/>
      <c r="I46" s="134">
        <f>-23438-I45-I44</f>
        <v>-4686</v>
      </c>
      <c r="J46" s="32"/>
      <c r="K46" s="32"/>
    </row>
    <row r="47" spans="1:11" ht="8.25" customHeight="1">
      <c r="A47" s="32"/>
      <c r="B47" s="32"/>
      <c r="C47" s="32"/>
      <c r="D47" s="32"/>
      <c r="E47" s="32"/>
      <c r="F47" s="32"/>
      <c r="G47" s="92"/>
      <c r="H47" s="89"/>
      <c r="I47" s="92"/>
      <c r="J47" s="32"/>
      <c r="K47" s="32"/>
    </row>
    <row r="48" spans="1:11" ht="15">
      <c r="A48" s="32"/>
      <c r="B48" s="32"/>
      <c r="C48" s="32"/>
      <c r="D48" s="32"/>
      <c r="E48" s="32"/>
      <c r="F48" s="32"/>
      <c r="G48" s="32">
        <f>SUM(G43:G47)</f>
        <v>-15956</v>
      </c>
      <c r="H48" s="32"/>
      <c r="I48" s="32">
        <f>SUM(I43:I47)</f>
        <v>-23438</v>
      </c>
      <c r="J48" s="32"/>
      <c r="K48" s="32"/>
    </row>
    <row r="49" spans="1:11" ht="7.5" customHeight="1">
      <c r="A49" s="32"/>
      <c r="B49" s="32"/>
      <c r="C49" s="32"/>
      <c r="D49" s="32"/>
      <c r="E49" s="32"/>
      <c r="F49" s="32"/>
      <c r="G49" s="92"/>
      <c r="H49" s="89"/>
      <c r="I49" s="92"/>
      <c r="J49" s="32"/>
      <c r="K49" s="32"/>
    </row>
    <row r="50" spans="1:11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">
      <c r="A51" s="32"/>
      <c r="B51" s="32" t="s">
        <v>180</v>
      </c>
      <c r="C51" s="32"/>
      <c r="D51" s="32"/>
      <c r="E51" s="32"/>
      <c r="F51" s="32"/>
      <c r="G51" s="32">
        <f>+G32+G39+G48</f>
        <v>50889</v>
      </c>
      <c r="H51" s="32"/>
      <c r="I51" s="32">
        <f>+I32+I39+I48</f>
        <v>52103</v>
      </c>
      <c r="J51" s="32"/>
      <c r="K51" s="32"/>
    </row>
    <row r="52" spans="1:11" ht="6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5">
      <c r="A53" s="32"/>
      <c r="B53" s="32" t="s">
        <v>46</v>
      </c>
      <c r="C53" s="32"/>
      <c r="D53" s="32"/>
      <c r="E53" s="32"/>
      <c r="F53" s="32"/>
      <c r="G53" s="32">
        <v>76546</v>
      </c>
      <c r="H53" s="32"/>
      <c r="I53" s="32">
        <v>24443</v>
      </c>
      <c r="J53" s="32"/>
      <c r="K53" s="32"/>
    </row>
    <row r="54" spans="1:11" ht="8.25" customHeight="1">
      <c r="A54" s="32"/>
      <c r="B54" s="32"/>
      <c r="C54" s="32"/>
      <c r="D54" s="32"/>
      <c r="E54" s="32"/>
      <c r="F54" s="32"/>
      <c r="G54" s="92"/>
      <c r="H54" s="89"/>
      <c r="I54" s="92"/>
      <c r="J54" s="32"/>
      <c r="K54" s="32"/>
    </row>
    <row r="55" spans="1:11" ht="17.25" customHeight="1">
      <c r="A55" s="32"/>
      <c r="B55" s="32" t="s">
        <v>117</v>
      </c>
      <c r="C55" s="32"/>
      <c r="D55" s="32"/>
      <c r="E55" s="32"/>
      <c r="F55" s="32"/>
      <c r="G55" s="32">
        <f>SUM(G50:G54)</f>
        <v>127435</v>
      </c>
      <c r="H55" s="32"/>
      <c r="I55" s="32">
        <f>SUM(I50:I54)</f>
        <v>76546</v>
      </c>
      <c r="J55" s="32"/>
      <c r="K55" s="32"/>
    </row>
    <row r="56" spans="1:11" ht="7.5" customHeight="1" thickBot="1">
      <c r="A56" s="32"/>
      <c r="B56" s="32"/>
      <c r="C56" s="32"/>
      <c r="D56" s="32"/>
      <c r="E56" s="32"/>
      <c r="F56" s="32"/>
      <c r="G56" s="111"/>
      <c r="H56" s="168"/>
      <c r="I56" s="111"/>
      <c r="J56" s="32"/>
      <c r="K56" s="32"/>
    </row>
    <row r="57" spans="1:11" ht="15.75" thickTop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5">
      <c r="A60" s="32"/>
      <c r="B60" s="196" t="s">
        <v>292</v>
      </c>
      <c r="C60" s="196"/>
      <c r="D60" s="196"/>
      <c r="E60" s="196"/>
      <c r="F60" s="196"/>
      <c r="G60" s="196"/>
      <c r="H60" s="196"/>
      <c r="I60" s="196"/>
      <c r="J60" s="196"/>
      <c r="K60" s="32"/>
    </row>
    <row r="61" spans="1:11" ht="15">
      <c r="A61" s="32"/>
      <c r="B61" s="195" t="s">
        <v>164</v>
      </c>
      <c r="C61" s="195"/>
      <c r="D61" s="195"/>
      <c r="E61" s="195"/>
      <c r="F61" s="195"/>
      <c r="G61" s="195"/>
      <c r="H61" s="195"/>
      <c r="I61" s="195"/>
      <c r="J61" s="195"/>
      <c r="K61" s="32"/>
    </row>
    <row r="62" spans="1:1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5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15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15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5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15"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2:11" ht="15"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2:11" ht="15"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11" ht="15"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2:6" ht="15">
      <c r="B92" s="32"/>
      <c r="C92" s="32"/>
      <c r="D92" s="32"/>
      <c r="E92" s="32"/>
      <c r="F92" s="32"/>
    </row>
    <row r="93" spans="2:6" ht="15">
      <c r="B93" s="32"/>
      <c r="C93" s="32"/>
      <c r="D93" s="32"/>
      <c r="E93" s="32"/>
      <c r="F93" s="32"/>
    </row>
    <row r="94" spans="2:6" ht="15">
      <c r="B94" s="32"/>
      <c r="C94" s="32"/>
      <c r="D94" s="32"/>
      <c r="E94" s="32"/>
      <c r="F94" s="32"/>
    </row>
    <row r="95" spans="2:6" ht="15">
      <c r="B95" s="32"/>
      <c r="C95" s="32"/>
      <c r="D95" s="32"/>
      <c r="E95" s="32"/>
      <c r="F95" s="32"/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  <row r="135" spans="2:6" ht="15">
      <c r="B135" s="32"/>
      <c r="C135" s="32"/>
      <c r="D135" s="32"/>
      <c r="E135" s="32"/>
      <c r="F135" s="32"/>
    </row>
  </sheetData>
  <mergeCells count="2">
    <mergeCell ref="B60:J60"/>
    <mergeCell ref="B61:J61"/>
  </mergeCells>
  <printOptions/>
  <pageMargins left="0.75" right="0.75" top="1" bottom="1" header="0.5" footer="0.5"/>
  <pageSetup firstPageNumber="4" useFirstPageNumber="1" fitToHeight="1" fitToWidth="1" horizontalDpi="300" verticalDpi="300" orientation="portrait" paperSize="9" scale="7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379"/>
  <sheetViews>
    <sheetView zoomScale="90" zoomScaleNormal="90" zoomScaleSheetLayoutView="75" workbookViewId="0" topLeftCell="B89">
      <selection activeCell="C140" sqref="C140"/>
    </sheetView>
  </sheetViews>
  <sheetFormatPr defaultColWidth="8.88671875" defaultRowHeight="15"/>
  <cols>
    <col min="1" max="1" width="2.5546875" style="0" customWidth="1"/>
    <col min="2" max="2" width="3.3359375" style="0" customWidth="1"/>
    <col min="3" max="3" width="2.99609375" style="0" customWidth="1"/>
    <col min="4" max="4" width="2.77734375" style="0" customWidth="1"/>
    <col min="5" max="5" width="5.77734375" style="0" customWidth="1"/>
    <col min="6" max="6" width="6.88671875" style="0" customWidth="1"/>
    <col min="7" max="7" width="10.88671875" style="0" customWidth="1"/>
    <col min="8" max="8" width="1.33203125" style="0" customWidth="1"/>
    <col min="9" max="9" width="10.88671875" style="0" customWidth="1"/>
    <col min="10" max="10" width="1.33203125" style="0" customWidth="1"/>
    <col min="11" max="11" width="11.10546875" style="0" customWidth="1"/>
    <col min="12" max="12" width="1.33203125" style="0" customWidth="1"/>
    <col min="13" max="13" width="10.88671875" style="0" customWidth="1"/>
    <col min="14" max="14" width="1.33203125" style="0" customWidth="1"/>
    <col min="15" max="15" width="10.88671875" style="0" customWidth="1"/>
    <col min="16" max="16" width="5.21484375" style="0" customWidth="1"/>
  </cols>
  <sheetData>
    <row r="2" ht="15.75" customHeight="1">
      <c r="B2" s="157" t="s">
        <v>224</v>
      </c>
    </row>
    <row r="3" ht="12.75" customHeight="1">
      <c r="B3" s="141" t="s">
        <v>222</v>
      </c>
    </row>
    <row r="4" ht="6.75" customHeight="1">
      <c r="B4" s="141"/>
    </row>
    <row r="5" ht="15">
      <c r="B5" s="164" t="s">
        <v>250</v>
      </c>
    </row>
    <row r="6" ht="15">
      <c r="B6" s="51"/>
    </row>
    <row r="7" ht="18">
      <c r="B7" s="121" t="s">
        <v>237</v>
      </c>
    </row>
    <row r="8" ht="15">
      <c r="B8" s="23" t="s">
        <v>1</v>
      </c>
    </row>
    <row r="11" ht="18">
      <c r="B11" s="123" t="s">
        <v>165</v>
      </c>
    </row>
    <row r="14" spans="2:15" ht="15.75">
      <c r="B14" s="124" t="s">
        <v>70</v>
      </c>
      <c r="C14" s="126" t="s">
        <v>114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8.25" customHeight="1">
      <c r="B15" s="68"/>
      <c r="C15" s="2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68"/>
      <c r="C16" s="31" t="s">
        <v>166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15">
      <c r="B17" s="68"/>
      <c r="C17" s="31" t="s">
        <v>167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15">
      <c r="B18" s="68"/>
      <c r="C18" s="31" t="s">
        <v>212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15">
      <c r="B19" s="68"/>
      <c r="C19" s="31" t="s">
        <v>213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>
      <c r="B20" s="68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>
      <c r="B21" s="68"/>
      <c r="C21" s="31" t="s">
        <v>140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>
      <c r="B22" s="68"/>
      <c r="C22" s="31" t="s">
        <v>168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>
      <c r="B23" s="68"/>
      <c r="C23" s="31" t="s">
        <v>141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5">
      <c r="B24" s="68"/>
      <c r="C24" s="2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ht="15">
      <c r="B25" s="68"/>
      <c r="C25" s="26" t="s">
        <v>142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">
      <c r="B26" s="68"/>
      <c r="C26" s="26" t="s">
        <v>143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">
      <c r="B27" s="6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5">
      <c r="B28" s="6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15.75">
      <c r="B29" s="124" t="s">
        <v>71</v>
      </c>
      <c r="C29" s="127" t="s">
        <v>113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ht="8.25" customHeight="1">
      <c r="B30" s="6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5">
      <c r="B31" s="68"/>
      <c r="C31" s="32" t="s">
        <v>184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5">
      <c r="B32" s="6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5">
      <c r="B33" s="6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t="15.75">
      <c r="B34" s="124" t="s">
        <v>72</v>
      </c>
      <c r="C34" s="127" t="s">
        <v>112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8.25" customHeight="1">
      <c r="B35" s="12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t="15">
      <c r="B36" s="125"/>
      <c r="C36" s="32" t="s">
        <v>144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5">
      <c r="B37" s="125"/>
      <c r="C37" s="32" t="s">
        <v>145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5">
      <c r="B38" s="1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5">
      <c r="B39" s="1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15.75">
      <c r="B40" s="124" t="s">
        <v>73</v>
      </c>
      <c r="C40" s="127" t="s">
        <v>110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8.25" customHeight="1">
      <c r="B41" s="12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5">
      <c r="B42" s="125"/>
      <c r="C42" s="32" t="s">
        <v>146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15">
      <c r="B43" s="125"/>
      <c r="C43" s="32" t="s">
        <v>147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5">
      <c r="B44" s="1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5">
      <c r="B45" s="1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15.75">
      <c r="B46" s="124" t="s">
        <v>74</v>
      </c>
      <c r="C46" s="127" t="s">
        <v>118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8.25" customHeight="1">
      <c r="B47" s="1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5">
      <c r="B48" s="125"/>
      <c r="C48" s="32" t="s">
        <v>148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5">
      <c r="B49" s="1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5">
      <c r="B50" s="12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15.75">
      <c r="B51" s="124" t="s">
        <v>75</v>
      </c>
      <c r="C51" s="127" t="s">
        <v>111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8.25" customHeight="1">
      <c r="B52" s="125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ht="15">
      <c r="B53" s="125"/>
      <c r="C53" s="32" t="s">
        <v>197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5">
      <c r="B54" s="125"/>
      <c r="C54" s="32" t="s">
        <v>198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5">
      <c r="B55" s="12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15">
      <c r="B56" s="125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15.75">
      <c r="B57" s="124" t="s">
        <v>76</v>
      </c>
      <c r="C57" s="127" t="s">
        <v>192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8.25" customHeight="1">
      <c r="B58" s="125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5" customHeight="1">
      <c r="B59" s="125"/>
      <c r="C59" s="32" t="s">
        <v>243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5" customHeight="1">
      <c r="B60" s="125"/>
      <c r="C60" s="32" t="s">
        <v>244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6.75" customHeight="1">
      <c r="B61" s="12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15" customHeight="1">
      <c r="B62" s="125"/>
      <c r="C62" s="32" t="s">
        <v>251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ht="15">
      <c r="B63" s="125"/>
      <c r="C63" s="32" t="s">
        <v>252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2:15" ht="15">
      <c r="B64" s="125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ht="15">
      <c r="B65" s="125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2:15" ht="15.75">
      <c r="B66" s="124" t="s">
        <v>77</v>
      </c>
      <c r="C66" s="127" t="s">
        <v>181</v>
      </c>
      <c r="D66" s="12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ht="8.25" customHeight="1">
      <c r="B67" s="125"/>
      <c r="C67" s="24"/>
      <c r="D67" s="27"/>
      <c r="E67" s="27"/>
      <c r="F67" s="27"/>
      <c r="G67" s="27"/>
      <c r="H67" s="27"/>
      <c r="I67" s="67"/>
      <c r="J67" s="67"/>
      <c r="K67" s="66"/>
      <c r="L67" s="63"/>
      <c r="M67" s="72"/>
      <c r="N67" s="49"/>
      <c r="O67" s="25"/>
    </row>
    <row r="68" spans="2:15" ht="15">
      <c r="B68" s="125"/>
      <c r="C68" s="31" t="s">
        <v>149</v>
      </c>
      <c r="D68" s="27"/>
      <c r="E68" s="27"/>
      <c r="F68" s="27"/>
      <c r="G68" s="27"/>
      <c r="H68" s="27"/>
      <c r="I68" s="67"/>
      <c r="J68" s="67"/>
      <c r="K68" s="66"/>
      <c r="L68" s="63"/>
      <c r="M68" s="72"/>
      <c r="N68" s="49"/>
      <c r="O68" s="25"/>
    </row>
    <row r="69" spans="2:15" ht="8.25" customHeight="1">
      <c r="B69" s="125"/>
      <c r="C69" s="24"/>
      <c r="D69" s="27"/>
      <c r="E69" s="27"/>
      <c r="F69" s="27"/>
      <c r="G69" s="27"/>
      <c r="H69" s="27"/>
      <c r="I69" s="67"/>
      <c r="J69" s="67"/>
      <c r="K69" s="66"/>
      <c r="L69" s="63"/>
      <c r="M69" s="72"/>
      <c r="N69" s="49"/>
      <c r="O69" s="25"/>
    </row>
    <row r="70" spans="2:15" ht="15">
      <c r="B70" s="125"/>
      <c r="C70" s="24"/>
      <c r="D70" s="27"/>
      <c r="E70" s="27"/>
      <c r="F70" s="27"/>
      <c r="G70" s="27"/>
      <c r="H70" s="27"/>
      <c r="I70" s="63" t="s">
        <v>129</v>
      </c>
      <c r="J70" s="67"/>
      <c r="K70" s="97" t="s">
        <v>126</v>
      </c>
      <c r="L70" s="63"/>
      <c r="M70" s="72"/>
      <c r="N70" s="49"/>
      <c r="O70" s="25"/>
    </row>
    <row r="71" spans="2:15" ht="15">
      <c r="B71" s="125"/>
      <c r="C71" s="27"/>
      <c r="D71" s="27"/>
      <c r="E71" s="27"/>
      <c r="F71" s="27"/>
      <c r="G71" s="135"/>
      <c r="H71" s="19"/>
      <c r="I71" s="97" t="s">
        <v>130</v>
      </c>
      <c r="J71" s="96"/>
      <c r="K71" s="97" t="s">
        <v>127</v>
      </c>
      <c r="L71" s="98"/>
      <c r="M71" s="86"/>
      <c r="N71" s="44"/>
      <c r="O71" s="46"/>
    </row>
    <row r="72" spans="2:15" ht="15">
      <c r="B72" s="125"/>
      <c r="C72" s="27"/>
      <c r="D72" s="27"/>
      <c r="E72" s="27"/>
      <c r="F72" s="27"/>
      <c r="G72" s="135"/>
      <c r="H72" s="19"/>
      <c r="I72" s="150" t="s">
        <v>131</v>
      </c>
      <c r="J72" s="63"/>
      <c r="K72" s="150" t="s">
        <v>128</v>
      </c>
      <c r="L72" s="73"/>
      <c r="M72" s="149" t="s">
        <v>45</v>
      </c>
      <c r="N72" s="44"/>
      <c r="O72" s="151" t="s">
        <v>52</v>
      </c>
    </row>
    <row r="73" spans="2:15" ht="15">
      <c r="B73" s="125"/>
      <c r="C73" s="48"/>
      <c r="D73" s="48"/>
      <c r="E73" s="27"/>
      <c r="F73" s="27"/>
      <c r="G73" s="136"/>
      <c r="H73" s="27"/>
      <c r="I73" s="65" t="s">
        <v>11</v>
      </c>
      <c r="J73" s="30"/>
      <c r="K73" s="65" t="s">
        <v>11</v>
      </c>
      <c r="L73" s="39"/>
      <c r="M73" s="65" t="s">
        <v>11</v>
      </c>
      <c r="N73" s="39"/>
      <c r="O73" s="65" t="s">
        <v>11</v>
      </c>
    </row>
    <row r="74" spans="2:15" ht="15">
      <c r="B74" s="125"/>
      <c r="C74" s="82"/>
      <c r="D74" s="82"/>
      <c r="E74" s="82"/>
      <c r="F74" s="82"/>
      <c r="G74" s="82"/>
      <c r="H74" s="82"/>
      <c r="I74" s="50"/>
      <c r="J74" s="83"/>
      <c r="K74" s="50"/>
      <c r="L74" s="81"/>
      <c r="M74" s="37"/>
      <c r="N74" s="81"/>
      <c r="O74" s="81"/>
    </row>
    <row r="75" spans="2:15" ht="18" customHeight="1">
      <c r="B75" s="125"/>
      <c r="C75" s="82" t="s">
        <v>152</v>
      </c>
      <c r="D75" s="82"/>
      <c r="E75" s="82"/>
      <c r="F75" s="82"/>
      <c r="G75" s="82"/>
      <c r="H75" s="82"/>
      <c r="I75" s="50">
        <v>329659</v>
      </c>
      <c r="J75" s="83"/>
      <c r="K75" s="50">
        <v>93704</v>
      </c>
      <c r="L75" s="81"/>
      <c r="M75" s="37">
        <f>467897-K75-I75-M76</f>
        <v>44547</v>
      </c>
      <c r="N75" s="81"/>
      <c r="O75" s="81">
        <f>SUM(G75:M75)</f>
        <v>467910</v>
      </c>
    </row>
    <row r="76" spans="2:15" ht="18.75" customHeight="1">
      <c r="B76" s="125"/>
      <c r="C76" s="37" t="s">
        <v>153</v>
      </c>
      <c r="D76" s="82"/>
      <c r="E76" s="82"/>
      <c r="F76" s="82"/>
      <c r="G76" s="82"/>
      <c r="H76" s="82"/>
      <c r="I76" s="137">
        <v>0</v>
      </c>
      <c r="J76" s="83"/>
      <c r="K76" s="137">
        <v>0</v>
      </c>
      <c r="L76" s="81"/>
      <c r="M76" s="138">
        <v>-13</v>
      </c>
      <c r="N76" s="81"/>
      <c r="O76" s="81">
        <f>SUM(G76:M76)</f>
        <v>-13</v>
      </c>
    </row>
    <row r="77" spans="2:15" ht="6.75" customHeight="1">
      <c r="B77" s="125"/>
      <c r="C77" s="37"/>
      <c r="D77" s="82"/>
      <c r="E77" s="82"/>
      <c r="F77" s="82"/>
      <c r="G77" s="82"/>
      <c r="H77" s="82"/>
      <c r="I77" s="50"/>
      <c r="J77" s="83"/>
      <c r="K77" s="82"/>
      <c r="L77" s="81"/>
      <c r="M77" s="37"/>
      <c r="N77" s="81"/>
      <c r="O77" s="81"/>
    </row>
    <row r="78" spans="2:15" ht="19.5" customHeight="1" thickBot="1">
      <c r="B78" s="125"/>
      <c r="C78" s="82" t="s">
        <v>154</v>
      </c>
      <c r="D78" s="82"/>
      <c r="E78" s="82"/>
      <c r="F78" s="82"/>
      <c r="G78" s="82"/>
      <c r="H78" s="116"/>
      <c r="I78" s="116">
        <f>SUM(I75:I76)</f>
        <v>329659</v>
      </c>
      <c r="J78" s="117"/>
      <c r="K78" s="116">
        <f>SUM(K75:K76)</f>
        <v>93704</v>
      </c>
      <c r="L78" s="118"/>
      <c r="M78" s="116">
        <f>SUM(M75:M76)</f>
        <v>44534</v>
      </c>
      <c r="N78" s="118"/>
      <c r="O78" s="116">
        <f>SUM(O75:O76)</f>
        <v>467897</v>
      </c>
    </row>
    <row r="79" spans="2:15" ht="15.75" thickTop="1">
      <c r="B79" s="125"/>
      <c r="C79" s="82"/>
      <c r="D79" s="82"/>
      <c r="E79" s="82"/>
      <c r="F79" s="82"/>
      <c r="G79" s="82"/>
      <c r="H79" s="82"/>
      <c r="I79" s="50"/>
      <c r="J79" s="83"/>
      <c r="K79" s="99"/>
      <c r="L79" s="81"/>
      <c r="M79" s="37"/>
      <c r="N79" s="81"/>
      <c r="O79" s="81"/>
    </row>
    <row r="80" spans="2:15" ht="15">
      <c r="B80" s="125"/>
      <c r="C80" s="84" t="s">
        <v>284</v>
      </c>
      <c r="D80" s="82"/>
      <c r="E80" s="82"/>
      <c r="F80" s="82"/>
      <c r="G80" s="82"/>
      <c r="H80" s="82"/>
      <c r="I80" s="50">
        <f>8525+149</f>
        <v>8674</v>
      </c>
      <c r="J80" s="83"/>
      <c r="K80" s="99">
        <f>10597-10575+1359+9</f>
        <v>1390</v>
      </c>
      <c r="L80" s="81"/>
      <c r="M80" s="37">
        <f>3758+278-1+217+12+1800-44+(43+34+3+40)+(-30-277-22+1)</f>
        <v>5812</v>
      </c>
      <c r="N80" s="81"/>
      <c r="O80" s="81">
        <f>SUM(G80:M80)</f>
        <v>15876</v>
      </c>
    </row>
    <row r="81" spans="2:15" ht="15" customHeight="1">
      <c r="B81" s="125"/>
      <c r="C81" s="82" t="s">
        <v>13</v>
      </c>
      <c r="D81" s="82"/>
      <c r="E81" s="82"/>
      <c r="F81" s="82"/>
      <c r="G81" s="82"/>
      <c r="H81" s="82"/>
      <c r="I81" s="81"/>
      <c r="J81" s="83"/>
      <c r="K81" s="50"/>
      <c r="L81" s="81"/>
      <c r="M81" s="99"/>
      <c r="N81" s="81"/>
      <c r="O81" s="101" t="s">
        <v>13</v>
      </c>
    </row>
    <row r="82" spans="2:15" ht="15" customHeight="1">
      <c r="B82" s="125"/>
      <c r="C82" s="84" t="s">
        <v>151</v>
      </c>
      <c r="D82" s="100"/>
      <c r="E82" s="82"/>
      <c r="F82" s="82"/>
      <c r="G82" s="82"/>
      <c r="H82" s="82"/>
      <c r="I82" s="81"/>
      <c r="J82" s="83"/>
      <c r="K82" s="50"/>
      <c r="L82" s="81"/>
      <c r="M82" s="82"/>
      <c r="N82" s="81"/>
      <c r="O82" s="37">
        <v>-1637</v>
      </c>
    </row>
    <row r="83" spans="2:15" ht="8.25" customHeight="1">
      <c r="B83" s="125"/>
      <c r="C83" s="100"/>
      <c r="D83" s="100"/>
      <c r="E83" s="82"/>
      <c r="F83" s="82"/>
      <c r="G83" s="82"/>
      <c r="H83" s="82"/>
      <c r="I83" s="81"/>
      <c r="J83" s="83"/>
      <c r="K83" s="50"/>
      <c r="L83" s="81"/>
      <c r="M83" s="82"/>
      <c r="N83" s="81"/>
      <c r="O83" s="37"/>
    </row>
    <row r="84" spans="2:15" ht="15">
      <c r="B84" s="125"/>
      <c r="C84" s="84" t="s">
        <v>182</v>
      </c>
      <c r="D84" s="100"/>
      <c r="E84" s="82"/>
      <c r="F84" s="82"/>
      <c r="G84" s="82"/>
      <c r="H84" s="82"/>
      <c r="I84" s="81"/>
      <c r="J84" s="83"/>
      <c r="K84" s="50"/>
      <c r="L84" s="81"/>
      <c r="M84" s="82"/>
      <c r="N84" s="81"/>
      <c r="O84" s="138">
        <v>-3150</v>
      </c>
    </row>
    <row r="85" spans="2:15" ht="6.75" customHeight="1">
      <c r="B85" s="125"/>
      <c r="C85" s="84"/>
      <c r="D85" s="100"/>
      <c r="E85" s="82"/>
      <c r="F85" s="82"/>
      <c r="G85" s="82"/>
      <c r="H85" s="82"/>
      <c r="I85" s="81"/>
      <c r="J85" s="83"/>
      <c r="K85" s="50"/>
      <c r="L85" s="81"/>
      <c r="M85" s="82"/>
      <c r="N85" s="81"/>
      <c r="O85" s="37"/>
    </row>
    <row r="86" spans="2:15" ht="15.75" thickBot="1">
      <c r="B86" s="125"/>
      <c r="C86" s="84" t="s">
        <v>150</v>
      </c>
      <c r="D86" s="100"/>
      <c r="E86" s="82"/>
      <c r="F86" s="82"/>
      <c r="G86" s="82"/>
      <c r="H86" s="82"/>
      <c r="I86" s="81"/>
      <c r="J86" s="83"/>
      <c r="K86" s="50"/>
      <c r="L86" s="81"/>
      <c r="M86" s="82"/>
      <c r="N86" s="81"/>
      <c r="O86" s="130">
        <f>SUM(O80:O85)</f>
        <v>11089</v>
      </c>
    </row>
    <row r="87" spans="2:15" ht="15.75" thickTop="1">
      <c r="B87" s="125"/>
      <c r="C87" s="100"/>
      <c r="D87" s="100"/>
      <c r="E87" s="82"/>
      <c r="F87" s="82"/>
      <c r="G87" s="82"/>
      <c r="H87" s="82"/>
      <c r="I87" s="81"/>
      <c r="J87" s="83"/>
      <c r="K87" s="50"/>
      <c r="L87" s="81"/>
      <c r="M87" s="82"/>
      <c r="N87" s="81"/>
      <c r="O87" s="37"/>
    </row>
    <row r="88" spans="2:15" ht="15">
      <c r="B88" s="125"/>
      <c r="C88" s="37"/>
      <c r="D88" s="100"/>
      <c r="E88" s="82"/>
      <c r="F88" s="82"/>
      <c r="G88" s="82"/>
      <c r="H88" s="82"/>
      <c r="I88" s="81"/>
      <c r="J88" s="83"/>
      <c r="K88" s="50"/>
      <c r="L88" s="81"/>
      <c r="M88" s="82"/>
      <c r="N88" s="81"/>
      <c r="O88" s="37"/>
    </row>
    <row r="89" spans="2:15" ht="15.75">
      <c r="B89" s="124" t="s">
        <v>78</v>
      </c>
      <c r="C89" s="127" t="s">
        <v>109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2:15" ht="8.25" customHeight="1">
      <c r="B90" s="125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15">
      <c r="B91" s="125"/>
      <c r="C91" s="32" t="s">
        <v>195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15">
      <c r="B92" s="125"/>
      <c r="C92" s="32" t="s">
        <v>196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5">
      <c r="B93" s="125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ht="15">
      <c r="B94" s="125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ht="15.75">
      <c r="B95" s="124" t="s">
        <v>79</v>
      </c>
      <c r="C95" s="127" t="s">
        <v>169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8.25" customHeight="1">
      <c r="B96" s="12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15">
      <c r="B97" s="125"/>
      <c r="C97" s="32" t="s">
        <v>219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15">
      <c r="B98" s="125"/>
      <c r="C98" s="32" t="s">
        <v>220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5">
      <c r="B99" s="125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15">
      <c r="B100" s="12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ht="15.75">
      <c r="B101" s="124" t="s">
        <v>80</v>
      </c>
      <c r="C101" s="127" t="s">
        <v>108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8.25" customHeight="1">
      <c r="B102" s="12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15">
      <c r="B103" s="125"/>
      <c r="C103" s="32" t="s">
        <v>155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ht="15">
      <c r="B104" s="1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ht="15">
      <c r="B105" s="12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15.75">
      <c r="B106" s="124" t="s">
        <v>81</v>
      </c>
      <c r="C106" s="127" t="s">
        <v>119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ht="8.25" customHeight="1">
      <c r="B107" s="125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ht="15">
      <c r="B108" s="125"/>
      <c r="C108" s="32" t="s">
        <v>193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ht="15">
      <c r="B109" s="125"/>
      <c r="C109" s="32" t="s">
        <v>194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8.25" customHeight="1">
      <c r="B110" s="125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15">
      <c r="B111" s="125"/>
      <c r="C111" s="32" t="s">
        <v>226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ht="15">
      <c r="B112" s="125"/>
      <c r="C112" s="32" t="s">
        <v>227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ht="15">
      <c r="B113" s="125"/>
      <c r="C113" s="32" t="s">
        <v>228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ht="15">
      <c r="B114" s="125"/>
      <c r="C114" s="32" t="s">
        <v>229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ht="15">
      <c r="B115" s="125"/>
      <c r="C115" s="32" t="s">
        <v>230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15">
      <c r="B116" s="125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ht="15">
      <c r="B117" s="125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ht="15.75">
      <c r="B118" s="124" t="s">
        <v>82</v>
      </c>
      <c r="C118" s="127" t="s">
        <v>107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ht="8.25" customHeight="1">
      <c r="B119" s="125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ht="15" customHeight="1">
      <c r="B120" s="125"/>
      <c r="C120" s="32" t="s">
        <v>253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5" customHeight="1">
      <c r="B121" s="125"/>
      <c r="C121" s="32" t="s">
        <v>279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ht="15" customHeight="1">
      <c r="B122" s="125"/>
      <c r="C122" s="32" t="s">
        <v>280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ht="15" customHeight="1">
      <c r="B123" s="125"/>
      <c r="C123" s="32" t="s">
        <v>283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ht="15">
      <c r="B124" s="125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2:15" ht="15">
      <c r="B125" s="125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2:15" ht="15.75">
      <c r="B126" s="124" t="s">
        <v>83</v>
      </c>
      <c r="C126" s="127" t="s">
        <v>120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2:15" ht="8.25" customHeight="1">
      <c r="B127" s="125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2:15" ht="15">
      <c r="B128" s="125"/>
      <c r="C128" s="32"/>
      <c r="D128" s="32"/>
      <c r="E128" s="32"/>
      <c r="F128" s="32"/>
      <c r="G128" s="32"/>
      <c r="H128" s="32"/>
      <c r="I128" s="32"/>
      <c r="J128" s="32"/>
      <c r="M128" s="142"/>
      <c r="N128" s="143"/>
      <c r="O128" s="46" t="s">
        <v>160</v>
      </c>
    </row>
    <row r="129" spans="2:15" ht="15">
      <c r="B129" s="125"/>
      <c r="C129" s="32"/>
      <c r="D129" s="32"/>
      <c r="E129" s="32"/>
      <c r="F129" s="32"/>
      <c r="G129" s="32"/>
      <c r="H129" s="32"/>
      <c r="I129" s="32"/>
      <c r="J129" s="32"/>
      <c r="M129" s="146" t="s">
        <v>24</v>
      </c>
      <c r="N129" s="143"/>
      <c r="O129" s="146" t="s">
        <v>137</v>
      </c>
    </row>
    <row r="130" spans="2:15" ht="15">
      <c r="B130" s="125"/>
      <c r="C130" s="32"/>
      <c r="D130" s="32"/>
      <c r="E130" s="32"/>
      <c r="F130" s="32"/>
      <c r="G130" s="32"/>
      <c r="H130" s="32"/>
      <c r="I130" s="32"/>
      <c r="J130" s="32"/>
      <c r="M130" s="65" t="s">
        <v>11</v>
      </c>
      <c r="N130" s="31"/>
      <c r="O130" s="65" t="s">
        <v>11</v>
      </c>
    </row>
    <row r="131" spans="2:15" ht="15">
      <c r="B131" s="125"/>
      <c r="C131" s="32"/>
      <c r="D131" s="32"/>
      <c r="E131" s="32"/>
      <c r="F131" s="32"/>
      <c r="G131" s="32"/>
      <c r="H131" s="32"/>
      <c r="I131" s="32"/>
      <c r="J131" s="32"/>
      <c r="M131" s="32"/>
      <c r="N131" s="32"/>
      <c r="O131" s="32"/>
    </row>
    <row r="132" spans="2:15" ht="15.75" thickBot="1">
      <c r="B132" s="125"/>
      <c r="C132" s="32"/>
      <c r="D132" s="32" t="s">
        <v>246</v>
      </c>
      <c r="F132" s="32"/>
      <c r="G132" s="32"/>
      <c r="H132" s="32"/>
      <c r="I132" s="32"/>
      <c r="J132" s="32"/>
      <c r="M132" s="148">
        <f>+PL!G23</f>
        <v>112253</v>
      </c>
      <c r="N132" s="32"/>
      <c r="O132" s="148">
        <f>+PL!G40</f>
        <v>552</v>
      </c>
    </row>
    <row r="133" spans="2:15" ht="15.75" thickTop="1">
      <c r="B133" s="125"/>
      <c r="C133" s="32"/>
      <c r="D133" s="32"/>
      <c r="F133" s="32"/>
      <c r="G133" s="32"/>
      <c r="H133" s="32"/>
      <c r="I133" s="32"/>
      <c r="J133" s="32"/>
      <c r="M133" s="32"/>
      <c r="N133" s="32"/>
      <c r="O133" s="32"/>
    </row>
    <row r="134" spans="2:15" ht="15.75" thickBot="1">
      <c r="B134" s="125"/>
      <c r="C134" s="32"/>
      <c r="D134" s="32" t="s">
        <v>238</v>
      </c>
      <c r="F134" s="32"/>
      <c r="G134" s="32"/>
      <c r="H134" s="32"/>
      <c r="I134" s="32"/>
      <c r="J134" s="32"/>
      <c r="M134" s="148">
        <v>115756</v>
      </c>
      <c r="N134" s="32"/>
      <c r="O134" s="148">
        <v>-4578</v>
      </c>
    </row>
    <row r="135" spans="2:15" ht="15.75" thickTop="1">
      <c r="B135" s="125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2:15" ht="15">
      <c r="B136" s="125"/>
      <c r="C136" s="32" t="s">
        <v>254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2:15" ht="15">
      <c r="B137" s="125"/>
      <c r="C137" s="32" t="s">
        <v>255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2:15" ht="15">
      <c r="B138" s="125"/>
      <c r="C138" s="32" t="s">
        <v>256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ht="15">
      <c r="B139" s="125"/>
      <c r="C139" s="32" t="s">
        <v>313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2:15" ht="15">
      <c r="B140" s="125"/>
      <c r="C140" s="32" t="s">
        <v>317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2:15" ht="15">
      <c r="B141" s="125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2:15" ht="15">
      <c r="B142" s="125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2:15" ht="15.75">
      <c r="B143" s="124" t="s">
        <v>84</v>
      </c>
      <c r="C143" s="127" t="s">
        <v>95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2:15" ht="8.25" customHeight="1">
      <c r="B144" s="125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2:17" ht="15">
      <c r="B145" s="125"/>
      <c r="C145" s="32" t="s">
        <v>314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Q145" s="32"/>
    </row>
    <row r="146" spans="2:17" ht="15">
      <c r="B146" s="125"/>
      <c r="C146" s="32" t="s">
        <v>315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Q146" s="32"/>
    </row>
    <row r="147" spans="2:17" ht="15.75" customHeight="1">
      <c r="B147" s="125"/>
      <c r="C147" s="32" t="s">
        <v>316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Q147" s="32"/>
    </row>
    <row r="148" spans="2:17" ht="15.75" customHeight="1">
      <c r="B148" s="125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Q148" s="32"/>
    </row>
    <row r="149" spans="2:15" ht="15">
      <c r="B149" s="125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5" ht="15.75">
      <c r="B150" s="124" t="s">
        <v>85</v>
      </c>
      <c r="C150" s="127" t="s">
        <v>121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2:15" ht="8.25" customHeight="1">
      <c r="B151" s="125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2:15" ht="15">
      <c r="B152" s="125"/>
      <c r="C152" s="32" t="s">
        <v>310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ht="15">
      <c r="B153" s="125"/>
      <c r="C153" s="32" t="s">
        <v>308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2:15" ht="15">
      <c r="B154" s="125"/>
      <c r="C154" s="32" t="s">
        <v>309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2:15" ht="15">
      <c r="B155" s="125"/>
      <c r="C155" s="32" t="s">
        <v>311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2:15" ht="15">
      <c r="B156" s="125"/>
      <c r="C156" s="32" t="s">
        <v>312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2:15" ht="15">
      <c r="B157" s="125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2:15" ht="15">
      <c r="B158" s="125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2:15" ht="15.75">
      <c r="B159" s="124" t="s">
        <v>86</v>
      </c>
      <c r="C159" s="127" t="s">
        <v>37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2:15" ht="8.25" customHeight="1">
      <c r="B160" s="125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2:15" ht="15">
      <c r="B161" s="125"/>
      <c r="C161" s="24"/>
      <c r="D161" s="24"/>
      <c r="E161" s="27"/>
      <c r="F161" s="27"/>
      <c r="G161" s="27"/>
      <c r="H161" s="27"/>
      <c r="I161" s="197" t="s">
        <v>101</v>
      </c>
      <c r="J161" s="197"/>
      <c r="K161" s="197"/>
      <c r="L161" s="37"/>
      <c r="M161" s="197" t="s">
        <v>102</v>
      </c>
      <c r="N161" s="197"/>
      <c r="O161" s="197"/>
    </row>
    <row r="162" spans="2:15" ht="15">
      <c r="B162" s="125"/>
      <c r="C162" s="24"/>
      <c r="D162" s="24"/>
      <c r="E162" s="27"/>
      <c r="F162" s="27"/>
      <c r="G162" s="27"/>
      <c r="H162" s="27"/>
      <c r="I162" s="63" t="s">
        <v>5</v>
      </c>
      <c r="J162" s="65"/>
      <c r="K162" s="74" t="s">
        <v>6</v>
      </c>
      <c r="L162" s="67"/>
      <c r="M162" s="70" t="s">
        <v>21</v>
      </c>
      <c r="N162" s="67"/>
      <c r="O162" s="77" t="s">
        <v>6</v>
      </c>
    </row>
    <row r="163" spans="2:15" ht="15">
      <c r="B163" s="125"/>
      <c r="C163" s="24"/>
      <c r="D163" s="24"/>
      <c r="E163" s="27"/>
      <c r="F163" s="27"/>
      <c r="G163" s="27"/>
      <c r="H163" s="27"/>
      <c r="I163" s="63" t="s">
        <v>7</v>
      </c>
      <c r="J163" s="65"/>
      <c r="K163" s="74" t="s">
        <v>8</v>
      </c>
      <c r="L163" s="67"/>
      <c r="M163" s="70" t="s">
        <v>7</v>
      </c>
      <c r="N163" s="67"/>
      <c r="O163" s="77" t="s">
        <v>8</v>
      </c>
    </row>
    <row r="164" spans="2:15" ht="15">
      <c r="B164" s="68"/>
      <c r="C164" s="24"/>
      <c r="D164" s="24"/>
      <c r="E164" s="27"/>
      <c r="F164" s="27"/>
      <c r="G164" s="27"/>
      <c r="H164" s="27"/>
      <c r="I164" s="63" t="s">
        <v>4</v>
      </c>
      <c r="J164" s="65"/>
      <c r="K164" s="74" t="s">
        <v>4</v>
      </c>
      <c r="L164" s="67"/>
      <c r="M164" s="70" t="s">
        <v>9</v>
      </c>
      <c r="N164" s="67"/>
      <c r="O164" s="77" t="s">
        <v>10</v>
      </c>
    </row>
    <row r="165" spans="2:15" ht="15">
      <c r="B165" s="68"/>
      <c r="C165" s="24"/>
      <c r="D165" s="24"/>
      <c r="E165" s="27"/>
      <c r="F165" s="27"/>
      <c r="G165" s="27"/>
      <c r="H165" s="27"/>
      <c r="I165" s="64" t="str">
        <f>+PL!G20</f>
        <v>30/6/2003</v>
      </c>
      <c r="J165" s="65"/>
      <c r="K165" s="64" t="str">
        <f>+PL!I20</f>
        <v>30/6/2002</v>
      </c>
      <c r="L165" s="67"/>
      <c r="M165" s="71" t="str">
        <f>+I165</f>
        <v>30/6/2003</v>
      </c>
      <c r="N165" s="67"/>
      <c r="O165" s="71" t="str">
        <f>+K165</f>
        <v>30/6/2002</v>
      </c>
    </row>
    <row r="166" spans="2:15" ht="15">
      <c r="B166" s="68"/>
      <c r="C166" s="27"/>
      <c r="D166" s="24"/>
      <c r="E166" s="27"/>
      <c r="F166" s="27"/>
      <c r="G166" s="27"/>
      <c r="H166" s="27"/>
      <c r="I166" s="65" t="s">
        <v>11</v>
      </c>
      <c r="J166" s="65"/>
      <c r="K166" s="65" t="s">
        <v>11</v>
      </c>
      <c r="L166" s="67"/>
      <c r="M166" s="65" t="s">
        <v>11</v>
      </c>
      <c r="N166" s="67"/>
      <c r="O166" s="65" t="s">
        <v>11</v>
      </c>
    </row>
    <row r="167" spans="2:15" ht="15">
      <c r="B167" s="68"/>
      <c r="C167" s="27" t="s">
        <v>53</v>
      </c>
      <c r="D167" s="27"/>
      <c r="E167" s="27"/>
      <c r="F167" s="27"/>
      <c r="G167" s="27"/>
      <c r="H167" s="27"/>
      <c r="I167" s="31"/>
      <c r="J167" s="30"/>
      <c r="K167" s="32"/>
      <c r="L167" s="31"/>
      <c r="M167" s="30"/>
      <c r="N167" s="31"/>
      <c r="O167" s="32"/>
    </row>
    <row r="168" spans="2:15" ht="15">
      <c r="B168" s="68"/>
      <c r="C168" s="28" t="s">
        <v>22</v>
      </c>
      <c r="D168" s="27" t="s">
        <v>54</v>
      </c>
      <c r="F168" s="27"/>
      <c r="G168" s="27"/>
      <c r="H168" s="27"/>
      <c r="I168" s="32">
        <f>+I174-SUM(I169:I173)</f>
        <v>1408</v>
      </c>
      <c r="J168" s="32"/>
      <c r="K168" s="32">
        <f>+K174-SUM(K169:K173)</f>
        <v>-106</v>
      </c>
      <c r="L168" s="32"/>
      <c r="M168" s="32">
        <f>+M174-SUM(M169:M173)</f>
        <v>2675</v>
      </c>
      <c r="N168" s="32"/>
      <c r="O168" s="32">
        <f>+O174-SUM(O169:O173)</f>
        <v>1698</v>
      </c>
    </row>
    <row r="169" spans="2:15" ht="15">
      <c r="B169" s="68"/>
      <c r="C169" s="28" t="s">
        <v>22</v>
      </c>
      <c r="D169" s="27" t="s">
        <v>247</v>
      </c>
      <c r="F169" s="27"/>
      <c r="G169" s="27"/>
      <c r="H169" s="27"/>
      <c r="I169" s="188">
        <f>+M169</f>
        <v>-56</v>
      </c>
      <c r="J169" s="139"/>
      <c r="K169" s="43">
        <v>-13</v>
      </c>
      <c r="L169" s="140"/>
      <c r="M169" s="188">
        <v>-56</v>
      </c>
      <c r="N169" s="140"/>
      <c r="O169" s="43">
        <v>-13</v>
      </c>
    </row>
    <row r="170" spans="2:15" ht="15">
      <c r="B170" s="68"/>
      <c r="C170" s="26" t="s">
        <v>248</v>
      </c>
      <c r="D170" s="27"/>
      <c r="F170" s="27"/>
      <c r="G170" s="27"/>
      <c r="H170" s="27"/>
      <c r="I170" s="43"/>
      <c r="J170" s="139"/>
      <c r="K170" s="43"/>
      <c r="L170" s="140"/>
      <c r="M170" s="43"/>
      <c r="N170" s="140"/>
      <c r="O170" s="43"/>
    </row>
    <row r="171" spans="2:15" ht="15">
      <c r="B171" s="68"/>
      <c r="C171" s="162" t="s">
        <v>22</v>
      </c>
      <c r="D171" s="27" t="s">
        <v>249</v>
      </c>
      <c r="F171" s="27"/>
      <c r="G171" s="27"/>
      <c r="H171" s="27"/>
      <c r="I171" s="188">
        <f>+M171</f>
        <v>240</v>
      </c>
      <c r="J171" s="139"/>
      <c r="K171" s="43">
        <v>-19</v>
      </c>
      <c r="L171" s="140"/>
      <c r="M171" s="188">
        <v>240</v>
      </c>
      <c r="N171" s="140"/>
      <c r="O171" s="43">
        <v>-19</v>
      </c>
    </row>
    <row r="172" spans="2:15" ht="15">
      <c r="B172" s="68"/>
      <c r="C172" s="28" t="s">
        <v>22</v>
      </c>
      <c r="D172" s="27" t="s">
        <v>247</v>
      </c>
      <c r="F172" s="27"/>
      <c r="G172" s="27"/>
      <c r="H172" s="27"/>
      <c r="I172" s="188">
        <f>+M172</f>
        <v>143</v>
      </c>
      <c r="J172" s="139"/>
      <c r="K172" s="137">
        <v>0</v>
      </c>
      <c r="L172" s="140"/>
      <c r="M172" s="188">
        <v>143</v>
      </c>
      <c r="N172" s="140"/>
      <c r="O172" s="137">
        <v>0</v>
      </c>
    </row>
    <row r="173" spans="2:15" ht="6.75" customHeight="1">
      <c r="B173" s="68"/>
      <c r="C173" s="162"/>
      <c r="D173" s="27"/>
      <c r="F173" s="27"/>
      <c r="G173" s="27"/>
      <c r="H173" s="27"/>
      <c r="I173" s="43"/>
      <c r="J173" s="139"/>
      <c r="K173" s="43"/>
      <c r="L173" s="140"/>
      <c r="M173" s="163"/>
      <c r="N173" s="140"/>
      <c r="O173" s="43"/>
    </row>
    <row r="174" spans="2:15" ht="15.75" thickBot="1">
      <c r="B174" s="68"/>
      <c r="C174" s="41"/>
      <c r="D174" s="27"/>
      <c r="F174" s="27"/>
      <c r="G174" s="27"/>
      <c r="H174" s="27"/>
      <c r="I174" s="161">
        <f>-PL!G42</f>
        <v>1735</v>
      </c>
      <c r="J174" s="139"/>
      <c r="K174" s="161">
        <f>-PL!I42</f>
        <v>-138</v>
      </c>
      <c r="L174" s="140"/>
      <c r="M174" s="161">
        <f>-PL!K42</f>
        <v>3002</v>
      </c>
      <c r="N174" s="140"/>
      <c r="O174" s="161">
        <f>-PL!M42</f>
        <v>1666</v>
      </c>
    </row>
    <row r="175" spans="2:15" ht="17.25" customHeight="1" thickTop="1">
      <c r="B175" s="68"/>
      <c r="E175" s="27"/>
      <c r="F175" s="27"/>
      <c r="G175" s="27"/>
      <c r="H175" s="27"/>
      <c r="I175" s="59"/>
      <c r="J175" s="139"/>
      <c r="K175" s="59"/>
      <c r="L175" s="140"/>
      <c r="M175" s="59"/>
      <c r="N175" s="140"/>
      <c r="O175" s="59"/>
    </row>
    <row r="176" spans="2:18" ht="15">
      <c r="B176" s="68"/>
      <c r="C176" s="68" t="s">
        <v>303</v>
      </c>
      <c r="D176" s="27"/>
      <c r="E176" s="27"/>
      <c r="F176" s="27"/>
      <c r="G176" s="27"/>
      <c r="H176" s="27"/>
      <c r="I176" s="43"/>
      <c r="J176" s="30"/>
      <c r="K176" s="43"/>
      <c r="L176" s="39"/>
      <c r="M176" s="43"/>
      <c r="N176" s="39"/>
      <c r="O176" s="43"/>
      <c r="R176" s="68" t="s">
        <v>303</v>
      </c>
    </row>
    <row r="177" spans="2:18" ht="15">
      <c r="B177" s="68"/>
      <c r="C177" s="68" t="s">
        <v>304</v>
      </c>
      <c r="D177" s="27"/>
      <c r="E177" s="27"/>
      <c r="F177" s="27"/>
      <c r="G177" s="27"/>
      <c r="H177" s="27"/>
      <c r="I177" s="43"/>
      <c r="J177" s="30"/>
      <c r="K177" s="43"/>
      <c r="L177" s="39"/>
      <c r="M177" s="43"/>
      <c r="N177" s="39"/>
      <c r="O177" s="43"/>
      <c r="R177" s="68" t="s">
        <v>304</v>
      </c>
    </row>
    <row r="178" spans="2:15" ht="6.75" customHeight="1">
      <c r="B178" s="68"/>
      <c r="C178" s="68"/>
      <c r="D178" s="27"/>
      <c r="E178" s="27"/>
      <c r="F178" s="27"/>
      <c r="G178" s="27"/>
      <c r="H178" s="27"/>
      <c r="I178" s="43"/>
      <c r="J178" s="30"/>
      <c r="K178" s="43"/>
      <c r="L178" s="39"/>
      <c r="M178" s="43"/>
      <c r="N178" s="39"/>
      <c r="O178" s="43"/>
    </row>
    <row r="179" spans="2:15" ht="15">
      <c r="B179" s="68"/>
      <c r="C179" s="68" t="s">
        <v>305</v>
      </c>
      <c r="D179" s="27"/>
      <c r="E179" s="27"/>
      <c r="F179" s="27"/>
      <c r="G179" s="27"/>
      <c r="H179" s="27"/>
      <c r="I179" s="43"/>
      <c r="J179" s="30"/>
      <c r="K179" s="43"/>
      <c r="L179" s="39"/>
      <c r="M179" s="43"/>
      <c r="N179" s="39"/>
      <c r="O179" s="43"/>
    </row>
    <row r="180" spans="2:15" ht="15">
      <c r="B180" s="68"/>
      <c r="C180" s="68" t="s">
        <v>306</v>
      </c>
      <c r="D180" s="27"/>
      <c r="E180" s="27"/>
      <c r="F180" s="27"/>
      <c r="G180" s="27"/>
      <c r="H180" s="27"/>
      <c r="I180" s="43"/>
      <c r="J180" s="30"/>
      <c r="K180" s="43"/>
      <c r="L180" s="39"/>
      <c r="M180" s="43"/>
      <c r="N180" s="39"/>
      <c r="O180" s="43"/>
    </row>
    <row r="181" spans="2:15" ht="15">
      <c r="B181" s="68"/>
      <c r="C181" s="68" t="s">
        <v>307</v>
      </c>
      <c r="D181" s="27"/>
      <c r="E181" s="27"/>
      <c r="F181" s="27"/>
      <c r="G181" s="27"/>
      <c r="H181" s="27"/>
      <c r="I181" s="43"/>
      <c r="J181" s="30"/>
      <c r="K181" s="43"/>
      <c r="L181" s="39"/>
      <c r="M181" s="43"/>
      <c r="N181" s="39"/>
      <c r="O181" s="43"/>
    </row>
    <row r="182" spans="2:15" ht="15">
      <c r="B182" s="68"/>
      <c r="C182" s="68"/>
      <c r="D182" s="27"/>
      <c r="E182" s="27"/>
      <c r="F182" s="27"/>
      <c r="G182" s="27"/>
      <c r="H182" s="27"/>
      <c r="I182" s="43"/>
      <c r="J182" s="30"/>
      <c r="K182" s="43"/>
      <c r="L182" s="39"/>
      <c r="M182" s="43"/>
      <c r="N182" s="39"/>
      <c r="O182" s="43"/>
    </row>
    <row r="183" spans="2:15" ht="15">
      <c r="B183" s="68"/>
      <c r="C183" s="68"/>
      <c r="D183" s="27"/>
      <c r="E183" s="27"/>
      <c r="F183" s="27"/>
      <c r="G183" s="27"/>
      <c r="H183" s="27"/>
      <c r="I183" s="43"/>
      <c r="J183" s="30"/>
      <c r="K183" s="43"/>
      <c r="L183" s="39"/>
      <c r="M183" s="43"/>
      <c r="N183" s="39"/>
      <c r="O183" s="43"/>
    </row>
    <row r="184" spans="2:15" ht="15.75">
      <c r="B184" s="124" t="s">
        <v>87</v>
      </c>
      <c r="C184" s="127" t="s">
        <v>122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2:15" ht="8.25" customHeight="1">
      <c r="B185" s="68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2:15" ht="15">
      <c r="B186" s="68"/>
      <c r="C186" s="32" t="s">
        <v>278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2:15" ht="6.75" customHeight="1">
      <c r="B187" s="68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2:15" ht="15">
      <c r="B188" s="68"/>
      <c r="C188" s="32" t="s">
        <v>277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2:15" ht="15">
      <c r="B189" s="68"/>
      <c r="C189" s="32" t="s">
        <v>293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2:15" ht="15">
      <c r="B190" s="68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2:15" ht="15">
      <c r="B191" s="68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2:15" ht="15.75">
      <c r="B192" s="124" t="s">
        <v>88</v>
      </c>
      <c r="C192" s="127" t="s">
        <v>106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ht="8.25" customHeight="1">
      <c r="B193" s="125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2:15" ht="15">
      <c r="B194" s="125"/>
      <c r="C194" s="32" t="s">
        <v>258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2:15" ht="8.25" customHeight="1">
      <c r="B195" s="125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2:15" ht="15" customHeight="1">
      <c r="B196" s="125"/>
      <c r="C196" s="32"/>
      <c r="D196" s="32"/>
      <c r="E196" s="32"/>
      <c r="F196" s="32"/>
      <c r="G196" s="32"/>
      <c r="H196" s="32"/>
      <c r="I196" s="32"/>
      <c r="J196" s="32"/>
      <c r="K196" s="63" t="s">
        <v>5</v>
      </c>
      <c r="L196" s="32"/>
      <c r="M196" s="70" t="s">
        <v>21</v>
      </c>
      <c r="N196" s="32"/>
      <c r="O196" s="32"/>
    </row>
    <row r="197" spans="2:15" ht="15" customHeight="1">
      <c r="B197" s="125"/>
      <c r="C197" s="32"/>
      <c r="D197" s="32"/>
      <c r="E197" s="32"/>
      <c r="F197" s="32"/>
      <c r="G197" s="32"/>
      <c r="H197" s="32"/>
      <c r="I197" s="32"/>
      <c r="J197" s="32"/>
      <c r="K197" s="63" t="s">
        <v>7</v>
      </c>
      <c r="L197" s="32"/>
      <c r="M197" s="70" t="s">
        <v>7</v>
      </c>
      <c r="N197" s="32"/>
      <c r="O197" s="32"/>
    </row>
    <row r="198" spans="2:15" ht="15" customHeight="1">
      <c r="B198" s="125"/>
      <c r="C198" s="32"/>
      <c r="D198" s="32"/>
      <c r="E198" s="32"/>
      <c r="F198" s="32"/>
      <c r="G198" s="32"/>
      <c r="H198" s="32"/>
      <c r="I198" s="32"/>
      <c r="J198" s="32"/>
      <c r="K198" s="63" t="s">
        <v>4</v>
      </c>
      <c r="L198" s="32"/>
      <c r="M198" s="70" t="s">
        <v>9</v>
      </c>
      <c r="N198" s="32"/>
      <c r="O198" s="32"/>
    </row>
    <row r="199" spans="2:15" ht="15" customHeight="1">
      <c r="B199" s="125"/>
      <c r="C199" s="32"/>
      <c r="D199" s="32"/>
      <c r="E199" s="32"/>
      <c r="F199" s="32"/>
      <c r="G199" s="32"/>
      <c r="H199" s="32"/>
      <c r="I199" s="32"/>
      <c r="J199" s="32"/>
      <c r="K199" s="64" t="s">
        <v>236</v>
      </c>
      <c r="L199" s="32"/>
      <c r="M199" s="64" t="s">
        <v>236</v>
      </c>
      <c r="N199" s="32"/>
      <c r="O199" s="32"/>
    </row>
    <row r="200" spans="2:15" ht="15" customHeight="1">
      <c r="B200" s="125"/>
      <c r="C200" s="32"/>
      <c r="D200" s="32"/>
      <c r="E200" s="32"/>
      <c r="F200" s="32"/>
      <c r="G200" s="32"/>
      <c r="H200" s="32"/>
      <c r="I200" s="32"/>
      <c r="J200" s="32"/>
      <c r="K200" s="65" t="s">
        <v>11</v>
      </c>
      <c r="L200" s="32"/>
      <c r="M200" s="65" t="s">
        <v>11</v>
      </c>
      <c r="N200" s="32"/>
      <c r="O200" s="32"/>
    </row>
    <row r="201" spans="2:15" ht="8.25" customHeight="1">
      <c r="B201" s="125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2:15" ht="15.75" thickBot="1">
      <c r="B202" s="125"/>
      <c r="D202" s="32" t="s">
        <v>218</v>
      </c>
      <c r="E202" s="32"/>
      <c r="F202" s="32"/>
      <c r="G202" s="32"/>
      <c r="H202" s="32"/>
      <c r="I202" s="32"/>
      <c r="J202" s="32"/>
      <c r="K202" s="148">
        <v>8</v>
      </c>
      <c r="L202" s="32"/>
      <c r="M202" s="148">
        <f>176+8</f>
        <v>184</v>
      </c>
      <c r="N202" s="32"/>
      <c r="O202" s="32"/>
    </row>
    <row r="203" spans="2:15" ht="8.25" customHeight="1" thickTop="1">
      <c r="B203" s="125"/>
      <c r="C203" s="32"/>
      <c r="D203" s="32"/>
      <c r="E203" s="32"/>
      <c r="F203" s="32"/>
      <c r="G203" s="32"/>
      <c r="H203" s="32"/>
      <c r="I203" s="32"/>
      <c r="J203" s="32"/>
      <c r="L203" s="32"/>
      <c r="M203" s="32"/>
      <c r="N203" s="32"/>
      <c r="O203" s="32"/>
    </row>
    <row r="204" spans="2:15" ht="15">
      <c r="B204" s="125"/>
      <c r="C204" s="32" t="s">
        <v>186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2:15" ht="8.25" customHeight="1">
      <c r="B205" s="125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2:15" ht="15">
      <c r="B206" s="125"/>
      <c r="C206" s="32"/>
      <c r="D206" s="32"/>
      <c r="E206" s="32"/>
      <c r="F206" s="32"/>
      <c r="G206" s="32"/>
      <c r="H206" s="32"/>
      <c r="I206" s="32"/>
      <c r="J206" s="32"/>
      <c r="L206" s="32"/>
      <c r="M206" s="65" t="s">
        <v>11</v>
      </c>
      <c r="N206" s="32"/>
      <c r="O206" s="32"/>
    </row>
    <row r="207" spans="2:15" ht="8.25" customHeight="1">
      <c r="B207" s="125"/>
      <c r="C207" s="32"/>
      <c r="D207" s="32"/>
      <c r="E207" s="32"/>
      <c r="F207" s="32"/>
      <c r="G207" s="32"/>
      <c r="H207" s="32"/>
      <c r="I207" s="32"/>
      <c r="J207" s="32"/>
      <c r="L207" s="32"/>
      <c r="M207" s="32"/>
      <c r="N207" s="32"/>
      <c r="O207" s="32"/>
    </row>
    <row r="208" spans="2:15" ht="15.75" thickBot="1">
      <c r="B208" s="125"/>
      <c r="C208" s="32"/>
      <c r="D208" s="32" t="s">
        <v>187</v>
      </c>
      <c r="E208" s="32"/>
      <c r="F208" s="32"/>
      <c r="G208" s="32"/>
      <c r="H208" s="32"/>
      <c r="I208" s="32"/>
      <c r="J208" s="32"/>
      <c r="L208" s="32"/>
      <c r="M208" s="148">
        <v>231</v>
      </c>
      <c r="N208" s="32"/>
      <c r="O208" s="32"/>
    </row>
    <row r="209" spans="2:15" ht="8.25" customHeight="1" thickTop="1">
      <c r="B209" s="125"/>
      <c r="C209" s="32"/>
      <c r="D209" s="32"/>
      <c r="E209" s="32"/>
      <c r="F209" s="32"/>
      <c r="G209" s="32"/>
      <c r="H209" s="32"/>
      <c r="I209" s="32"/>
      <c r="J209" s="32"/>
      <c r="L209" s="32"/>
      <c r="M209" s="32"/>
      <c r="N209" s="32"/>
      <c r="O209" s="32"/>
    </row>
    <row r="210" spans="2:15" ht="15.75" thickBot="1">
      <c r="B210" s="125"/>
      <c r="C210" s="32"/>
      <c r="D210" s="32" t="s">
        <v>188</v>
      </c>
      <c r="E210" s="32"/>
      <c r="F210" s="32"/>
      <c r="G210" s="32"/>
      <c r="H210" s="32"/>
      <c r="I210" s="32"/>
      <c r="J210" s="32"/>
      <c r="L210" s="32"/>
      <c r="M210" s="148">
        <f>M208</f>
        <v>231</v>
      </c>
      <c r="N210" s="32"/>
      <c r="O210" s="32"/>
    </row>
    <row r="211" spans="2:15" ht="8.25" customHeight="1" thickTop="1">
      <c r="B211" s="125"/>
      <c r="C211" s="32"/>
      <c r="D211" s="32"/>
      <c r="E211" s="32"/>
      <c r="F211" s="32"/>
      <c r="G211" s="32"/>
      <c r="H211" s="32"/>
      <c r="I211" s="32"/>
      <c r="J211" s="32"/>
      <c r="L211" s="32"/>
      <c r="M211" s="32"/>
      <c r="N211" s="32"/>
      <c r="O211" s="32"/>
    </row>
    <row r="212" spans="2:15" ht="15.75" thickBot="1">
      <c r="B212" s="125"/>
      <c r="C212" s="32"/>
      <c r="D212" s="32" t="s">
        <v>189</v>
      </c>
      <c r="E212" s="32"/>
      <c r="F212" s="32"/>
      <c r="G212" s="32"/>
      <c r="H212" s="32"/>
      <c r="I212" s="32"/>
      <c r="J212" s="32"/>
      <c r="L212" s="32"/>
      <c r="M212" s="148">
        <v>130</v>
      </c>
      <c r="N212" s="32"/>
      <c r="O212" s="32"/>
    </row>
    <row r="213" spans="2:15" ht="15.75" thickTop="1">
      <c r="B213" s="125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2:15" ht="15">
      <c r="B214" s="125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2:15" ht="15.75">
      <c r="B215" s="124" t="s">
        <v>89</v>
      </c>
      <c r="C215" s="127" t="s">
        <v>105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2:15" ht="8.25" customHeight="1">
      <c r="B216" s="125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2:16" ht="15">
      <c r="B217" s="125"/>
      <c r="C217" s="169"/>
      <c r="D217" s="198" t="s">
        <v>259</v>
      </c>
      <c r="E217" s="199"/>
      <c r="F217" s="200"/>
      <c r="G217" s="170"/>
      <c r="H217" s="171"/>
      <c r="I217" s="171"/>
      <c r="J217" s="171"/>
      <c r="K217" s="171"/>
      <c r="L217" s="172"/>
      <c r="M217" s="171"/>
      <c r="N217" s="171"/>
      <c r="O217" s="171"/>
      <c r="P217" s="172"/>
    </row>
    <row r="218" spans="2:16" ht="15">
      <c r="B218" s="125"/>
      <c r="C218" s="173" t="s">
        <v>260</v>
      </c>
      <c r="D218" s="201" t="s">
        <v>261</v>
      </c>
      <c r="E218" s="202"/>
      <c r="F218" s="203"/>
      <c r="G218" s="174" t="s">
        <v>262</v>
      </c>
      <c r="H218" s="176"/>
      <c r="I218" s="176"/>
      <c r="J218" s="176"/>
      <c r="K218" s="176"/>
      <c r="L218" s="175"/>
      <c r="M218" s="176" t="s">
        <v>263</v>
      </c>
      <c r="N218" s="176"/>
      <c r="O218" s="176"/>
      <c r="P218" s="175"/>
    </row>
    <row r="219" spans="2:16" ht="15">
      <c r="B219" s="125"/>
      <c r="C219" s="169"/>
      <c r="D219" s="170"/>
      <c r="E219" s="171"/>
      <c r="F219" s="172"/>
      <c r="G219" s="170"/>
      <c r="H219" s="171"/>
      <c r="I219" s="171"/>
      <c r="J219" s="171"/>
      <c r="K219" s="171"/>
      <c r="L219" s="172"/>
      <c r="M219" s="170"/>
      <c r="N219" s="171"/>
      <c r="O219" s="171"/>
      <c r="P219" s="177"/>
    </row>
    <row r="220" spans="2:16" ht="15">
      <c r="B220" s="125"/>
      <c r="C220" s="184" t="s">
        <v>264</v>
      </c>
      <c r="D220" s="178"/>
      <c r="E220" s="89" t="s">
        <v>265</v>
      </c>
      <c r="F220" s="182"/>
      <c r="G220" s="178" t="s">
        <v>294</v>
      </c>
      <c r="H220" s="89"/>
      <c r="I220" s="89"/>
      <c r="J220" s="89"/>
      <c r="K220" s="89"/>
      <c r="L220" s="182"/>
      <c r="M220" s="178" t="s">
        <v>268</v>
      </c>
      <c r="N220" s="89"/>
      <c r="O220" s="89"/>
      <c r="P220" s="179"/>
    </row>
    <row r="221" spans="2:16" ht="15">
      <c r="B221" s="125"/>
      <c r="C221" s="185"/>
      <c r="D221" s="178"/>
      <c r="E221" s="89"/>
      <c r="F221" s="182"/>
      <c r="G221" s="178" t="s">
        <v>295</v>
      </c>
      <c r="H221" s="89"/>
      <c r="I221" s="89"/>
      <c r="J221" s="89"/>
      <c r="K221" s="89"/>
      <c r="L221" s="182"/>
      <c r="M221" s="178" t="s">
        <v>298</v>
      </c>
      <c r="N221" s="89"/>
      <c r="O221" s="89"/>
      <c r="P221" s="179"/>
    </row>
    <row r="222" spans="2:16" ht="15" customHeight="1">
      <c r="B222" s="125"/>
      <c r="C222" s="185"/>
      <c r="D222" s="178"/>
      <c r="E222" s="89"/>
      <c r="F222" s="182"/>
      <c r="G222" s="178" t="s">
        <v>266</v>
      </c>
      <c r="H222" s="89"/>
      <c r="I222" s="89"/>
      <c r="J222" s="89"/>
      <c r="K222" s="89"/>
      <c r="L222" s="182"/>
      <c r="M222" s="178" t="s">
        <v>297</v>
      </c>
      <c r="N222" s="89"/>
      <c r="O222" s="89"/>
      <c r="P222" s="179"/>
    </row>
    <row r="223" spans="2:16" ht="15" customHeight="1">
      <c r="B223" s="125"/>
      <c r="C223" s="185"/>
      <c r="D223" s="178"/>
      <c r="E223" s="89"/>
      <c r="F223" s="182"/>
      <c r="G223" s="178" t="s">
        <v>267</v>
      </c>
      <c r="H223" s="89"/>
      <c r="I223" s="89"/>
      <c r="J223" s="89"/>
      <c r="K223" s="89"/>
      <c r="L223" s="182"/>
      <c r="M223" s="178"/>
      <c r="N223" s="89"/>
      <c r="O223" s="89"/>
      <c r="P223" s="179"/>
    </row>
    <row r="224" spans="2:16" ht="15" customHeight="1">
      <c r="B224" s="125"/>
      <c r="C224" s="185"/>
      <c r="D224" s="178"/>
      <c r="E224" s="89"/>
      <c r="F224" s="182"/>
      <c r="G224" s="178" t="s">
        <v>296</v>
      </c>
      <c r="H224" s="89"/>
      <c r="I224" s="89"/>
      <c r="J224" s="89"/>
      <c r="K224" s="89"/>
      <c r="L224" s="182"/>
      <c r="M224" s="178" t="s">
        <v>269</v>
      </c>
      <c r="N224" s="89"/>
      <c r="O224" s="89"/>
      <c r="P224" s="179"/>
    </row>
    <row r="225" spans="2:16" ht="15" customHeight="1">
      <c r="B225" s="125"/>
      <c r="C225" s="185"/>
      <c r="D225" s="178"/>
      <c r="E225" s="89"/>
      <c r="F225" s="182"/>
      <c r="H225" s="89"/>
      <c r="I225" s="89"/>
      <c r="J225" s="89"/>
      <c r="K225" s="89"/>
      <c r="L225" s="182"/>
      <c r="M225" s="178" t="s">
        <v>299</v>
      </c>
      <c r="N225" s="89"/>
      <c r="O225" s="89"/>
      <c r="P225" s="179"/>
    </row>
    <row r="226" spans="2:16" ht="15" customHeight="1">
      <c r="B226" s="125"/>
      <c r="C226" s="185"/>
      <c r="D226" s="178"/>
      <c r="E226" s="89"/>
      <c r="F226" s="182"/>
      <c r="G226" s="178"/>
      <c r="H226" s="89"/>
      <c r="I226" s="89"/>
      <c r="J226" s="89"/>
      <c r="K226" s="89"/>
      <c r="L226" s="182"/>
      <c r="M226" s="178" t="s">
        <v>276</v>
      </c>
      <c r="N226" s="89"/>
      <c r="O226" s="89"/>
      <c r="P226" s="179"/>
    </row>
    <row r="227" spans="2:16" ht="15" customHeight="1">
      <c r="B227" s="125"/>
      <c r="C227" s="185"/>
      <c r="D227" s="178"/>
      <c r="E227" s="89"/>
      <c r="F227" s="182"/>
      <c r="G227" s="178"/>
      <c r="H227" s="89"/>
      <c r="I227" s="89"/>
      <c r="J227" s="89"/>
      <c r="K227" s="89"/>
      <c r="L227" s="182"/>
      <c r="M227" s="178" t="s">
        <v>300</v>
      </c>
      <c r="N227" s="89"/>
      <c r="O227" s="89"/>
      <c r="P227" s="179"/>
    </row>
    <row r="228" spans="2:16" ht="15" customHeight="1">
      <c r="B228" s="125"/>
      <c r="C228" s="185"/>
      <c r="D228" s="178"/>
      <c r="E228" s="89"/>
      <c r="F228" s="182"/>
      <c r="G228" s="178"/>
      <c r="H228" s="89"/>
      <c r="I228" s="89"/>
      <c r="J228" s="89"/>
      <c r="K228" s="89"/>
      <c r="L228" s="182"/>
      <c r="M228" s="178" t="s">
        <v>301</v>
      </c>
      <c r="N228" s="89"/>
      <c r="O228" s="89"/>
      <c r="P228" s="179"/>
    </row>
    <row r="229" spans="2:16" ht="15" customHeight="1">
      <c r="B229" s="125"/>
      <c r="C229" s="185"/>
      <c r="D229" s="178"/>
      <c r="E229" s="89"/>
      <c r="F229" s="182"/>
      <c r="G229" s="178"/>
      <c r="H229" s="89"/>
      <c r="I229" s="89"/>
      <c r="J229" s="89"/>
      <c r="K229" s="89"/>
      <c r="L229" s="182"/>
      <c r="M229" s="178" t="s">
        <v>270</v>
      </c>
      <c r="N229" s="89"/>
      <c r="O229" s="89"/>
      <c r="P229" s="179"/>
    </row>
    <row r="230" spans="2:16" ht="15" customHeight="1">
      <c r="B230" s="125"/>
      <c r="C230" s="185"/>
      <c r="D230" s="178"/>
      <c r="E230" s="89"/>
      <c r="F230" s="182"/>
      <c r="G230" s="178"/>
      <c r="H230" s="89"/>
      <c r="I230" s="89"/>
      <c r="J230" s="89"/>
      <c r="K230" s="89"/>
      <c r="L230" s="182"/>
      <c r="M230" s="178" t="s">
        <v>302</v>
      </c>
      <c r="N230" s="89"/>
      <c r="O230" s="89"/>
      <c r="P230" s="179"/>
    </row>
    <row r="231" spans="2:16" ht="15" customHeight="1">
      <c r="B231" s="125"/>
      <c r="C231" s="185"/>
      <c r="D231" s="178"/>
      <c r="E231" s="89"/>
      <c r="F231" s="182"/>
      <c r="G231" s="178"/>
      <c r="H231" s="89"/>
      <c r="I231" s="89"/>
      <c r="J231" s="89"/>
      <c r="K231" s="89"/>
      <c r="L231" s="182"/>
      <c r="M231" s="178" t="s">
        <v>271</v>
      </c>
      <c r="N231" s="89"/>
      <c r="O231" s="89"/>
      <c r="P231" s="179"/>
    </row>
    <row r="232" spans="2:16" ht="15" customHeight="1">
      <c r="B232" s="125"/>
      <c r="C232" s="186"/>
      <c r="D232" s="180"/>
      <c r="E232" s="92"/>
      <c r="F232" s="183"/>
      <c r="G232" s="180"/>
      <c r="H232" s="92"/>
      <c r="I232" s="92"/>
      <c r="J232" s="92"/>
      <c r="K232" s="92"/>
      <c r="L232" s="183"/>
      <c r="M232" s="180"/>
      <c r="N232" s="92"/>
      <c r="O232" s="92"/>
      <c r="P232" s="181"/>
    </row>
    <row r="233" spans="2:15" ht="15" customHeight="1">
      <c r="B233" s="125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2:15" ht="15" customHeight="1">
      <c r="B234" s="125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2:15" ht="15.75">
      <c r="B235" s="124" t="s">
        <v>90</v>
      </c>
      <c r="C235" s="127" t="s">
        <v>183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2:15" ht="8.25" customHeight="1">
      <c r="B236" s="125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2:13" ht="15">
      <c r="B237" s="68"/>
      <c r="C237" s="23" t="s">
        <v>285</v>
      </c>
      <c r="D237" s="47"/>
      <c r="E237" s="27"/>
      <c r="F237" s="27"/>
      <c r="G237" s="27"/>
      <c r="H237" s="27"/>
      <c r="I237" s="36"/>
      <c r="J237" s="25"/>
      <c r="K237" s="25"/>
      <c r="L237" s="32"/>
      <c r="M237" s="32"/>
    </row>
    <row r="238" spans="2:15" ht="15">
      <c r="B238" s="68"/>
      <c r="C238" s="68" t="s">
        <v>156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2:15" ht="15">
      <c r="B239" s="68"/>
      <c r="C239" s="68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2:15" ht="15">
      <c r="B240" s="68"/>
      <c r="C240" s="68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2:15" ht="15.75">
      <c r="B241" s="124" t="s">
        <v>91</v>
      </c>
      <c r="C241" s="127" t="s">
        <v>104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2:15" ht="8.25" customHeight="1">
      <c r="B242" s="68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2:15" ht="15">
      <c r="B243" s="68"/>
      <c r="C243" s="27" t="s">
        <v>157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2:15" ht="15">
      <c r="B244" s="68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2:15" ht="15">
      <c r="B245" s="68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2:15" ht="15.75">
      <c r="B246" s="124" t="s">
        <v>92</v>
      </c>
      <c r="C246" s="127" t="s">
        <v>103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2:15" ht="8.25" customHeight="1">
      <c r="B247" s="125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2:15" ht="15">
      <c r="B248" s="125"/>
      <c r="C248" s="25" t="s">
        <v>136</v>
      </c>
      <c r="D248" s="119"/>
      <c r="E248" s="119"/>
      <c r="F248" s="119"/>
      <c r="G248" s="119"/>
      <c r="H248" s="119"/>
      <c r="I248" s="119"/>
      <c r="J248" s="82"/>
      <c r="K248" s="82"/>
      <c r="L248" s="83"/>
      <c r="M248" s="50"/>
      <c r="N248" s="81"/>
      <c r="O248" s="32"/>
    </row>
    <row r="249" spans="2:15" ht="15">
      <c r="B249" s="125"/>
      <c r="C249" s="89" t="s">
        <v>135</v>
      </c>
      <c r="D249" s="89"/>
      <c r="E249" s="89"/>
      <c r="F249" s="89"/>
      <c r="G249" s="119"/>
      <c r="H249" s="119"/>
      <c r="I249" s="119"/>
      <c r="J249" s="82"/>
      <c r="K249" s="82"/>
      <c r="L249" s="83"/>
      <c r="M249" s="50"/>
      <c r="N249" s="81"/>
      <c r="O249" s="32"/>
    </row>
    <row r="250" spans="2:15" ht="8.25" customHeight="1">
      <c r="B250" s="125"/>
      <c r="C250" s="89"/>
      <c r="D250" s="89"/>
      <c r="E250" s="89"/>
      <c r="F250" s="89"/>
      <c r="G250" s="119"/>
      <c r="H250" s="119"/>
      <c r="I250" s="119"/>
      <c r="J250" s="82"/>
      <c r="K250" s="82"/>
      <c r="L250" s="83"/>
      <c r="M250" s="50"/>
      <c r="N250" s="81"/>
      <c r="O250" s="32"/>
    </row>
    <row r="251" spans="2:15" ht="15">
      <c r="B251" s="125"/>
      <c r="C251" s="89" t="s">
        <v>132</v>
      </c>
      <c r="D251" s="89" t="s">
        <v>138</v>
      </c>
      <c r="E251" s="89"/>
      <c r="F251" s="89"/>
      <c r="G251" s="119"/>
      <c r="H251" s="119"/>
      <c r="I251" s="119"/>
      <c r="J251" s="82"/>
      <c r="K251" s="82"/>
      <c r="L251" s="83"/>
      <c r="M251" s="50"/>
      <c r="N251" s="81"/>
      <c r="O251" s="32"/>
    </row>
    <row r="252" spans="2:15" ht="15">
      <c r="B252" s="125"/>
      <c r="C252" s="89"/>
      <c r="D252" s="89" t="s">
        <v>199</v>
      </c>
      <c r="E252" s="89"/>
      <c r="F252" s="89"/>
      <c r="G252" s="119"/>
      <c r="H252" s="119"/>
      <c r="I252" s="119"/>
      <c r="J252" s="82"/>
      <c r="K252" s="82"/>
      <c r="L252" s="83"/>
      <c r="M252" s="50"/>
      <c r="N252" s="81"/>
      <c r="O252" s="32"/>
    </row>
    <row r="253" spans="2:15" ht="15">
      <c r="B253" s="125"/>
      <c r="C253" s="89"/>
      <c r="D253" s="89" t="s">
        <v>200</v>
      </c>
      <c r="E253" s="89"/>
      <c r="F253" s="89"/>
      <c r="G253" s="119"/>
      <c r="H253" s="119"/>
      <c r="I253" s="119"/>
      <c r="J253" s="82"/>
      <c r="K253" s="82"/>
      <c r="L253" s="83"/>
      <c r="M253" s="50"/>
      <c r="N253" s="81"/>
      <c r="O253" s="32"/>
    </row>
    <row r="254" spans="2:15" ht="15">
      <c r="B254" s="125"/>
      <c r="C254" s="89"/>
      <c r="D254" s="89" t="s">
        <v>201</v>
      </c>
      <c r="E254" s="89"/>
      <c r="F254" s="89"/>
      <c r="G254" s="119"/>
      <c r="H254" s="119"/>
      <c r="I254" s="119"/>
      <c r="J254" s="82"/>
      <c r="K254" s="82"/>
      <c r="L254" s="83"/>
      <c r="M254" s="50"/>
      <c r="N254" s="81"/>
      <c r="O254" s="32"/>
    </row>
    <row r="255" spans="2:15" ht="8.25" customHeight="1">
      <c r="B255" s="125"/>
      <c r="C255" s="89"/>
      <c r="D255" s="89"/>
      <c r="E255" s="89"/>
      <c r="F255" s="89"/>
      <c r="G255" s="119"/>
      <c r="H255" s="119"/>
      <c r="I255" s="119"/>
      <c r="J255" s="82"/>
      <c r="K255" s="82"/>
      <c r="L255" s="83"/>
      <c r="M255" s="50"/>
      <c r="N255" s="81"/>
      <c r="O255" s="32"/>
    </row>
    <row r="256" spans="2:15" ht="15">
      <c r="B256" s="125"/>
      <c r="C256" s="89"/>
      <c r="D256" s="89" t="s">
        <v>272</v>
      </c>
      <c r="E256" s="89"/>
      <c r="F256" s="89"/>
      <c r="G256" s="119"/>
      <c r="H256" s="119"/>
      <c r="I256" s="119"/>
      <c r="J256" s="82"/>
      <c r="K256" s="82"/>
      <c r="L256" s="83"/>
      <c r="M256" s="50"/>
      <c r="N256" s="81"/>
      <c r="O256" s="32"/>
    </row>
    <row r="257" spans="2:15" ht="8.25" customHeight="1">
      <c r="B257" s="125"/>
      <c r="C257" s="89"/>
      <c r="D257" s="144"/>
      <c r="E257" s="89"/>
      <c r="F257" s="89"/>
      <c r="G257" s="119"/>
      <c r="H257" s="119"/>
      <c r="I257" s="119"/>
      <c r="J257" s="82"/>
      <c r="K257" s="82"/>
      <c r="L257" s="83"/>
      <c r="M257" s="50"/>
      <c r="N257" s="81"/>
      <c r="O257" s="32"/>
    </row>
    <row r="258" spans="2:15" ht="15">
      <c r="B258" s="125"/>
      <c r="C258" s="89" t="s">
        <v>133</v>
      </c>
      <c r="D258" s="89" t="s">
        <v>139</v>
      </c>
      <c r="E258" s="89"/>
      <c r="F258" s="89"/>
      <c r="G258" s="119"/>
      <c r="H258" s="119"/>
      <c r="I258" s="119"/>
      <c r="J258" s="82"/>
      <c r="K258" s="82"/>
      <c r="L258" s="83"/>
      <c r="M258" s="50"/>
      <c r="N258" s="81"/>
      <c r="O258" s="32"/>
    </row>
    <row r="259" spans="2:15" ht="15">
      <c r="B259" s="125"/>
      <c r="C259" s="89"/>
      <c r="D259" s="89" t="s">
        <v>202</v>
      </c>
      <c r="E259" s="89"/>
      <c r="F259" s="89"/>
      <c r="G259" s="119"/>
      <c r="H259" s="119"/>
      <c r="I259" s="119"/>
      <c r="J259" s="82"/>
      <c r="K259" s="82"/>
      <c r="L259" s="83"/>
      <c r="M259" s="50"/>
      <c r="N259" s="81"/>
      <c r="O259" s="32"/>
    </row>
    <row r="260" spans="2:15" ht="15">
      <c r="B260" s="125"/>
      <c r="C260" s="89"/>
      <c r="D260" s="89" t="s">
        <v>203</v>
      </c>
      <c r="E260" s="89"/>
      <c r="F260" s="89"/>
      <c r="G260" s="119"/>
      <c r="H260" s="119"/>
      <c r="I260" s="119"/>
      <c r="J260" s="82"/>
      <c r="K260" s="82"/>
      <c r="L260" s="83"/>
      <c r="M260" s="50"/>
      <c r="N260" s="81"/>
      <c r="O260" s="32"/>
    </row>
    <row r="261" spans="2:15" ht="15">
      <c r="B261" s="125"/>
      <c r="C261" s="89"/>
      <c r="D261" s="89" t="s">
        <v>204</v>
      </c>
      <c r="E261" s="89"/>
      <c r="F261" s="89"/>
      <c r="G261" s="119"/>
      <c r="H261" s="119"/>
      <c r="I261" s="119"/>
      <c r="J261" s="82"/>
      <c r="K261" s="82"/>
      <c r="L261" s="83"/>
      <c r="M261" s="50"/>
      <c r="N261" s="81"/>
      <c r="O261" s="32"/>
    </row>
    <row r="262" spans="2:15" ht="15">
      <c r="B262" s="125"/>
      <c r="C262" s="89"/>
      <c r="D262" s="89" t="s">
        <v>205</v>
      </c>
      <c r="E262" s="89"/>
      <c r="F262" s="89"/>
      <c r="G262" s="119"/>
      <c r="H262" s="119"/>
      <c r="I262" s="119"/>
      <c r="J262" s="82"/>
      <c r="K262" s="82"/>
      <c r="L262" s="83"/>
      <c r="M262" s="50"/>
      <c r="N262" s="81"/>
      <c r="O262" s="32"/>
    </row>
    <row r="263" spans="2:15" ht="15">
      <c r="B263" s="125"/>
      <c r="C263" s="89"/>
      <c r="D263" s="89" t="s">
        <v>206</v>
      </c>
      <c r="E263" s="89"/>
      <c r="F263" s="89"/>
      <c r="G263" s="119"/>
      <c r="H263" s="119"/>
      <c r="I263" s="119"/>
      <c r="J263" s="82"/>
      <c r="K263" s="82"/>
      <c r="L263" s="83"/>
      <c r="M263" s="50"/>
      <c r="N263" s="81"/>
      <c r="O263" s="32"/>
    </row>
    <row r="264" spans="2:15" ht="15">
      <c r="B264" s="125"/>
      <c r="C264" s="89"/>
      <c r="D264" s="89" t="s">
        <v>225</v>
      </c>
      <c r="E264" s="89"/>
      <c r="F264" s="89"/>
      <c r="G264" s="119"/>
      <c r="H264" s="119"/>
      <c r="I264" s="119"/>
      <c r="J264" s="82"/>
      <c r="K264" s="82"/>
      <c r="L264" s="83"/>
      <c r="M264" s="50"/>
      <c r="N264" s="81"/>
      <c r="O264" s="32"/>
    </row>
    <row r="265" spans="2:15" ht="15">
      <c r="B265" s="125"/>
      <c r="C265" s="89"/>
      <c r="D265" s="89" t="s">
        <v>207</v>
      </c>
      <c r="E265" s="89"/>
      <c r="F265" s="89"/>
      <c r="G265" s="119"/>
      <c r="H265" s="119"/>
      <c r="I265" s="119"/>
      <c r="J265" s="82"/>
      <c r="K265" s="82"/>
      <c r="L265" s="83"/>
      <c r="M265" s="50"/>
      <c r="N265" s="81"/>
      <c r="O265" s="32"/>
    </row>
    <row r="266" spans="2:15" ht="8.25" customHeight="1">
      <c r="B266" s="125"/>
      <c r="C266" s="89"/>
      <c r="D266" s="89"/>
      <c r="E266" s="89"/>
      <c r="F266" s="89"/>
      <c r="G266" s="119"/>
      <c r="H266" s="119"/>
      <c r="I266" s="119"/>
      <c r="J266" s="82"/>
      <c r="K266" s="82"/>
      <c r="L266" s="83"/>
      <c r="M266" s="50"/>
      <c r="N266" s="81"/>
      <c r="O266" s="32"/>
    </row>
    <row r="267" spans="2:15" ht="15">
      <c r="B267" s="125"/>
      <c r="C267" s="89"/>
      <c r="D267" s="89" t="s">
        <v>134</v>
      </c>
      <c r="E267" s="89"/>
      <c r="F267" s="89"/>
      <c r="G267" s="119"/>
      <c r="H267" s="119"/>
      <c r="I267" s="119"/>
      <c r="J267" s="82"/>
      <c r="K267" s="82"/>
      <c r="L267" s="83"/>
      <c r="M267" s="50"/>
      <c r="N267" s="81"/>
      <c r="O267" s="32"/>
    </row>
    <row r="268" spans="2:15" ht="8.25" customHeight="1">
      <c r="B268" s="125"/>
      <c r="C268" s="89"/>
      <c r="D268" s="89" t="s">
        <v>13</v>
      </c>
      <c r="E268" s="89"/>
      <c r="F268" s="89"/>
      <c r="G268" s="119"/>
      <c r="H268" s="119"/>
      <c r="I268" s="119"/>
      <c r="J268" s="82"/>
      <c r="K268" s="82"/>
      <c r="L268" s="83"/>
      <c r="M268" s="120"/>
      <c r="N268" s="81"/>
      <c r="O268" s="32"/>
    </row>
    <row r="269" spans="2:15" ht="15">
      <c r="B269" s="125"/>
      <c r="C269" s="89" t="s">
        <v>286</v>
      </c>
      <c r="D269" s="89"/>
      <c r="E269" s="89"/>
      <c r="F269" s="89"/>
      <c r="G269" s="119"/>
      <c r="H269" s="119"/>
      <c r="I269" s="119"/>
      <c r="J269" s="82"/>
      <c r="K269" s="82"/>
      <c r="L269" s="83"/>
      <c r="M269" s="50"/>
      <c r="N269" s="81"/>
      <c r="O269" s="32"/>
    </row>
    <row r="270" spans="2:15" ht="15">
      <c r="B270" s="125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32"/>
    </row>
    <row r="271" spans="2:15" ht="15">
      <c r="B271" s="125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2:15" ht="15.75">
      <c r="B272" s="124" t="s">
        <v>93</v>
      </c>
      <c r="C272" s="127" t="s">
        <v>231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2:15" ht="8.25" customHeight="1">
      <c r="B273" s="125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2:15" ht="15">
      <c r="B274" s="125"/>
      <c r="C274" s="32" t="s">
        <v>245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2:15" ht="15" customHeight="1">
      <c r="B275" s="125"/>
      <c r="L275" s="32"/>
      <c r="M275" s="32"/>
      <c r="N275" s="32"/>
      <c r="O275" s="32"/>
    </row>
    <row r="276" spans="2:15" ht="15">
      <c r="B276" s="125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2:15" ht="15.75">
      <c r="B277" s="124" t="s">
        <v>94</v>
      </c>
      <c r="C277" s="127" t="s">
        <v>214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2:15" ht="8.25" customHeight="1">
      <c r="B278" s="125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ht="15">
      <c r="B279" s="125"/>
      <c r="C279" s="78" t="s">
        <v>96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3:15" ht="8.25" customHeight="1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3:15" ht="15">
      <c r="C281" s="32" t="s">
        <v>232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ht="15">
      <c r="B282" s="125"/>
      <c r="C282" s="32" t="s">
        <v>216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ht="15">
      <c r="B283" s="125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2:15" ht="15">
      <c r="B284" s="125"/>
      <c r="C284" s="78" t="s">
        <v>163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2:15" ht="8.25" customHeight="1">
      <c r="B285" s="68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ht="15">
      <c r="B286" s="68"/>
      <c r="C286" s="32" t="s">
        <v>217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ht="15">
      <c r="B287" s="68"/>
      <c r="C287" s="32" t="s">
        <v>210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ht="15">
      <c r="B288" s="68"/>
      <c r="C288" s="32" t="s">
        <v>211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ht="15">
      <c r="B289" s="32"/>
      <c r="C289" s="14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ht="1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ht="1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ht="1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ht="1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5" ht="1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2:15" ht="1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2:15" ht="1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2:15" ht="1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2:15" ht="1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2:15" ht="1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2:15" ht="1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2:15" ht="1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2:15" ht="1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2:15" ht="1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ht="1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ht="1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2:15" ht="1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2:15" ht="1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2:15" ht="1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2:15" ht="1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2:15" ht="1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2:15" ht="1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2:15" ht="1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2:15" ht="1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2:15" ht="1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2:15" ht="1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2:15" ht="1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2:15" ht="1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2:15" ht="1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2:15" ht="1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2:15" ht="1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2:15" ht="1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2:15" ht="1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2:15" ht="1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ht="1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ht="1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ht="1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ht="1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ht="1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ht="1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ht="1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ht="1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ht="1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ht="1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ht="1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ht="1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ht="1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ht="1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ht="1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ht="1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ht="1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ht="1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ht="1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ht="1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ht="1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ht="1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ht="1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ht="1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ht="1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ht="1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ht="1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2:15" ht="1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2:15" ht="1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2:15" ht="1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2:15" ht="1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2:15" ht="1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2:15" ht="1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2:15" ht="1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2:15" ht="1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2:15" ht="1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2:15" ht="1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2:15" ht="1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2:15" ht="1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2:15" ht="1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2:15" ht="1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2:15" ht="1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2:15" ht="1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2:15" ht="1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2:15" ht="1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2:15" ht="1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2:15" ht="1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2:15" ht="1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2:15" ht="1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2:15" ht="1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2:15" ht="1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2:15" ht="1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2:15" ht="15">
      <c r="B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2:15" ht="15">
      <c r="B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2:15" ht="15">
      <c r="B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</sheetData>
  <mergeCells count="4">
    <mergeCell ref="I161:K161"/>
    <mergeCell ref="M161:O161"/>
    <mergeCell ref="D217:F217"/>
    <mergeCell ref="D218:F218"/>
  </mergeCells>
  <printOptions/>
  <pageMargins left="0.7480314960629921" right="0.6692913385826772" top="0.7480314960629921" bottom="0.7480314960629921" header="0.5118110236220472" footer="0.5118110236220472"/>
  <pageSetup firstPageNumber="5" useFirstPageNumber="1" horizontalDpi="300" verticalDpi="300" orientation="portrait" paperSize="9" scale="81" r:id="rId1"/>
  <headerFooter alignWithMargins="0">
    <oddFooter>&amp;C&amp;P</oddFooter>
  </headerFooter>
  <rowBreaks count="3" manualBreakCount="3">
    <brk id="123" min="1" max="15" man="1"/>
    <brk id="181" min="1" max="15" man="1"/>
    <brk id="24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shafie</cp:lastModifiedBy>
  <cp:lastPrinted>2003-08-26T08:24:09Z</cp:lastPrinted>
  <dcterms:created xsi:type="dcterms:W3CDTF">2000-02-18T03:23:51Z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