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4" activeTab="5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'BS'!$B$62</definedName>
    <definedName name="\C">#REF!</definedName>
    <definedName name="_PCRSPL_SS1_QP">'PL'!$B$54</definedName>
    <definedName name="_PRCRSBS_SS2_QP">'BS'!$C$62</definedName>
    <definedName name="_PRCRSNOTES_SS3">#REF!</definedName>
    <definedName name="BS">'BS'!$A$1:$K$58</definedName>
    <definedName name="NOTES">#REF!</definedName>
    <definedName name="PL">'PL'!$B$2:$P$52</definedName>
    <definedName name="_xlnm.Print_Area" localSheetId="2">'BS'!$A$1:$K$65</definedName>
    <definedName name="_xlnm.Print_Area" localSheetId="4">'CF'!$A$1:$I$63</definedName>
    <definedName name="_xlnm.Print_Area" localSheetId="5">'Notes'!$A$1:$P$266</definedName>
    <definedName name="_xlnm.Print_Area" localSheetId="1">'PL'!$A$1:$P$63</definedName>
    <definedName name="_xlnm.Print_Area" localSheetId="3">'SCE'!$A$1:$J$35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<sst xmlns="http://schemas.openxmlformats.org/spreadsheetml/2006/main" count="396" uniqueCount="297">
  <si>
    <t>SFI  for  RM 184,456,769  for  alleged  wrongful  termination  of  the  Agreement  under  a  Timber  Sale</t>
  </si>
  <si>
    <t>Agreement  dated  9  November  1992.  SFI  has  applied  to  strike  out  the  suit  on  the  grounds  that  the</t>
  </si>
  <si>
    <t xml:space="preserve">Agreement  is  illegal  under  the  provision  of  the  Sabah  Forest  Enactment  1968  ("SFE").  </t>
  </si>
  <si>
    <t>sued  SFI  for  RM 128,874,435  for  alleged  wrongful  termination  of  the  Extraction  and  Purchasing</t>
  </si>
  <si>
    <t>Agreements  dated  28  June  1993  and  13  August  1993  respectively  which  were  entered  into  between</t>
  </si>
  <si>
    <t>SFI  and  UNP. SFI  through  its  solicitors,  Messrs  Jayasuriya  Kah &amp; Co.,  terminated  the  Agreements  on</t>
  </si>
  <si>
    <t>grounds  that  the  Agreements  and  the  arrangements  between SFI  and  UNP  amounted  to  an  assignment</t>
  </si>
  <si>
    <t>of  the  Special  Timber  license  No. SK7/90  which  was  in  contravention  of  S.24(6)  of  the  SFE  thereby</t>
  </si>
  <si>
    <t>rendering  the  Agreements  illegal.  At  the  hearing on 22 September 2000, UNP has conceded that  the</t>
  </si>
  <si>
    <t>Agreement  are  illegal  insofar  as  it  relates  to  extraction.</t>
  </si>
  <si>
    <t xml:space="preserve">On  5  July  2000,  the  Company  announced  to  the  Kuala  Lumpur  Stock  Exchange  (" KLSE ")  that  the </t>
  </si>
  <si>
    <t>Proposed  Group  Wide  Restructuring  Scheme  (" Proposed  GWRS ")  to  be  undertaken  by Amsteel  Corporation</t>
  </si>
  <si>
    <t>Berhad  (the  ultimate  holding  company  of  the  Company) ("Amsteel"), Lion  Land  Berhad  ("LLB"), Lion  Corporation</t>
  </si>
  <si>
    <t>change  in  the  shareholding  structure  of  the  Company  upon  implementation  thereof.</t>
  </si>
  <si>
    <t>Subsequent  to  the  aforesaid  announcement,  Amsteel  and  LLB  had  on  8 October  2001  and  26  March  2002</t>
  </si>
  <si>
    <t>announced  revisions  of  certain  terms  of  the  Proposed  GWRS  ("Revised  Proposed  GWRS").  Under  the</t>
  </si>
  <si>
    <t>Revised  Proposed  GWRS,  LLB  together  with  its  subsidiary,  Amsteel  Mills  Sdn  Bhd  will  only  acquire  23.44%</t>
  </si>
  <si>
    <t>and  60.26%  equity  interest  in  the  Company  respectively.</t>
  </si>
  <si>
    <t xml:space="preserve">Apart  from  the  above,  approvals  from  the  Securities  Commission, Ministry  of  International  Trade  &amp;  Industry, </t>
  </si>
  <si>
    <t>Bank  Negara  Malaysia  and  Foreign  Investment  Committee  have  been  obtained. The  Revised  Proposed  GWRS  is</t>
  </si>
  <si>
    <t>still  pending  the  approval  of  the  KLSE,  shareholders  of  the  Scheme  Companies  and  other  relevant  authorities.</t>
  </si>
  <si>
    <t>Net profit for the financial period</t>
  </si>
  <si>
    <r>
      <t xml:space="preserve">Berhad  and  Angkasa  Marketing  Berhad  (collectively  "the  Scheme  Companies")  would  involve, </t>
    </r>
    <r>
      <rPr>
        <i/>
        <sz val="10"/>
        <rFont val="Arial"/>
        <family val="2"/>
      </rPr>
      <t xml:space="preserve"> inter-alia</t>
    </r>
    <r>
      <rPr>
        <sz val="10"/>
        <rFont val="Arial"/>
        <family val="2"/>
      </rPr>
      <t>,  a</t>
    </r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</si>
  <si>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</si>
  <si>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</si>
  <si>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</si>
  <si>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</si>
  <si>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</si>
  <si>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</si>
  <si>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</si>
  <si>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</si>
  <si>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</si>
  <si>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</si>
  <si>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</si>
  <si>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</si>
  <si>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</si>
  <si>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</si>
  <si>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</si>
  <si>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</si>
  <si>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</si>
  <si>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</si>
  <si>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</si>
  <si>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</si>
  <si>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</si>
  <si>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</si>
  <si>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</si>
  <si>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</si>
  <si>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</si>
  <si>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</si>
  <si>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</si>
  <si>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</si>
  <si>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</si>
  <si>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Net current assets / (liabilities)</t>
  </si>
  <si>
    <t>Shareholders' funds</t>
  </si>
  <si>
    <t>Share capital</t>
  </si>
  <si>
    <t>Minority interests</t>
  </si>
  <si>
    <t>Net tangible assets per share (RM)</t>
  </si>
  <si>
    <t>(Incorporated in Malaysia)</t>
  </si>
  <si>
    <t>Other operating income</t>
  </si>
  <si>
    <t>Profit from operations</t>
  </si>
  <si>
    <t>30/6/2002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</si>
  <si>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</si>
  <si>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</si>
  <si>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</si>
  <si>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</si>
  <si>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</si>
  <si>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</si>
  <si>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</si>
  <si>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</si>
  <si>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</si>
  <si>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</si>
  <si>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</si>
  <si>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</si>
  <si>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</si>
  <si>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</si>
  <si>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</si>
  <si>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</si>
  <si>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</si>
  <si>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30 September 2002</t>
  </si>
  <si>
    <t>In respect of current period:</t>
  </si>
  <si>
    <t>income tax</t>
  </si>
  <si>
    <t>30/9/2002</t>
  </si>
  <si>
    <t>30/9/2001</t>
  </si>
  <si>
    <t>Note</t>
  </si>
  <si>
    <t>Operating expenses</t>
  </si>
  <si>
    <t>Trade receivables</t>
  </si>
  <si>
    <t>Trade payables</t>
  </si>
  <si>
    <t>Other payables and accruals</t>
  </si>
  <si>
    <t>Other</t>
  </si>
  <si>
    <t>Balance at 1 July 2002</t>
  </si>
  <si>
    <t>Balance at 30 September 2002</t>
  </si>
  <si>
    <t>Note: There are no comparative figures as this is the first interim financial report prepared in accordance</t>
  </si>
  <si>
    <t>YEAR-TO-DATE</t>
  </si>
  <si>
    <t>OPERATING ACTIVITIES</t>
  </si>
  <si>
    <t>INVESTING ACTIVITIES</t>
  </si>
  <si>
    <t>FINANCING ACTIVITIES</t>
  </si>
  <si>
    <t>Issue of shares</t>
  </si>
  <si>
    <t>Dividend paid to shareholders</t>
  </si>
  <si>
    <t>Interim Report for the</t>
  </si>
  <si>
    <t>First Quarter Ended</t>
  </si>
  <si>
    <t>Condensed  Consolidated  Income  Statements</t>
  </si>
  <si>
    <t>Condensed  Consolidated  Balance  Sheets</t>
  </si>
  <si>
    <t>Condensed  Consolidated  Statement  of  Changes  in  Equity</t>
  </si>
  <si>
    <r>
      <t xml:space="preserve">          with MASB 26 - </t>
    </r>
    <r>
      <rPr>
        <i/>
        <sz val="10"/>
        <rFont val="Arial"/>
        <family val="2"/>
      </rPr>
      <t>Interim Financial Reporting.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</si>
  <si>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</si>
  <si>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</si>
  <si>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</si>
  <si>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</si>
  <si>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</si>
  <si>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</si>
  <si>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</si>
  <si>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</si>
  <si>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</si>
  <si>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</si>
  <si>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</si>
  <si>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</si>
  <si>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</si>
  <si>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</si>
  <si>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</si>
  <si>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</si>
  <si>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</si>
  <si>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</si>
  <si>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</si>
  <si>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</si>
  <si>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</si>
  <si>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</si>
  <si>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</si>
  <si>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</si>
  <si>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</si>
  <si>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Prospects</t>
  </si>
  <si>
    <t>This note is not applicable.</t>
  </si>
  <si>
    <t>Dividend</t>
  </si>
  <si>
    <t xml:space="preserve">Basic </t>
  </si>
  <si>
    <t>Condensed  Consolidated  Cash  Flow  Statement</t>
  </si>
  <si>
    <t xml:space="preserve">  POSIM  BERHAD</t>
  </si>
  <si>
    <r>
      <t>POSIM  BERHAD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(82056-X)</t>
    </r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</si>
  <si>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</si>
  <si>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</si>
  <si>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</si>
  <si>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</si>
  <si>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CONDENSED  CONSOLIDATED  STATEMENT  OF  CHANGES  IN  EQUITY</t>
  </si>
  <si>
    <t>(The Condensed Consolidated Statement of Changes In Equity should be read in conjunction with the</t>
  </si>
  <si>
    <r>
      <t xml:space="preserve">    with MASB 26 -</t>
    </r>
    <r>
      <rPr>
        <i/>
        <sz val="10"/>
        <rFont val="Arial"/>
        <family val="2"/>
      </rPr>
      <t xml:space="preserve"> Interim Financial Reporting.</t>
    </r>
  </si>
  <si>
    <t>Note:  There are no comparative figures as this is the first interim financial report prepared in accordance</t>
  </si>
  <si>
    <t>CONDENSED  CONSOLIDATED  CASH  FLOW  STATEMENT</t>
  </si>
  <si>
    <t>(The Condensed Consolidated Cash Flow Statement should be read in conjunction with the</t>
  </si>
  <si>
    <t xml:space="preserve">          (82056-X)</t>
  </si>
  <si>
    <t xml:space="preserve">     (Incorporated in Malaysia)</t>
  </si>
  <si>
    <t>INDIVIDUAL  QUARTER</t>
  </si>
  <si>
    <t>CUMULATIVE  QUARTER</t>
  </si>
  <si>
    <t>Changes  in  material  litigation</t>
  </si>
  <si>
    <t>Off  balance  sheet  risk  financial  instruments</t>
  </si>
  <si>
    <t>Status  of  corporate  proposals</t>
  </si>
  <si>
    <t>Quoted  securities</t>
  </si>
  <si>
    <t>Review  of  performance</t>
  </si>
  <si>
    <t>Changes  in  the  composition  of  the  Group</t>
  </si>
  <si>
    <t>Valuation  of  property,  plant  and  equipment</t>
  </si>
  <si>
    <t>Dividend  paid</t>
  </si>
  <si>
    <t>Unusual  items</t>
  </si>
  <si>
    <t>Debt  and  equity  securities</t>
  </si>
  <si>
    <t>Seasonality  or  cyclicality</t>
  </si>
  <si>
    <t>Qualification  of  audit  report</t>
  </si>
  <si>
    <t>Accounting  policies  and  method  of  computation</t>
  </si>
  <si>
    <t>Interim  report  for  the  first  quarter  ended  30  September  2002</t>
  </si>
  <si>
    <r>
      <t xml:space="preserve">Interim  report  for  the  first  quarter  ended  30  September  2002 </t>
    </r>
    <r>
      <rPr>
        <sz val="10"/>
        <rFont val="Arial"/>
        <family val="2"/>
      </rPr>
      <t xml:space="preserve"> (Cont'd)</t>
    </r>
  </si>
  <si>
    <t>Basic</t>
  </si>
  <si>
    <t>Finance costs</t>
  </si>
  <si>
    <t>Cash &amp; cash equivalents at end of period</t>
  </si>
  <si>
    <t>Material changes  in  estimates</t>
  </si>
  <si>
    <t>Profit before taxation</t>
  </si>
  <si>
    <t>Changes in contingent  liabilities  or  contingent  assets</t>
  </si>
  <si>
    <t>Comparison with the preceding quarter's results</t>
  </si>
  <si>
    <t>Profit  forecast / profit  guarantee</t>
  </si>
  <si>
    <t>Unquoted  investments  and/or  properties</t>
  </si>
  <si>
    <t>Forest concessions</t>
  </si>
  <si>
    <t>Plantation development expenditure</t>
  </si>
  <si>
    <t>Profit before tax</t>
  </si>
  <si>
    <t>Building</t>
  </si>
  <si>
    <t>Materials and</t>
  </si>
  <si>
    <t>Consumables</t>
  </si>
  <si>
    <t>Timber</t>
  </si>
  <si>
    <t>Extraction and</t>
  </si>
  <si>
    <t>Pulp and Paper</t>
  </si>
  <si>
    <t xml:space="preserve">i).  </t>
  </si>
  <si>
    <t>The  Court  has  not  fixed  a  date  for  delivery  of  the  ruling.</t>
  </si>
  <si>
    <t xml:space="preserve">ii).  </t>
  </si>
  <si>
    <t>No  new  hearing  date  has  been  fixed  by  the  Court.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</si>
  <si>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</si>
  <si>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</si>
  <si>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</si>
  <si>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 xml:space="preserve">Current  year  quarter  (30 September 2002) </t>
  </si>
  <si>
    <t xml:space="preserve">Immediate  preceding  quarter (30 June 2002) </t>
  </si>
  <si>
    <t>The  effective  tax  rate  of   the  Group  is  lower  than  the  statutory  tax  rate  due  mainly  to  the  utilisation  of</t>
  </si>
  <si>
    <t>carryforward  tax  losses  and  investment  tax  credits  by  a  subsidiary  company  to  set  off  the  income  that</t>
  </si>
  <si>
    <t>would  otherwise  be  taxable.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</si>
  <si>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</si>
  <si>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</si>
  <si>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</si>
  <si>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except  for  the  adoption  of  new  MASB  standards.</t>
  </si>
  <si>
    <t>The  adoption  of  the  new  MASB  standards  does  not  have  any  material  effect  on  the  financial  results  of  the</t>
  </si>
  <si>
    <t>Group  for  the  financial  year-to-date.</t>
  </si>
  <si>
    <t>Apart  from  the  timber  extraction  and  pulp  and  paper  operations,  the  operations  of  the  Group  are  not  subject</t>
  </si>
  <si>
    <t>to  material  seasonal  or  cyclical  effect.</t>
  </si>
  <si>
    <t xml:space="preserve">There  were  no  items  affecting  assets,  liabilities,  equity,  net  income  or  cash  flows  that  are  unusual  because </t>
  </si>
  <si>
    <t>of  their  nature,  size  or  incidence.</t>
  </si>
  <si>
    <t>There  were  no  changes  in  estimates  of  amounts  reported  in  prior  financial  years.</t>
  </si>
  <si>
    <t>There  were  no  dividend  paid  during  the  current  quarter  and  financial  year-to-date.</t>
  </si>
  <si>
    <t>There  were  no  issuance,  cancellations,  repurchases,  resale  and  repayments  of  debt  and  equity  securities</t>
  </si>
  <si>
    <t>for  the  current  quarter  and  financial  year-to-date.</t>
  </si>
  <si>
    <t>The  Group's  segmental  report  for  the  financial  year-to-date  are  as  follows:-</t>
  </si>
  <si>
    <t>Profit  before  taxation</t>
  </si>
  <si>
    <t>Finance  costs</t>
  </si>
  <si>
    <t>Profit  from  operations</t>
  </si>
  <si>
    <t>Total  sales</t>
  </si>
  <si>
    <t>Intersegment  sales</t>
  </si>
  <si>
    <t>External  sales</t>
  </si>
  <si>
    <t>The  valuation  of  property,  plant  and  equipment  have  been  brought  forward  without  any  amendments  from</t>
  </si>
  <si>
    <t>There  were  no  changes  in  the  composition  of  the  Group  for  the  current  quarter  and  financial  year-to-date.</t>
  </si>
  <si>
    <t>The  contingent  liabilities  as  at  the  date  of  this  announcement  remained  at  RM 313  million  which  relates  to</t>
  </si>
  <si>
    <t>legal  claims  in  respect  of  the  termination  of  contracts  for  the  extraction  and  sales  of  timber.</t>
  </si>
  <si>
    <t xml:space="preserve">liabilities,  claims,  costs  and  expenses  whatsoever  which  the  Company  may  incur  or  sustain  as  a  result  of </t>
  </si>
  <si>
    <t>or  arising  from  the  legal  actions  and  any  other  claims  brought  by  third  parties  against  Sabah  Forest</t>
  </si>
  <si>
    <t>Sdn  Bhd  ("Avenel"),  whereby  Avenel  agrees  to  indemnify  the  Company  in  full  against  all  losses,  damages,</t>
  </si>
  <si>
    <t>Indemnity  contracts  have  been  signed  between  the  Company  and  its  immediate  holding  company,  Avenel</t>
  </si>
  <si>
    <t>Industries  Sdn  Bhd  ("SFI")  wherein  the  cause  of  action  arises  prior  to  the  completion  of  the  sale  of  80%</t>
  </si>
  <si>
    <t>equity  interest  in  SFI  by  Avenel.</t>
  </si>
  <si>
    <t>market  conditions.</t>
  </si>
  <si>
    <t>to  the  preceding  year  corresponding  period  of  RM 99  million.  Profit  before  tax  of  RM 9.2  million  was  recorded</t>
  </si>
  <si>
    <t>For  the  quarter  under  review,  the  Group  recorded  a  lower  revenue  as  compared  to  the  immediate</t>
  </si>
  <si>
    <t>preceding  quarter  ended  30  June  2002.  The  decrease  was  mainly  due  to  lower  sales  volume  of  paper</t>
  </si>
  <si>
    <t>There  were  no  sale  of  unquoted  investments  and/or  properties  for  the  current  quarter  and  financial</t>
  </si>
  <si>
    <t>year-to-date.</t>
  </si>
  <si>
    <t>There  were  no  purchases  or  disposals  of  quoted  securities  for  the  current  quarter  and  year-to-date.</t>
  </si>
  <si>
    <t>and  denominated  in  Ringgit  Malaysia.</t>
  </si>
  <si>
    <t>The  Group's  short  term  borrowings  totalling  RM 33.3  million  as  at  end  of  the  reporting  period  are  unsecured</t>
  </si>
  <si>
    <t>There  were  no  financial  instruments  with  off  balance  sheet  risk  at  the  date  of  this  report.</t>
  </si>
  <si>
    <t>The  Board  does  not  recommend  any  interim  dividend  for  the  financial  quarter  ended  30  September  2002.</t>
  </si>
  <si>
    <t>Share in results of</t>
  </si>
  <si>
    <t>Profit after taxation</t>
  </si>
  <si>
    <t>Unappropriated</t>
  </si>
  <si>
    <t>Profit</t>
  </si>
  <si>
    <t>achieved  by  SFI  for  the  current  quarter.  However,  the  strengthening  of  the  market  prices  for  paper  and</t>
  </si>
  <si>
    <t>other  wood-based  products  has  enabled  the  Group  to  report  higher  profit  before  tax  for  the  current</t>
  </si>
  <si>
    <t>quarter  under review.</t>
  </si>
  <si>
    <t>Earnings  per  share</t>
  </si>
  <si>
    <t>Tax liabilities</t>
  </si>
  <si>
    <t>Earnings  per  share  (sen) :</t>
  </si>
  <si>
    <t>Net profit for the period</t>
  </si>
  <si>
    <t xml:space="preserve">Executive  Share  Option  Scheme  have  no  dilutive  effect  as  the  exercise  price  is  above  the  average  </t>
  </si>
  <si>
    <t>Barring  unforeseen  circumstances,  the  Board  of  Directors  expects  the  profitability  of  the  Group  to  be</t>
  </si>
  <si>
    <t>maintained  in  the  next  quarter.</t>
  </si>
  <si>
    <t>Notes  to  the  Condensed  Financial  Statements</t>
  </si>
  <si>
    <t>Fully  diluted</t>
  </si>
  <si>
    <t>Audited Financial Statements for the year ended 30 June 2002)</t>
  </si>
  <si>
    <t>NOTES  TO  THE  CONDENSED  FINANCIAL  STATEMENTS</t>
  </si>
  <si>
    <t>The  interim  financial  report  has  been  prepared  in  accordance  with  the  Malaysian  Accounting  Standards  Board</t>
  </si>
  <si>
    <t>("MASB")  Standard  26,  "Interim  Financial  Reporting"  and  Part  A  of  Appendix  9B  of  the  Listing  Requirements</t>
  </si>
  <si>
    <t>of  Kuala  Lumpur  Stock  Exchange  and  should  be  read  in  conjunction  with  the  audited  financial  statements  of</t>
  </si>
  <si>
    <t>the  Group  for  the  financial  year  ended  30  June  2002.</t>
  </si>
  <si>
    <t>consistent  with  those  adopted  in  the  audited  financial  statements  for  the  financial  year  ended  30  June  2002</t>
  </si>
  <si>
    <t>Material  events  subsequent  to  the  balance  sheet  date</t>
  </si>
  <si>
    <t>an associated company</t>
  </si>
  <si>
    <t>Allowance for doubtful debts</t>
  </si>
  <si>
    <t>Investment in associated company</t>
  </si>
  <si>
    <t>Other Investments</t>
  </si>
  <si>
    <t>Other receivables, deposits and prepayments</t>
  </si>
  <si>
    <t>Deposits, cash and bank balances</t>
  </si>
  <si>
    <t>the  previous  audited  financial  statements.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</si>
  <si>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</si>
  <si>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</si>
  <si>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</si>
  <si>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</si>
  <si>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</si>
  <si>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Segmental  reporting</t>
  </si>
  <si>
    <t>Share in results of an associated company</t>
  </si>
  <si>
    <t>Profit/(Loss)</t>
  </si>
  <si>
    <t>Scheme  Creditors  at  the  scheme  meetings  convened  pursuant  to  Section 176 subsection (1) of the Companies</t>
  </si>
  <si>
    <t>Act, 1965.</t>
  </si>
  <si>
    <t>Earnings  per  share  is  calculated  by  dividing  the  Group's  profit  after  tax  and  minority  interests  by  the</t>
  </si>
  <si>
    <t>suits.</t>
  </si>
  <si>
    <t>The  Directors  of  SFI  have  been  advised  by  their  solicitors  that  SFI  has  a  good  defence  to  the  above  said</t>
  </si>
  <si>
    <t>number  of  ordinary  shares  in  issue  of  203.2  million.</t>
  </si>
  <si>
    <t>Group's  borrowings</t>
  </si>
  <si>
    <t>There  were  no  qualification  on  the  audit  report  of  the  preceding  audited  financial  statements.</t>
  </si>
  <si>
    <t>by  the  Group's  Timber  Extraction  and  Pulp  and  Paper  Division  under  SFI  which  was  operating  under  improved</t>
  </si>
  <si>
    <t>On  16.09.2002  and  18.09.2002,  the  Scheme  Companies  have  obtained  the  approvals  from  their  respective</t>
  </si>
  <si>
    <t xml:space="preserve">5  -  9 </t>
  </si>
  <si>
    <t>There  were  no  material  events  subsequent  to  the  end  of  the  interim  period  that  have  not  been  reflected</t>
  </si>
  <si>
    <t>in  the  financial  statements  for  the  interim  period.</t>
  </si>
  <si>
    <t>For  the  financial period under  review,  the  Group  recorded  a  higher  revenue  of  RM 128  million  as  compared</t>
  </si>
  <si>
    <t>The  unissued  ordinary  shares  granted  to  the  confirmed  executive  employees  pursuant  to  the  Company's</t>
  </si>
  <si>
    <t>market  value  of  the  Company's  shares  during  the  financial  period  ended  30  September  2002.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</si>
  <si>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</si>
  <si>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</si>
  <si>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</si>
  <si>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</si>
  <si>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as  against  RM 3.8  million  in  the  preceding  year  corresponding  period.  The  increase  was  mainly  contributed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</si>
</sst>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0_);\(0\)"/>
    <numFmt numFmtId="168" formatCode="mm/dd/yy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0000"/>
  </numFmts>
  <fonts count="24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41" fontId="1" fillId="0" borderId="0" xfId="17" applyNumberFormat="1" applyFont="1" applyAlignment="1" applyProtection="1">
      <alignment/>
      <protection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67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6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7" fillId="0" borderId="8" xfId="0" applyFont="1" applyBorder="1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"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7" fontId="21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2" fillId="0" borderId="0" xfId="0" applyFont="1" applyAlignment="1" applyProtection="1">
      <alignment/>
      <protection/>
    </xf>
    <xf numFmtId="37" fontId="22" fillId="0" borderId="0" xfId="0" applyFont="1" applyAlignment="1">
      <alignment/>
    </xf>
    <xf numFmtId="37" fontId="23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1" fontId="1" fillId="0" borderId="0" xfId="15" applyNumberFormat="1" applyFont="1" applyAlignment="1" applyProtection="1">
      <alignment horizontal="right"/>
      <protection/>
    </xf>
    <xf numFmtId="171" fontId="1" fillId="0" borderId="0" xfId="15" applyNumberFormat="1" applyFont="1" applyBorder="1" applyAlignment="1" applyProtection="1">
      <alignment horizontal="right"/>
      <protection/>
    </xf>
    <xf numFmtId="171" fontId="1" fillId="0" borderId="0" xfId="15" applyNumberFormat="1" applyFont="1" applyFill="1" applyAlignment="1" applyProtection="1">
      <alignment horizontal="right"/>
      <protection/>
    </xf>
    <xf numFmtId="171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0" fontId="1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44" fontId="1" fillId="0" borderId="0" xfId="17" applyFont="1" applyBorder="1" applyAlignment="1">
      <alignment/>
    </xf>
    <xf numFmtId="37" fontId="20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20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2" fillId="0" borderId="0" xfId="0" applyFont="1" applyAlignment="1">
      <alignment horizontal="center"/>
    </xf>
    <xf numFmtId="37" fontId="19" fillId="0" borderId="0" xfId="0" applyFont="1" applyAlignment="1" quotePrefix="1">
      <alignment horizontal="center"/>
    </xf>
    <xf numFmtId="37" fontId="19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8"/>
  <sheetViews>
    <sheetView workbookViewId="0" topLeftCell="A1">
      <selection activeCell="A9" sqref="A9"/>
    </sheetView>
  </sheetViews>
  <sheetFormatPr defaultColWidth="8.88671875" defaultRowHeight="15"/>
  <cols>
    <col min="4" max="4" width="10.88671875" style="0" customWidth="1"/>
    <col min="6" max="6" width="7.6640625" style="0" customWidth="1"/>
    <col min="7" max="7" width="12.3359375" style="0" customWidth="1"/>
  </cols>
  <sheetData>
    <row r="6" spans="2:5" ht="27" thickBot="1">
      <c r="B6" s="113"/>
      <c r="C6" s="115" t="s">
        <v>134</v>
      </c>
      <c r="D6" s="112"/>
      <c r="E6" s="112"/>
    </row>
    <row r="7" spans="3:5" ht="15.75" thickTop="1">
      <c r="C7" s="116" t="s">
        <v>147</v>
      </c>
      <c r="E7" s="118" t="s">
        <v>146</v>
      </c>
    </row>
    <row r="14" spans="2:7" ht="20.25">
      <c r="B14" s="154" t="s">
        <v>98</v>
      </c>
      <c r="C14" s="154"/>
      <c r="D14" s="154"/>
      <c r="E14" s="154"/>
      <c r="F14" s="154"/>
      <c r="G14" s="154"/>
    </row>
    <row r="16" spans="2:7" ht="20.25">
      <c r="B16" s="154" t="s">
        <v>99</v>
      </c>
      <c r="C16" s="154"/>
      <c r="D16" s="154"/>
      <c r="E16" s="154"/>
      <c r="F16" s="154"/>
      <c r="G16" s="154"/>
    </row>
    <row r="18" spans="2:7" ht="22.5">
      <c r="B18" s="155" t="s">
        <v>78</v>
      </c>
      <c r="C18" s="156"/>
      <c r="D18" s="156"/>
      <c r="E18" s="156"/>
      <c r="F18" s="156"/>
      <c r="G18" s="156"/>
    </row>
    <row r="25" spans="2:7" ht="22.5">
      <c r="B25" s="156"/>
      <c r="C25" s="156"/>
      <c r="D25" s="156"/>
      <c r="E25" s="156"/>
      <c r="F25" s="156"/>
      <c r="G25" s="156"/>
    </row>
    <row r="26" spans="2:7" ht="8.25" customHeight="1" thickBot="1">
      <c r="B26" s="112"/>
      <c r="C26" s="112"/>
      <c r="D26" s="112"/>
      <c r="E26" s="112"/>
      <c r="F26" s="112"/>
      <c r="G26" s="112"/>
    </row>
    <row r="27" ht="15.75" thickTop="1"/>
    <row r="29" spans="2:7" ht="15.75">
      <c r="B29" s="117" t="s">
        <v>100</v>
      </c>
      <c r="C29" s="117"/>
      <c r="D29" s="117"/>
      <c r="E29" s="117"/>
      <c r="F29" s="117"/>
      <c r="G29" s="117">
        <v>1</v>
      </c>
    </row>
    <row r="30" spans="2:7" ht="15.75">
      <c r="B30" s="117"/>
      <c r="C30" s="117"/>
      <c r="D30" s="117"/>
      <c r="E30" s="117"/>
      <c r="F30" s="117"/>
      <c r="G30" s="117"/>
    </row>
    <row r="31" spans="2:7" ht="15.75">
      <c r="B31" s="117" t="s">
        <v>101</v>
      </c>
      <c r="C31" s="117"/>
      <c r="D31" s="117"/>
      <c r="E31" s="117"/>
      <c r="F31" s="117"/>
      <c r="G31" s="117">
        <v>2</v>
      </c>
    </row>
    <row r="32" spans="2:7" ht="15.75">
      <c r="B32" s="117"/>
      <c r="C32" s="117"/>
      <c r="D32" s="117"/>
      <c r="E32" s="117"/>
      <c r="F32" s="117"/>
      <c r="G32" s="117"/>
    </row>
    <row r="33" spans="2:7" ht="15.75">
      <c r="B33" s="117" t="s">
        <v>102</v>
      </c>
      <c r="C33" s="117"/>
      <c r="D33" s="117"/>
      <c r="E33" s="117"/>
      <c r="F33" s="117"/>
      <c r="G33" s="117">
        <v>3</v>
      </c>
    </row>
    <row r="34" spans="2:7" ht="15.75">
      <c r="B34" s="117"/>
      <c r="C34" s="117"/>
      <c r="D34" s="117"/>
      <c r="E34" s="117"/>
      <c r="F34" s="117"/>
      <c r="G34" s="117"/>
    </row>
    <row r="35" spans="2:7" ht="15.75">
      <c r="B35" s="117" t="s">
        <v>133</v>
      </c>
      <c r="C35" s="117"/>
      <c r="D35" s="117"/>
      <c r="E35" s="117"/>
      <c r="F35" s="117"/>
      <c r="G35" s="150">
        <v>4</v>
      </c>
    </row>
    <row r="36" spans="2:7" ht="15.75">
      <c r="B36" s="117"/>
      <c r="C36" s="117"/>
      <c r="D36" s="117"/>
      <c r="E36" s="117"/>
      <c r="F36" s="117"/>
      <c r="G36" s="117"/>
    </row>
    <row r="37" spans="2:7" ht="15.75">
      <c r="B37" s="117" t="s">
        <v>251</v>
      </c>
      <c r="C37" s="117"/>
      <c r="D37" s="117"/>
      <c r="E37" s="117"/>
      <c r="F37" s="117"/>
      <c r="G37" s="152" t="s">
        <v>286</v>
      </c>
    </row>
    <row r="38" spans="2:7" ht="15.75">
      <c r="B38" s="117"/>
      <c r="C38" s="117"/>
      <c r="D38" s="117"/>
      <c r="E38" s="117"/>
      <c r="F38" s="117"/>
      <c r="G38" s="117"/>
    </row>
  </sheetData>
  <mergeCells count="4">
    <mergeCell ref="B14:G14"/>
    <mergeCell ref="B16:G16"/>
    <mergeCell ref="B18:G18"/>
    <mergeCell ref="B25:G25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123Worksheet" shapeId="755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605"/>
  <sheetViews>
    <sheetView defaultGridColor="0" colorId="22" workbookViewId="0" topLeftCell="A23">
      <selection activeCell="B29" sqref="B29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spans="2:18" ht="15.75" customHeight="1">
      <c r="B2" s="105" t="s">
        <v>135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</row>
    <row r="3" spans="1:18" ht="12.75" customHeight="1">
      <c r="A3" s="32"/>
      <c r="B3" s="124" t="s">
        <v>57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</row>
    <row r="4" spans="2:18" ht="12.75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</row>
    <row r="5" spans="1:18" ht="15.75" customHeight="1">
      <c r="A5" s="68"/>
      <c r="B5" s="125" t="s">
        <v>163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"/>
      <c r="P5" s="3"/>
      <c r="Q5" s="1"/>
      <c r="R5" s="1"/>
    </row>
    <row r="6" spans="1:18" ht="12.75" customHeight="1">
      <c r="A6" s="69"/>
      <c r="B6" s="23" t="s">
        <v>23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3"/>
      <c r="P6" s="3"/>
      <c r="Q6" s="1"/>
      <c r="R6" s="1"/>
    </row>
    <row r="7" spans="2:18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8.75" customHeight="1">
      <c r="B9" s="106" t="s">
        <v>138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"/>
      <c r="R9" s="1"/>
    </row>
    <row r="10" spans="1:18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"/>
      <c r="O10" s="3"/>
      <c r="P10" s="6"/>
      <c r="Q10" s="1"/>
      <c r="R10" s="1"/>
    </row>
    <row r="11" spans="1:18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"/>
      <c r="O11" s="3"/>
      <c r="P11" s="6"/>
      <c r="Q11" s="1"/>
      <c r="R11" s="1"/>
    </row>
    <row r="12" spans="2:18" ht="12.75" customHeight="1">
      <c r="B12" s="1"/>
      <c r="C12" s="1"/>
      <c r="D12" s="1"/>
      <c r="E12" s="1"/>
      <c r="F12" s="1"/>
      <c r="G12" s="158" t="s">
        <v>24</v>
      </c>
      <c r="H12" s="158"/>
      <c r="I12" s="158"/>
      <c r="J12" s="31"/>
      <c r="K12" s="55" t="s">
        <v>25</v>
      </c>
      <c r="L12" s="33"/>
      <c r="M12" s="33"/>
      <c r="N12" s="15"/>
      <c r="O12" s="14"/>
      <c r="P12" s="15"/>
      <c r="Q12" s="1"/>
      <c r="R12" s="1"/>
    </row>
    <row r="13" spans="2:18" ht="12.75" customHeight="1">
      <c r="B13" s="1"/>
      <c r="C13" s="1"/>
      <c r="D13" s="1"/>
      <c r="E13" s="1"/>
      <c r="F13" s="2"/>
      <c r="G13" s="157" t="s">
        <v>26</v>
      </c>
      <c r="H13" s="157"/>
      <c r="I13" s="157"/>
      <c r="J13" s="31"/>
      <c r="K13" s="56" t="s">
        <v>26</v>
      </c>
      <c r="L13" s="57"/>
      <c r="M13" s="57"/>
      <c r="N13" s="15"/>
      <c r="O13" s="16"/>
      <c r="P13" s="15"/>
      <c r="Q13" s="1"/>
      <c r="R13" s="1"/>
    </row>
    <row r="14" spans="2:18" ht="12.75" customHeight="1">
      <c r="B14" s="1"/>
      <c r="C14" s="1"/>
      <c r="D14" s="1"/>
      <c r="E14" s="1"/>
      <c r="F14" s="1"/>
      <c r="G14" s="63" t="s">
        <v>27</v>
      </c>
      <c r="H14" s="66"/>
      <c r="I14" s="74" t="s">
        <v>28</v>
      </c>
      <c r="J14" s="22"/>
      <c r="K14" s="63" t="s">
        <v>27</v>
      </c>
      <c r="L14" s="63"/>
      <c r="M14" s="74" t="s">
        <v>28</v>
      </c>
      <c r="N14" s="15"/>
      <c r="O14" s="17" t="s">
        <v>28</v>
      </c>
      <c r="P14" s="15"/>
      <c r="Q14" s="1"/>
      <c r="R14" s="1"/>
    </row>
    <row r="15" spans="2:18" ht="12.75" customHeight="1">
      <c r="B15" s="1"/>
      <c r="C15" s="1"/>
      <c r="D15" s="1"/>
      <c r="E15" s="1"/>
      <c r="F15" s="1"/>
      <c r="G15" s="63" t="s">
        <v>29</v>
      </c>
      <c r="H15" s="66"/>
      <c r="I15" s="74" t="s">
        <v>30</v>
      </c>
      <c r="J15" s="22"/>
      <c r="K15" s="63" t="s">
        <v>29</v>
      </c>
      <c r="L15" s="63"/>
      <c r="M15" s="74" t="s">
        <v>42</v>
      </c>
      <c r="N15" s="15"/>
      <c r="O15" s="17" t="s">
        <v>30</v>
      </c>
      <c r="P15" s="15"/>
      <c r="Q15" s="1"/>
      <c r="R15" s="1"/>
    </row>
    <row r="16" spans="2:18" ht="12.75" customHeight="1">
      <c r="B16" s="1"/>
      <c r="C16" s="1"/>
      <c r="D16" s="1"/>
      <c r="E16" s="1"/>
      <c r="F16" s="1"/>
      <c r="G16" s="63" t="s">
        <v>26</v>
      </c>
      <c r="H16" s="66"/>
      <c r="I16" s="74" t="s">
        <v>26</v>
      </c>
      <c r="J16" s="22"/>
      <c r="K16" s="63" t="s">
        <v>31</v>
      </c>
      <c r="L16" s="63"/>
      <c r="M16" s="74" t="s">
        <v>32</v>
      </c>
      <c r="N16" s="15"/>
      <c r="O16" s="17" t="s">
        <v>32</v>
      </c>
      <c r="P16" s="15"/>
      <c r="Q16" s="1"/>
      <c r="R16" s="1"/>
    </row>
    <row r="17" spans="2:18" ht="12.75" customHeight="1">
      <c r="B17" s="1"/>
      <c r="C17" s="1"/>
      <c r="D17" s="1"/>
      <c r="E17" s="1"/>
      <c r="F17" s="58" t="s">
        <v>83</v>
      </c>
      <c r="G17" s="64" t="s">
        <v>81</v>
      </c>
      <c r="H17" s="66"/>
      <c r="I17" s="64" t="s">
        <v>82</v>
      </c>
      <c r="J17" s="22"/>
      <c r="K17" s="63" t="str">
        <f>G17</f>
        <v>30/9/2002</v>
      </c>
      <c r="L17" s="63"/>
      <c r="M17" s="64" t="str">
        <f>I17</f>
        <v>30/9/2001</v>
      </c>
      <c r="N17" s="15"/>
      <c r="O17" s="17" t="str">
        <f>I17</f>
        <v>30/9/2001</v>
      </c>
      <c r="P17" s="15"/>
      <c r="Q17" s="1"/>
      <c r="R17" s="7"/>
    </row>
    <row r="18" spans="2:18" ht="12.75" customHeight="1">
      <c r="B18" s="1"/>
      <c r="C18" s="1"/>
      <c r="D18" s="1"/>
      <c r="E18" s="1"/>
      <c r="F18" s="1"/>
      <c r="G18" s="75" t="s">
        <v>33</v>
      </c>
      <c r="H18" s="76"/>
      <c r="I18" s="75" t="s">
        <v>33</v>
      </c>
      <c r="J18" s="76"/>
      <c r="K18" s="75" t="s">
        <v>33</v>
      </c>
      <c r="L18" s="75"/>
      <c r="M18" s="75" t="s">
        <v>33</v>
      </c>
      <c r="N18" s="15"/>
      <c r="O18" s="18" t="s">
        <v>33</v>
      </c>
      <c r="P18" s="15"/>
      <c r="Q18" s="1"/>
      <c r="R18" s="1"/>
    </row>
    <row r="19" spans="2:18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 customHeight="1" thickBot="1">
      <c r="B20" s="31" t="s">
        <v>46</v>
      </c>
      <c r="C20" s="31"/>
      <c r="D20" s="31"/>
      <c r="E20" s="31"/>
      <c r="F20" s="102"/>
      <c r="G20" s="59">
        <v>128356</v>
      </c>
      <c r="H20" s="84"/>
      <c r="I20" s="59">
        <v>99485</v>
      </c>
      <c r="J20" s="84"/>
      <c r="K20" s="59">
        <v>128356</v>
      </c>
      <c r="L20" s="59"/>
      <c r="M20" s="59">
        <v>99485</v>
      </c>
      <c r="N20" s="31"/>
      <c r="O20" s="8">
        <v>349625</v>
      </c>
      <c r="P20" s="1"/>
      <c r="Q20" s="1"/>
      <c r="R20" s="1"/>
    </row>
    <row r="21" spans="2:18" ht="7.5" customHeight="1" thickTop="1">
      <c r="B21" s="31"/>
      <c r="C21" s="31"/>
      <c r="D21" s="31"/>
      <c r="E21" s="31"/>
      <c r="F21" s="30"/>
      <c r="G21" s="40"/>
      <c r="H21" s="31"/>
      <c r="I21" s="40"/>
      <c r="J21" s="31"/>
      <c r="K21" s="40"/>
      <c r="L21" s="40"/>
      <c r="M21" s="31"/>
      <c r="N21" s="31"/>
      <c r="O21" s="9"/>
      <c r="P21" s="1"/>
      <c r="Q21" s="1"/>
      <c r="R21" s="1"/>
    </row>
    <row r="22" spans="2:18" ht="12.75" customHeight="1" thickBot="1">
      <c r="B22" s="31" t="s">
        <v>84</v>
      </c>
      <c r="C22" s="31"/>
      <c r="D22" s="31"/>
      <c r="E22" s="31"/>
      <c r="F22" s="30"/>
      <c r="G22" s="62">
        <f>G37-G20-G24-G29-G31-G34</f>
        <v>-117242</v>
      </c>
      <c r="H22" s="84"/>
      <c r="I22" s="62">
        <f>I37-I20-I24-I29-I31-I34</f>
        <v>-94568</v>
      </c>
      <c r="J22" s="84"/>
      <c r="K22" s="62">
        <f>K37-K20-K24-K29-K31-K34</f>
        <v>-117242</v>
      </c>
      <c r="L22" s="59"/>
      <c r="M22" s="62">
        <f>M37-M20-M24-M29-M31-M34</f>
        <v>-94568</v>
      </c>
      <c r="N22" s="31"/>
      <c r="O22" s="8" t="s">
        <v>34</v>
      </c>
      <c r="P22" s="1"/>
      <c r="Q22" s="1"/>
      <c r="R22" s="1"/>
    </row>
    <row r="23" spans="2:18" ht="7.5" customHeight="1" thickTop="1">
      <c r="B23" s="31"/>
      <c r="C23" s="31"/>
      <c r="D23" s="31"/>
      <c r="E23" s="31"/>
      <c r="F23" s="30"/>
      <c r="G23" s="40"/>
      <c r="H23" s="31"/>
      <c r="I23" s="40"/>
      <c r="J23" s="31"/>
      <c r="K23" s="40"/>
      <c r="L23" s="40"/>
      <c r="M23" s="31"/>
      <c r="N23" s="31"/>
      <c r="O23" s="9"/>
      <c r="P23" s="1"/>
      <c r="Q23" s="1"/>
      <c r="R23" s="1"/>
    </row>
    <row r="24" spans="2:18" ht="12.75" customHeight="1" thickBot="1">
      <c r="B24" s="31" t="s">
        <v>58</v>
      </c>
      <c r="C24" s="31"/>
      <c r="D24" s="31"/>
      <c r="E24" s="31"/>
      <c r="F24" s="30"/>
      <c r="G24" s="136">
        <v>458</v>
      </c>
      <c r="H24" s="84"/>
      <c r="I24" s="59">
        <v>1688</v>
      </c>
      <c r="J24" s="84"/>
      <c r="K24" s="136">
        <f>414+44</f>
        <v>458</v>
      </c>
      <c r="L24" s="59"/>
      <c r="M24" s="59">
        <v>1688</v>
      </c>
      <c r="N24" s="31"/>
      <c r="O24" s="8">
        <f>1809+187*0</f>
        <v>1809</v>
      </c>
      <c r="P24" s="1"/>
      <c r="Q24" s="1"/>
      <c r="R24" s="1"/>
    </row>
    <row r="25" spans="2:18" ht="7.5" customHeight="1" thickTop="1">
      <c r="B25" s="31"/>
      <c r="C25" s="31"/>
      <c r="D25" s="31"/>
      <c r="E25" s="31"/>
      <c r="F25" s="30"/>
      <c r="G25" s="61"/>
      <c r="H25" s="31"/>
      <c r="I25" s="61"/>
      <c r="J25" s="31"/>
      <c r="K25" s="61"/>
      <c r="L25" s="40"/>
      <c r="M25" s="61"/>
      <c r="N25" s="31"/>
      <c r="O25" s="9"/>
      <c r="P25" s="1"/>
      <c r="Q25" s="1"/>
      <c r="R25" s="1"/>
    </row>
    <row r="26" spans="2:18" ht="7.5" customHeight="1">
      <c r="B26" s="31"/>
      <c r="C26" s="31"/>
      <c r="D26" s="31"/>
      <c r="E26" s="31"/>
      <c r="F26" s="30"/>
      <c r="G26" s="59"/>
      <c r="H26" s="31"/>
      <c r="I26" s="59"/>
      <c r="J26" s="31"/>
      <c r="K26" s="59"/>
      <c r="L26" s="40"/>
      <c r="M26" s="59"/>
      <c r="N26" s="31"/>
      <c r="O26" s="9"/>
      <c r="P26" s="1"/>
      <c r="Q26" s="1"/>
      <c r="R26" s="1"/>
    </row>
    <row r="27" spans="2:18" ht="12.75" customHeight="1">
      <c r="B27" s="23" t="s">
        <v>59</v>
      </c>
      <c r="C27" s="33"/>
      <c r="D27" s="33"/>
      <c r="E27" s="33"/>
      <c r="F27" s="30">
        <v>8</v>
      </c>
      <c r="G27" s="40">
        <f>SUM(G19:G25)</f>
        <v>11572</v>
      </c>
      <c r="H27" s="31"/>
      <c r="I27" s="40">
        <f>SUM(I19:I25)</f>
        <v>6605</v>
      </c>
      <c r="J27" s="31"/>
      <c r="K27" s="40">
        <f>SUM(K19:K25)</f>
        <v>11572</v>
      </c>
      <c r="L27" s="40"/>
      <c r="M27" s="40">
        <f>SUM(M19:M25)</f>
        <v>6605</v>
      </c>
      <c r="N27" s="31"/>
      <c r="O27" s="10"/>
      <c r="P27" s="2"/>
      <c r="Q27" s="2"/>
      <c r="R27" s="1"/>
    </row>
    <row r="28" spans="2:18" ht="7.5" customHeight="1">
      <c r="B28" s="31"/>
      <c r="C28" s="31"/>
      <c r="D28" s="31"/>
      <c r="E28" s="31"/>
      <c r="F28" s="30"/>
      <c r="G28" s="40"/>
      <c r="H28" s="31"/>
      <c r="I28" s="40"/>
      <c r="J28" s="31"/>
      <c r="K28" s="40"/>
      <c r="L28" s="40"/>
      <c r="M28" s="31"/>
      <c r="N28" s="31"/>
      <c r="O28" s="9"/>
      <c r="P28" s="1"/>
      <c r="Q28" s="1"/>
      <c r="R28" s="1"/>
    </row>
    <row r="29" spans="2:18" ht="12.75" customHeight="1">
      <c r="B29" s="31" t="s">
        <v>262</v>
      </c>
      <c r="C29" s="31"/>
      <c r="D29" s="31"/>
      <c r="E29" s="31"/>
      <c r="F29" s="30"/>
      <c r="G29" s="136">
        <v>0</v>
      </c>
      <c r="H29" s="31"/>
      <c r="I29" s="40">
        <v>-1500</v>
      </c>
      <c r="J29" s="31"/>
      <c r="K29" s="136">
        <v>0</v>
      </c>
      <c r="L29" s="31"/>
      <c r="M29" s="40">
        <v>-1500</v>
      </c>
      <c r="N29" s="31"/>
      <c r="O29" s="9"/>
      <c r="P29" s="1"/>
      <c r="Q29" s="1"/>
      <c r="R29" s="1"/>
    </row>
    <row r="30" spans="2:18" ht="7.5" customHeight="1">
      <c r="B30" s="31"/>
      <c r="C30" s="31"/>
      <c r="D30" s="31"/>
      <c r="E30" s="31"/>
      <c r="F30" s="30"/>
      <c r="G30" s="40"/>
      <c r="H30" s="31"/>
      <c r="I30" s="40"/>
      <c r="J30" s="31"/>
      <c r="K30" s="40"/>
      <c r="L30" s="40"/>
      <c r="M30" s="31"/>
      <c r="N30" s="31"/>
      <c r="O30" s="9"/>
      <c r="P30" s="1"/>
      <c r="Q30" s="1"/>
      <c r="R30" s="1"/>
    </row>
    <row r="31" spans="2:18" ht="12.75" customHeight="1">
      <c r="B31" s="31" t="s">
        <v>166</v>
      </c>
      <c r="C31" s="31"/>
      <c r="D31" s="31"/>
      <c r="E31" s="31"/>
      <c r="F31" s="30"/>
      <c r="G31" s="40">
        <v>-475</v>
      </c>
      <c r="H31" s="31"/>
      <c r="I31" s="40">
        <v>-841</v>
      </c>
      <c r="J31" s="31"/>
      <c r="K31" s="80">
        <v>-475</v>
      </c>
      <c r="L31" s="40"/>
      <c r="M31" s="31">
        <v>-841</v>
      </c>
      <c r="N31" s="31"/>
      <c r="O31" s="9">
        <f>-6058-2230-13532-1458-5-71-2472</f>
        <v>-25826</v>
      </c>
      <c r="P31" s="1"/>
      <c r="Q31" s="1"/>
      <c r="R31" s="1"/>
    </row>
    <row r="32" spans="2:18" ht="7.5" customHeight="1">
      <c r="B32" s="31"/>
      <c r="C32" s="31"/>
      <c r="D32" s="31"/>
      <c r="E32" s="31"/>
      <c r="F32" s="30"/>
      <c r="G32" s="40"/>
      <c r="H32" s="31"/>
      <c r="I32" s="40"/>
      <c r="J32" s="31"/>
      <c r="K32" s="40"/>
      <c r="L32" s="40"/>
      <c r="M32" s="31"/>
      <c r="N32" s="31"/>
      <c r="O32" s="9"/>
      <c r="P32" s="1"/>
      <c r="Q32" s="1"/>
      <c r="R32" s="1"/>
    </row>
    <row r="33" spans="2:18" ht="12.75" customHeight="1">
      <c r="B33" s="31" t="s">
        <v>237</v>
      </c>
      <c r="C33" s="31"/>
      <c r="D33" s="31"/>
      <c r="E33" s="31"/>
      <c r="F33" s="30"/>
      <c r="G33" s="94"/>
      <c r="H33" s="31"/>
      <c r="I33" s="95"/>
      <c r="J33" s="31"/>
      <c r="K33" s="94"/>
      <c r="L33" s="40"/>
      <c r="M33" s="79"/>
      <c r="N33" s="31"/>
      <c r="O33" s="9">
        <v>-21853</v>
      </c>
      <c r="P33" s="1"/>
      <c r="Q33" s="1"/>
      <c r="R33" s="1"/>
    </row>
    <row r="34" spans="3:18" ht="12.75" customHeight="1">
      <c r="C34" s="31" t="s">
        <v>261</v>
      </c>
      <c r="D34" s="31"/>
      <c r="E34" s="31"/>
      <c r="F34" s="30"/>
      <c r="G34" s="137">
        <v>-1914</v>
      </c>
      <c r="H34" s="31"/>
      <c r="I34" s="135">
        <v>-497</v>
      </c>
      <c r="J34" s="31"/>
      <c r="K34" s="137">
        <v>-1914</v>
      </c>
      <c r="L34" s="40"/>
      <c r="M34" s="79">
        <v>-497</v>
      </c>
      <c r="N34" s="31"/>
      <c r="O34" s="9"/>
      <c r="P34" s="1"/>
      <c r="Q34" s="1"/>
      <c r="R34" s="1"/>
    </row>
    <row r="35" spans="2:18" ht="7.5" customHeight="1">
      <c r="B35" s="31"/>
      <c r="C35" s="31"/>
      <c r="D35" s="31"/>
      <c r="E35" s="31"/>
      <c r="F35" s="30"/>
      <c r="G35" s="40"/>
      <c r="H35" s="31"/>
      <c r="I35" s="40"/>
      <c r="J35" s="31"/>
      <c r="K35" s="40"/>
      <c r="L35" s="40"/>
      <c r="M35" s="31"/>
      <c r="N35" s="31"/>
      <c r="O35" s="9"/>
      <c r="P35" s="1"/>
      <c r="Q35" s="1"/>
      <c r="R35" s="1"/>
    </row>
    <row r="36" spans="2:18" ht="12.75" customHeight="1">
      <c r="B36" s="23"/>
      <c r="C36" s="33"/>
      <c r="D36" s="33"/>
      <c r="E36" s="33"/>
      <c r="F36" s="30"/>
      <c r="G36" s="60"/>
      <c r="H36" s="31"/>
      <c r="I36" s="60"/>
      <c r="J36" s="31"/>
      <c r="K36" s="60"/>
      <c r="L36" s="59"/>
      <c r="M36" s="60"/>
      <c r="N36" s="31"/>
      <c r="O36" s="11"/>
      <c r="P36" s="1"/>
      <c r="Q36" s="1"/>
      <c r="R36" s="1"/>
    </row>
    <row r="37" spans="2:18" ht="12.75" customHeight="1">
      <c r="B37" s="31" t="s">
        <v>169</v>
      </c>
      <c r="C37" s="33"/>
      <c r="D37" s="33"/>
      <c r="E37" s="33"/>
      <c r="F37" s="30"/>
      <c r="G37" s="40">
        <v>9183</v>
      </c>
      <c r="H37" s="31"/>
      <c r="I37" s="40">
        <v>3767</v>
      </c>
      <c r="J37" s="31"/>
      <c r="K37" s="40">
        <v>9183</v>
      </c>
      <c r="L37" s="40"/>
      <c r="M37" s="31">
        <v>3767</v>
      </c>
      <c r="N37" s="31"/>
      <c r="O37" s="10">
        <v>7582</v>
      </c>
      <c r="P37" s="1"/>
      <c r="Q37" s="1"/>
      <c r="R37" s="1"/>
    </row>
    <row r="38" spans="2:18" ht="7.5" customHeight="1">
      <c r="B38" s="31"/>
      <c r="C38" s="31"/>
      <c r="D38" s="31"/>
      <c r="E38" s="31"/>
      <c r="F38" s="30"/>
      <c r="G38" s="40"/>
      <c r="H38" s="31"/>
      <c r="I38" s="40"/>
      <c r="J38" s="31"/>
      <c r="K38" s="40"/>
      <c r="L38" s="40"/>
      <c r="M38" s="31"/>
      <c r="N38" s="31"/>
      <c r="O38" s="9"/>
      <c r="P38" s="1"/>
      <c r="Q38" s="1"/>
      <c r="R38" s="1"/>
    </row>
    <row r="39" spans="2:18" ht="12.75" customHeight="1">
      <c r="B39" s="31" t="s">
        <v>62</v>
      </c>
      <c r="C39" s="31"/>
      <c r="D39" s="31"/>
      <c r="E39" s="31"/>
      <c r="F39" s="30">
        <v>17</v>
      </c>
      <c r="G39" s="40">
        <v>-399</v>
      </c>
      <c r="H39" s="31"/>
      <c r="I39" s="40">
        <v>-568</v>
      </c>
      <c r="J39" s="31"/>
      <c r="K39" s="40">
        <v>-399</v>
      </c>
      <c r="L39" s="40"/>
      <c r="M39" s="31">
        <v>-568</v>
      </c>
      <c r="N39" s="31"/>
      <c r="O39" s="9">
        <v>-3134</v>
      </c>
      <c r="P39" s="1"/>
      <c r="Q39" s="1"/>
      <c r="R39" s="1"/>
    </row>
    <row r="40" spans="2:18" ht="7.5" customHeight="1">
      <c r="B40" s="31"/>
      <c r="C40" s="31"/>
      <c r="D40" s="31"/>
      <c r="E40" s="31"/>
      <c r="F40" s="30"/>
      <c r="G40" s="40"/>
      <c r="H40" s="31"/>
      <c r="I40" s="40"/>
      <c r="J40" s="31"/>
      <c r="K40" s="40"/>
      <c r="L40" s="40"/>
      <c r="M40" s="40"/>
      <c r="N40" s="31"/>
      <c r="O40" s="9"/>
      <c r="P40" s="1"/>
      <c r="Q40" s="1"/>
      <c r="R40" s="1"/>
    </row>
    <row r="41" spans="2:18" ht="12.75" customHeight="1">
      <c r="B41" s="51"/>
      <c r="C41" s="33"/>
      <c r="D41" s="33"/>
      <c r="E41" s="33"/>
      <c r="F41" s="30"/>
      <c r="G41" s="60"/>
      <c r="H41" s="31"/>
      <c r="I41" s="60"/>
      <c r="J41" s="31"/>
      <c r="K41" s="60"/>
      <c r="L41" s="59"/>
      <c r="M41" s="60"/>
      <c r="N41" s="31"/>
      <c r="O41" s="11"/>
      <c r="P41" s="1"/>
      <c r="Q41" s="1"/>
      <c r="R41" s="1"/>
    </row>
    <row r="42" spans="2:18" ht="12.75" customHeight="1">
      <c r="B42" s="31" t="s">
        <v>238</v>
      </c>
      <c r="C42" s="31"/>
      <c r="D42" s="31"/>
      <c r="E42" s="31"/>
      <c r="F42" s="30"/>
      <c r="G42" s="40">
        <f>SUM(G37:G40)</f>
        <v>8784</v>
      </c>
      <c r="H42" s="31"/>
      <c r="I42" s="40">
        <f>SUM(I37:I40)</f>
        <v>3199</v>
      </c>
      <c r="J42" s="31"/>
      <c r="K42" s="40">
        <f>SUM(K37:K40)</f>
        <v>8784</v>
      </c>
      <c r="L42" s="40"/>
      <c r="M42" s="40">
        <f>SUM(M37:M40)</f>
        <v>3199</v>
      </c>
      <c r="N42" s="31"/>
      <c r="O42" s="9" t="e">
        <f>#REF!+O39</f>
        <v>#REF!</v>
      </c>
      <c r="P42" s="1"/>
      <c r="Q42" s="1"/>
      <c r="R42" s="1"/>
    </row>
    <row r="43" spans="2:18" ht="7.5" customHeight="1">
      <c r="B43" s="31"/>
      <c r="C43" s="31"/>
      <c r="D43" s="31"/>
      <c r="E43" s="31"/>
      <c r="F43" s="30"/>
      <c r="G43" s="40"/>
      <c r="H43" s="31"/>
      <c r="I43" s="40"/>
      <c r="J43" s="31"/>
      <c r="K43" s="40"/>
      <c r="L43" s="40"/>
      <c r="M43" s="31"/>
      <c r="N43" s="31"/>
      <c r="O43" s="9"/>
      <c r="P43" s="1"/>
      <c r="Q43" s="1"/>
      <c r="R43" s="1"/>
    </row>
    <row r="44" spans="2:18" ht="12.75" customHeight="1">
      <c r="B44" s="23" t="s">
        <v>55</v>
      </c>
      <c r="C44" s="31"/>
      <c r="D44" s="31"/>
      <c r="E44" s="31"/>
      <c r="F44" s="30"/>
      <c r="G44" s="40">
        <v>-308</v>
      </c>
      <c r="H44" s="31"/>
      <c r="I44" s="40">
        <v>-141</v>
      </c>
      <c r="J44" s="31"/>
      <c r="K44" s="40">
        <v>-308</v>
      </c>
      <c r="L44" s="40"/>
      <c r="M44" s="31">
        <v>-141</v>
      </c>
      <c r="N44" s="31"/>
      <c r="O44" s="9">
        <v>-8734</v>
      </c>
      <c r="P44" s="1"/>
      <c r="Q44" s="1"/>
      <c r="R44" s="1"/>
    </row>
    <row r="45" spans="2:18" ht="7.5" customHeight="1">
      <c r="B45" s="23"/>
      <c r="C45" s="31"/>
      <c r="D45" s="31"/>
      <c r="E45" s="31"/>
      <c r="F45" s="30"/>
      <c r="G45" s="40"/>
      <c r="H45" s="31"/>
      <c r="I45" s="40"/>
      <c r="J45" s="31"/>
      <c r="K45" s="40"/>
      <c r="L45" s="40"/>
      <c r="M45" s="31"/>
      <c r="N45" s="31"/>
      <c r="O45" s="9"/>
      <c r="P45" s="1"/>
      <c r="Q45" s="1"/>
      <c r="R45" s="1"/>
    </row>
    <row r="46" spans="2:18" ht="7.5" customHeight="1">
      <c r="B46" s="23"/>
      <c r="C46" s="31"/>
      <c r="D46" s="31"/>
      <c r="E46" s="31"/>
      <c r="F46" s="30"/>
      <c r="G46" s="60"/>
      <c r="H46" s="31"/>
      <c r="I46" s="60"/>
      <c r="J46" s="31"/>
      <c r="K46" s="60"/>
      <c r="L46" s="40"/>
      <c r="M46" s="60"/>
      <c r="N46" s="31"/>
      <c r="O46" s="9"/>
      <c r="P46" s="1"/>
      <c r="Q46" s="1"/>
      <c r="R46" s="1"/>
    </row>
    <row r="47" spans="2:18" ht="12.75" customHeight="1">
      <c r="B47" s="23" t="s">
        <v>247</v>
      </c>
      <c r="C47" s="31"/>
      <c r="D47" s="31"/>
      <c r="E47" s="31"/>
      <c r="F47" s="30"/>
      <c r="G47" s="34">
        <f>SUM(G41:G45)</f>
        <v>8476</v>
      </c>
      <c r="H47" s="35"/>
      <c r="I47" s="34">
        <f>SUM(I41:I45)</f>
        <v>3058</v>
      </c>
      <c r="J47" s="35"/>
      <c r="K47" s="34">
        <f>SUM(K41:K45)</f>
        <v>8476</v>
      </c>
      <c r="L47" s="34"/>
      <c r="M47" s="34">
        <f>SUM(M41:M45)</f>
        <v>3058</v>
      </c>
      <c r="N47" s="31"/>
      <c r="O47" s="9"/>
      <c r="P47" s="1"/>
      <c r="Q47" s="1"/>
      <c r="R47" s="1"/>
    </row>
    <row r="48" spans="2:18" ht="7.5" customHeight="1" thickBot="1">
      <c r="B48" s="31"/>
      <c r="C48" s="31"/>
      <c r="D48" s="31"/>
      <c r="E48" s="31"/>
      <c r="F48" s="30"/>
      <c r="G48" s="87"/>
      <c r="H48" s="31"/>
      <c r="I48" s="87"/>
      <c r="J48" s="31"/>
      <c r="K48" s="87"/>
      <c r="L48" s="40"/>
      <c r="M48" s="87"/>
      <c r="N48" s="31"/>
      <c r="O48" s="9"/>
      <c r="P48" s="1"/>
      <c r="Q48" s="1"/>
      <c r="R48" s="1"/>
    </row>
    <row r="49" spans="2:18" ht="12.75" customHeight="1" thickTop="1">
      <c r="B49" s="23"/>
      <c r="C49" s="33"/>
      <c r="D49" s="32"/>
      <c r="E49" s="33"/>
      <c r="F49" s="30"/>
      <c r="G49" s="59"/>
      <c r="H49" s="31"/>
      <c r="I49" s="60"/>
      <c r="J49" s="31"/>
      <c r="K49" s="60"/>
      <c r="L49" s="59"/>
      <c r="M49" s="60"/>
      <c r="N49" s="31"/>
      <c r="O49" s="11"/>
      <c r="P49" s="1"/>
      <c r="Q49" s="1"/>
      <c r="R49" s="1"/>
    </row>
    <row r="50" spans="2:18" ht="12.75" customHeight="1">
      <c r="B50" s="85" t="s">
        <v>246</v>
      </c>
      <c r="C50" s="85"/>
      <c r="D50" s="85"/>
      <c r="E50" s="85"/>
      <c r="F50" s="30">
        <v>25</v>
      </c>
      <c r="G50" s="38"/>
      <c r="H50" s="31"/>
      <c r="I50" s="38"/>
      <c r="J50" s="39"/>
      <c r="K50" s="38"/>
      <c r="L50" s="93" t="s">
        <v>76</v>
      </c>
      <c r="M50" s="38"/>
      <c r="N50" s="31"/>
      <c r="O50" s="40"/>
      <c r="P50" s="31"/>
      <c r="Q50" s="1"/>
      <c r="R50" s="1"/>
    </row>
    <row r="51" spans="2:18" ht="7.5" customHeight="1" thickBot="1">
      <c r="B51" s="85"/>
      <c r="C51" s="85"/>
      <c r="D51" s="85"/>
      <c r="E51" s="85"/>
      <c r="F51" s="30"/>
      <c r="G51" s="38"/>
      <c r="H51" s="31"/>
      <c r="I51" s="38"/>
      <c r="J51" s="39"/>
      <c r="K51" s="38"/>
      <c r="L51" s="93" t="s">
        <v>76</v>
      </c>
      <c r="M51" s="38"/>
      <c r="N51" s="59"/>
      <c r="O51" s="87" t="s">
        <v>34</v>
      </c>
      <c r="P51" s="31"/>
      <c r="Q51" s="1"/>
      <c r="R51" s="1"/>
    </row>
    <row r="52" spans="2:18" ht="12.75" customHeight="1" thickBot="1" thickTop="1">
      <c r="B52" s="102" t="s">
        <v>44</v>
      </c>
      <c r="C52" s="85" t="s">
        <v>165</v>
      </c>
      <c r="D52" s="85"/>
      <c r="E52" s="85"/>
      <c r="G52" s="54">
        <f>G$47/203219*100</f>
        <v>4.170869849767985</v>
      </c>
      <c r="H52" s="31"/>
      <c r="I52" s="54">
        <f>I$47/203219*100</f>
        <v>1.5047805569361132</v>
      </c>
      <c r="J52" s="39"/>
      <c r="K52" s="54">
        <f>K$47/203219*100</f>
        <v>4.170869849767985</v>
      </c>
      <c r="L52" s="93" t="s">
        <v>76</v>
      </c>
      <c r="M52" s="54">
        <f>M$47/203219*100</f>
        <v>1.5047805569361132</v>
      </c>
      <c r="N52" s="31"/>
      <c r="O52" s="40"/>
      <c r="P52" s="31"/>
      <c r="Q52" s="1"/>
      <c r="R52" s="1"/>
    </row>
    <row r="53" spans="2:18" ht="9.75" customHeight="1" thickTop="1">
      <c r="B53" s="85"/>
      <c r="C53" s="85"/>
      <c r="D53" s="85"/>
      <c r="E53" s="85"/>
      <c r="F53" s="30"/>
      <c r="G53" s="45"/>
      <c r="H53" s="30"/>
      <c r="I53" s="45"/>
      <c r="J53" s="45"/>
      <c r="K53" s="45"/>
      <c r="L53" s="93"/>
      <c r="M53" s="45"/>
      <c r="N53" s="31"/>
      <c r="O53" s="31"/>
      <c r="P53" s="31"/>
      <c r="Q53" s="1"/>
      <c r="R53" s="1"/>
    </row>
    <row r="54" spans="2:18" ht="14.25" customHeight="1" thickBot="1">
      <c r="B54" s="102" t="s">
        <v>44</v>
      </c>
      <c r="C54" s="85" t="s">
        <v>252</v>
      </c>
      <c r="D54" s="85"/>
      <c r="E54" s="85"/>
      <c r="F54" s="30"/>
      <c r="G54" s="54">
        <f>G$47/203219*100</f>
        <v>4.170869849767985</v>
      </c>
      <c r="H54" s="30"/>
      <c r="I54" s="54">
        <f>I$47/203219*100</f>
        <v>1.5047805569361132</v>
      </c>
      <c r="J54" s="45"/>
      <c r="K54" s="54">
        <f>K$47/203219*100</f>
        <v>4.170869849767985</v>
      </c>
      <c r="L54" s="93" t="s">
        <v>76</v>
      </c>
      <c r="M54" s="54">
        <f>M$47/203219*100</f>
        <v>1.5047805569361132</v>
      </c>
      <c r="N54" s="31"/>
      <c r="O54" s="31"/>
      <c r="P54" s="31"/>
      <c r="Q54" s="1"/>
      <c r="R54" s="1"/>
    </row>
    <row r="55" spans="2:18" ht="12.75" customHeight="1" thickTop="1">
      <c r="B55" s="85"/>
      <c r="C55" s="85"/>
      <c r="D55" s="85"/>
      <c r="E55" s="85"/>
      <c r="F55" s="30"/>
      <c r="G55" s="38"/>
      <c r="H55" s="31"/>
      <c r="I55" s="38"/>
      <c r="J55" s="39"/>
      <c r="K55" s="39"/>
      <c r="L55" s="39"/>
      <c r="M55" s="38"/>
      <c r="N55" s="31"/>
      <c r="O55" s="31"/>
      <c r="P55" s="31"/>
      <c r="Q55" s="1"/>
      <c r="R55" s="1"/>
    </row>
    <row r="56" spans="2:18" ht="12.75" customHeight="1">
      <c r="B56" s="85"/>
      <c r="C56" s="85"/>
      <c r="D56" s="85"/>
      <c r="E56" s="85"/>
      <c r="F56" s="30"/>
      <c r="G56" s="38"/>
      <c r="H56" s="31"/>
      <c r="I56" s="38"/>
      <c r="J56" s="39"/>
      <c r="K56" s="39"/>
      <c r="L56" s="39"/>
      <c r="M56" s="38"/>
      <c r="N56" s="31"/>
      <c r="O56" s="31"/>
      <c r="P56" s="31"/>
      <c r="Q56" s="1"/>
      <c r="R56" s="1"/>
    </row>
    <row r="57" spans="2:18" ht="12.75" customHeight="1">
      <c r="B57" s="85"/>
      <c r="C57" s="85"/>
      <c r="D57" s="85"/>
      <c r="E57" s="85"/>
      <c r="F57" s="30"/>
      <c r="G57" s="38"/>
      <c r="H57" s="31"/>
      <c r="I57" s="38"/>
      <c r="J57" s="39"/>
      <c r="K57" s="39"/>
      <c r="L57" s="39"/>
      <c r="M57" s="38"/>
      <c r="N57" s="31"/>
      <c r="O57" s="31"/>
      <c r="P57" s="31"/>
      <c r="Q57" s="1"/>
      <c r="R57" s="1"/>
    </row>
    <row r="58" spans="2:18" ht="12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1"/>
      <c r="R58" s="1"/>
    </row>
    <row r="59" spans="2:18" ht="12.75" customHeight="1">
      <c r="B59" s="159" t="s">
        <v>136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"/>
      <c r="O59" s="2"/>
      <c r="P59" s="2"/>
      <c r="Q59" s="1"/>
      <c r="R59" s="1"/>
    </row>
    <row r="60" spans="2:18" ht="12.75" customHeight="1">
      <c r="B60" s="160" t="s">
        <v>253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2"/>
      <c r="O60" s="2"/>
      <c r="P60" s="2"/>
      <c r="Q60" s="1"/>
      <c r="R60" s="1"/>
    </row>
    <row r="61" spans="2:18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9"/>
      <c r="R129" s="9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/>
      <c r="R130" s="9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/>
      <c r="R131" s="9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2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2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2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</sheetData>
  <mergeCells count="4">
    <mergeCell ref="G13:I13"/>
    <mergeCell ref="G12:I12"/>
    <mergeCell ref="B59:M59"/>
    <mergeCell ref="B60:M60"/>
  </mergeCells>
  <printOptions/>
  <pageMargins left="0.75" right="0.5" top="0.5" bottom="0.5" header="0.5" footer="0.5"/>
  <pageSetup firstPageNumber="1" useFirstPageNumber="1" fitToHeight="1" fitToWidth="1" horizontalDpi="300" verticalDpi="300" orientation="portrait" paperSize="9" scale="91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O62"/>
  <sheetViews>
    <sheetView defaultGridColor="0" colorId="22" workbookViewId="0" topLeftCell="A1">
      <selection activeCell="A16" sqref="A16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5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spans="1:15" ht="15.75" customHeight="1">
      <c r="A2" s="20"/>
      <c r="B2" s="105" t="s">
        <v>135</v>
      </c>
      <c r="C2" s="3"/>
      <c r="D2" s="3"/>
      <c r="E2" s="3"/>
      <c r="F2" s="3"/>
      <c r="G2" s="3"/>
      <c r="H2" s="3"/>
      <c r="I2" s="3"/>
      <c r="J2" s="3"/>
      <c r="K2" s="1"/>
      <c r="L2" s="3"/>
      <c r="M2" s="3"/>
      <c r="N2" s="3"/>
      <c r="O2" s="3"/>
    </row>
    <row r="3" spans="2:15" ht="12.75" customHeight="1">
      <c r="B3" s="51" t="s">
        <v>57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</row>
    <row r="4" spans="1:15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3"/>
      <c r="O4" s="3"/>
    </row>
    <row r="5" spans="1:15" ht="17.25" customHeight="1">
      <c r="A5" s="4"/>
      <c r="B5" s="125" t="s">
        <v>164</v>
      </c>
      <c r="C5" s="3"/>
      <c r="E5" s="3"/>
      <c r="F5" s="3"/>
      <c r="G5" s="3"/>
      <c r="H5" s="3"/>
      <c r="I5" s="3"/>
      <c r="J5" s="3"/>
      <c r="K5" s="1"/>
      <c r="L5" s="3"/>
      <c r="M5" s="3"/>
      <c r="N5" s="3"/>
      <c r="O5" s="3"/>
    </row>
    <row r="6" spans="2:15" ht="15.75" customHeight="1">
      <c r="B6" s="23" t="s">
        <v>23</v>
      </c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1:15" ht="12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.75" customHeight="1">
      <c r="B9" s="107" t="s">
        <v>139</v>
      </c>
      <c r="C9" s="105"/>
      <c r="D9" s="105"/>
      <c r="E9" s="105"/>
      <c r="F9" s="105"/>
      <c r="G9" s="105"/>
      <c r="H9" s="105"/>
      <c r="I9" s="105"/>
      <c r="J9" s="105"/>
      <c r="K9" s="3"/>
      <c r="L9" s="6"/>
      <c r="M9" s="6"/>
      <c r="N9" s="6"/>
      <c r="O9" s="6"/>
    </row>
    <row r="10" spans="1:11" ht="12.75" customHeight="1">
      <c r="A10" s="1"/>
      <c r="B10" s="1"/>
      <c r="C10" s="1"/>
      <c r="D10" s="1"/>
      <c r="E10" s="1"/>
      <c r="F10" s="1"/>
      <c r="G10" s="6"/>
      <c r="H10" s="1"/>
      <c r="I10" s="1"/>
      <c r="J10" s="1"/>
      <c r="K10" s="1"/>
    </row>
    <row r="11" spans="1:11" ht="12.75" customHeight="1">
      <c r="A11" s="1"/>
      <c r="B11" s="1"/>
      <c r="C11" s="1"/>
      <c r="D11" s="1"/>
      <c r="E11" s="1"/>
      <c r="F11" s="1"/>
      <c r="G11" s="6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28"/>
      <c r="H12" s="19" t="s">
        <v>36</v>
      </c>
      <c r="I12" s="19"/>
      <c r="J12" s="19" t="s">
        <v>36</v>
      </c>
      <c r="K12" s="6"/>
    </row>
    <row r="13" spans="1:11" ht="12.75" customHeight="1">
      <c r="A13" s="1"/>
      <c r="B13" s="1"/>
      <c r="C13" s="1"/>
      <c r="D13" s="1"/>
      <c r="E13" s="1"/>
      <c r="F13" s="1"/>
      <c r="G13" s="28"/>
      <c r="H13" s="19" t="s">
        <v>37</v>
      </c>
      <c r="I13" s="19"/>
      <c r="J13" s="19" t="s">
        <v>38</v>
      </c>
      <c r="K13" s="1"/>
    </row>
    <row r="14" spans="1:11" ht="12.75" customHeight="1">
      <c r="A14" s="1"/>
      <c r="B14" s="1"/>
      <c r="C14" s="1"/>
      <c r="D14" s="1"/>
      <c r="E14" s="1"/>
      <c r="F14" s="1"/>
      <c r="G14" s="28"/>
      <c r="H14" s="19" t="s">
        <v>27</v>
      </c>
      <c r="I14" s="19"/>
      <c r="J14" s="19" t="s">
        <v>39</v>
      </c>
      <c r="K14" s="1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26</v>
      </c>
      <c r="I15" s="19"/>
      <c r="J15" s="19" t="s">
        <v>40</v>
      </c>
      <c r="K15" s="1"/>
    </row>
    <row r="16" spans="1:11" ht="12.75" customHeight="1">
      <c r="A16" s="1"/>
      <c r="B16" s="1"/>
      <c r="C16" s="1"/>
      <c r="D16" s="1"/>
      <c r="E16" s="1"/>
      <c r="F16" s="1"/>
      <c r="G16" s="58" t="s">
        <v>83</v>
      </c>
      <c r="H16" s="29" t="s">
        <v>81</v>
      </c>
      <c r="I16" s="19"/>
      <c r="J16" s="29" t="s">
        <v>60</v>
      </c>
      <c r="K16" s="3"/>
    </row>
    <row r="17" spans="1:11" ht="12.75" customHeight="1">
      <c r="A17" s="1"/>
      <c r="B17" s="1"/>
      <c r="C17" s="1"/>
      <c r="D17" s="1"/>
      <c r="E17" s="1"/>
      <c r="F17" s="1"/>
      <c r="G17" s="28"/>
      <c r="H17" s="30" t="s">
        <v>33</v>
      </c>
      <c r="I17" s="31"/>
      <c r="J17" s="30" t="s">
        <v>33</v>
      </c>
      <c r="K17" s="1"/>
    </row>
    <row r="18" spans="1:11" ht="12.75" customHeight="1">
      <c r="A18" s="1"/>
      <c r="B18" s="1"/>
      <c r="C18" s="1"/>
      <c r="D18" s="1"/>
      <c r="E18" s="1"/>
      <c r="F18" s="1"/>
      <c r="G18" s="6"/>
      <c r="H18" s="1"/>
      <c r="I18" s="1"/>
      <c r="J18" s="1"/>
      <c r="K18" s="1"/>
    </row>
    <row r="19" spans="1:11" ht="12.75" customHeight="1">
      <c r="A19" s="31"/>
      <c r="B19" s="31" t="s">
        <v>47</v>
      </c>
      <c r="C19" s="31"/>
      <c r="D19" s="31"/>
      <c r="E19" s="31"/>
      <c r="F19" s="31"/>
      <c r="G19" s="102"/>
      <c r="H19" s="38">
        <v>750829</v>
      </c>
      <c r="I19" s="38"/>
      <c r="J19" s="38">
        <v>760348</v>
      </c>
      <c r="K19" s="31"/>
    </row>
    <row r="20" spans="1:11" ht="12.75" customHeight="1">
      <c r="A20" s="31"/>
      <c r="B20" s="31" t="s">
        <v>174</v>
      </c>
      <c r="C20" s="31"/>
      <c r="D20" s="31"/>
      <c r="E20" s="31"/>
      <c r="F20" s="31"/>
      <c r="G20" s="102"/>
      <c r="H20" s="38">
        <v>330621</v>
      </c>
      <c r="I20" s="38"/>
      <c r="J20" s="38">
        <v>333320</v>
      </c>
      <c r="K20" s="31"/>
    </row>
    <row r="21" spans="1:11" ht="12.75" customHeight="1">
      <c r="A21" s="31"/>
      <c r="B21" s="31" t="s">
        <v>175</v>
      </c>
      <c r="C21" s="31"/>
      <c r="D21" s="31"/>
      <c r="E21" s="31"/>
      <c r="F21" s="31"/>
      <c r="G21" s="102"/>
      <c r="H21" s="38">
        <v>129409</v>
      </c>
      <c r="I21" s="38"/>
      <c r="J21" s="38">
        <v>127583</v>
      </c>
      <c r="K21" s="31"/>
    </row>
    <row r="22" spans="1:11" ht="12.75" customHeight="1">
      <c r="A22" s="51"/>
      <c r="B22" s="31" t="s">
        <v>263</v>
      </c>
      <c r="C22" s="31"/>
      <c r="D22" s="31"/>
      <c r="E22" s="31"/>
      <c r="F22" s="31"/>
      <c r="G22" s="30"/>
      <c r="H22" s="34">
        <v>5183</v>
      </c>
      <c r="I22" s="38"/>
      <c r="J22" s="34">
        <v>7097</v>
      </c>
      <c r="K22" s="31"/>
    </row>
    <row r="23" spans="1:11" ht="12.75" customHeight="1">
      <c r="A23" s="51"/>
      <c r="B23" s="31" t="s">
        <v>264</v>
      </c>
      <c r="C23" s="31"/>
      <c r="D23" s="31"/>
      <c r="E23" s="31"/>
      <c r="F23" s="31"/>
      <c r="G23" s="102"/>
      <c r="H23" s="38">
        <v>232</v>
      </c>
      <c r="I23" s="38"/>
      <c r="J23" s="38">
        <v>232</v>
      </c>
      <c r="K23" s="31"/>
    </row>
    <row r="24" spans="1:11" ht="12.75" customHeight="1">
      <c r="A24" s="51"/>
      <c r="B24" s="31" t="s">
        <v>61</v>
      </c>
      <c r="C24" s="31"/>
      <c r="D24" s="31"/>
      <c r="E24" s="31"/>
      <c r="F24" s="31"/>
      <c r="G24" s="30"/>
      <c r="H24" s="38">
        <v>199374</v>
      </c>
      <c r="I24" s="38"/>
      <c r="J24" s="38">
        <v>201911</v>
      </c>
      <c r="K24" s="31"/>
    </row>
    <row r="25" spans="1:11" ht="12.75" customHeight="1">
      <c r="A25" s="31"/>
      <c r="B25" s="31"/>
      <c r="C25" s="31"/>
      <c r="D25" s="31"/>
      <c r="E25" s="31"/>
      <c r="F25" s="31"/>
      <c r="G25" s="30"/>
      <c r="H25" s="38"/>
      <c r="I25" s="38"/>
      <c r="J25" s="38"/>
      <c r="K25" s="31"/>
    </row>
    <row r="26" spans="1:11" ht="12.75" customHeight="1">
      <c r="A26" s="51"/>
      <c r="B26" s="31" t="s">
        <v>50</v>
      </c>
      <c r="C26" s="31"/>
      <c r="D26" s="31"/>
      <c r="E26" s="31"/>
      <c r="F26" s="31"/>
      <c r="G26" s="30"/>
      <c r="H26" s="38"/>
      <c r="I26" s="38"/>
      <c r="J26" s="38"/>
      <c r="K26" s="31"/>
    </row>
    <row r="27" spans="1:11" ht="12.75" customHeight="1">
      <c r="A27" s="31"/>
      <c r="B27" s="30" t="s">
        <v>44</v>
      </c>
      <c r="C27" s="31" t="s">
        <v>48</v>
      </c>
      <c r="D27" s="31"/>
      <c r="E27" s="31"/>
      <c r="F27" s="31"/>
      <c r="G27" s="30"/>
      <c r="H27" s="38">
        <v>99660</v>
      </c>
      <c r="I27" s="38"/>
      <c r="J27" s="38">
        <v>97616</v>
      </c>
      <c r="K27" s="31"/>
    </row>
    <row r="28" spans="1:11" ht="12.75" customHeight="1">
      <c r="A28" s="31"/>
      <c r="B28" s="30" t="s">
        <v>44</v>
      </c>
      <c r="C28" s="31" t="s">
        <v>85</v>
      </c>
      <c r="D28" s="31"/>
      <c r="E28" s="31"/>
      <c r="F28" s="31"/>
      <c r="G28" s="30"/>
      <c r="H28" s="38">
        <v>67209</v>
      </c>
      <c r="I28" s="38"/>
      <c r="J28" s="38">
        <v>79562</v>
      </c>
      <c r="K28" s="31"/>
    </row>
    <row r="29" spans="1:11" ht="12.75" customHeight="1">
      <c r="A29" s="31"/>
      <c r="B29" s="30" t="s">
        <v>44</v>
      </c>
      <c r="C29" s="31" t="s">
        <v>265</v>
      </c>
      <c r="D29" s="31"/>
      <c r="E29" s="31"/>
      <c r="F29" s="31"/>
      <c r="G29" s="30"/>
      <c r="H29" s="38">
        <f>2255+92412+15719-1</f>
        <v>110385</v>
      </c>
      <c r="I29" s="38"/>
      <c r="J29" s="38">
        <f>18665+95113</f>
        <v>113778</v>
      </c>
      <c r="K29" s="31"/>
    </row>
    <row r="30" spans="1:11" ht="12.75" customHeight="1">
      <c r="A30" s="31"/>
      <c r="B30" s="30" t="s">
        <v>44</v>
      </c>
      <c r="C30" s="31" t="s">
        <v>266</v>
      </c>
      <c r="D30" s="31"/>
      <c r="E30" s="31"/>
      <c r="F30" s="31"/>
      <c r="G30" s="30"/>
      <c r="H30" s="38">
        <f>92300+20471</f>
        <v>112771</v>
      </c>
      <c r="I30" s="38"/>
      <c r="J30" s="38">
        <f>60060+22746</f>
        <v>82806</v>
      </c>
      <c r="K30" s="31"/>
    </row>
    <row r="31" spans="1:11" ht="3.75" customHeight="1">
      <c r="A31" s="31"/>
      <c r="B31" s="31"/>
      <c r="C31" s="31"/>
      <c r="D31" s="31"/>
      <c r="E31" s="31"/>
      <c r="F31" s="31"/>
      <c r="G31" s="30"/>
      <c r="I31" s="38"/>
      <c r="J31" s="38"/>
      <c r="K31" s="31"/>
    </row>
    <row r="32" spans="1:11" ht="14.25" customHeight="1">
      <c r="A32" s="31"/>
      <c r="B32" s="31"/>
      <c r="C32" s="31"/>
      <c r="D32" s="31"/>
      <c r="E32" s="31"/>
      <c r="F32" s="31"/>
      <c r="G32" s="30"/>
      <c r="H32" s="52">
        <f>SUM(H27:H30)</f>
        <v>390025</v>
      </c>
      <c r="I32" s="38"/>
      <c r="J32" s="52">
        <f>SUM(J27:J30)</f>
        <v>373762</v>
      </c>
      <c r="K32" s="31"/>
    </row>
    <row r="33" spans="1:11" ht="12.75" customHeight="1">
      <c r="A33" s="31"/>
      <c r="B33" s="31"/>
      <c r="C33" s="31"/>
      <c r="D33" s="31"/>
      <c r="E33" s="31"/>
      <c r="F33" s="31"/>
      <c r="G33" s="30"/>
      <c r="H33" s="38"/>
      <c r="I33" s="38"/>
      <c r="J33" s="38"/>
      <c r="K33" s="31"/>
    </row>
    <row r="34" spans="1:11" ht="12.75" customHeight="1">
      <c r="A34" s="53"/>
      <c r="B34" s="31" t="s">
        <v>51</v>
      </c>
      <c r="C34" s="31"/>
      <c r="D34" s="31"/>
      <c r="E34" s="31"/>
      <c r="F34" s="31"/>
      <c r="G34" s="30"/>
      <c r="H34" s="38"/>
      <c r="I34" s="38"/>
      <c r="J34" s="38"/>
      <c r="K34" s="31"/>
    </row>
    <row r="35" spans="1:11" ht="12.75" customHeight="1">
      <c r="A35" s="31"/>
      <c r="B35" s="30" t="s">
        <v>44</v>
      </c>
      <c r="C35" s="31" t="s">
        <v>86</v>
      </c>
      <c r="D35" s="31"/>
      <c r="E35" s="31"/>
      <c r="F35" s="31"/>
      <c r="G35" s="30"/>
      <c r="H35" s="38">
        <v>21826</v>
      </c>
      <c r="I35" s="38"/>
      <c r="J35" s="38">
        <v>26612</v>
      </c>
      <c r="K35" s="31"/>
    </row>
    <row r="36" spans="1:11" ht="12.75" customHeight="1">
      <c r="A36" s="31"/>
      <c r="B36" s="30" t="s">
        <v>44</v>
      </c>
      <c r="C36" s="31" t="s">
        <v>87</v>
      </c>
      <c r="D36" s="31"/>
      <c r="E36" s="31"/>
      <c r="F36" s="31"/>
      <c r="G36" s="30"/>
      <c r="H36" s="38">
        <f>34405+42+2506</f>
        <v>36953</v>
      </c>
      <c r="I36" s="38"/>
      <c r="J36" s="38">
        <f>35979+2922</f>
        <v>38901</v>
      </c>
      <c r="K36" s="31"/>
    </row>
    <row r="37" spans="1:11" ht="12.75" customHeight="1">
      <c r="A37" s="31"/>
      <c r="B37" s="30" t="s">
        <v>44</v>
      </c>
      <c r="C37" s="31" t="s">
        <v>49</v>
      </c>
      <c r="D37" s="31"/>
      <c r="E37" s="31"/>
      <c r="F37" s="31"/>
      <c r="G37" s="30">
        <v>21</v>
      </c>
      <c r="H37" s="38">
        <v>33285</v>
      </c>
      <c r="I37" s="38"/>
      <c r="J37" s="38">
        <v>34451</v>
      </c>
      <c r="K37" s="31"/>
    </row>
    <row r="38" spans="1:11" ht="12.75" customHeight="1">
      <c r="A38" s="31"/>
      <c r="B38" s="30" t="s">
        <v>44</v>
      </c>
      <c r="C38" s="31" t="s">
        <v>245</v>
      </c>
      <c r="D38" s="31"/>
      <c r="E38" s="31"/>
      <c r="F38" s="31"/>
      <c r="G38" s="30"/>
      <c r="H38" s="38">
        <v>4247</v>
      </c>
      <c r="I38" s="38"/>
      <c r="J38" s="38">
        <v>3712</v>
      </c>
      <c r="K38" s="31"/>
    </row>
    <row r="39" spans="1:11" ht="3.75" customHeight="1">
      <c r="A39" s="31"/>
      <c r="B39" s="31"/>
      <c r="C39" s="31"/>
      <c r="D39" s="31"/>
      <c r="E39" s="31"/>
      <c r="F39" s="31"/>
      <c r="G39" s="30"/>
      <c r="H39" s="38"/>
      <c r="I39" s="38"/>
      <c r="J39" s="38"/>
      <c r="K39" s="31"/>
    </row>
    <row r="40" spans="1:11" ht="15.75" customHeight="1">
      <c r="A40" s="31"/>
      <c r="B40" s="31"/>
      <c r="C40" s="31"/>
      <c r="D40" s="31"/>
      <c r="E40" s="31"/>
      <c r="F40" s="31"/>
      <c r="G40" s="30"/>
      <c r="H40" s="52">
        <f>SUM(H35:H38)</f>
        <v>96311</v>
      </c>
      <c r="I40" s="38"/>
      <c r="J40" s="52">
        <f>SUM(J35:J38)</f>
        <v>103676</v>
      </c>
      <c r="K40" s="31"/>
    </row>
    <row r="41" spans="1:11" ht="8.25" customHeight="1">
      <c r="A41" s="31"/>
      <c r="B41" s="31"/>
      <c r="C41" s="31"/>
      <c r="D41" s="31"/>
      <c r="E41" s="31"/>
      <c r="F41" s="31"/>
      <c r="G41" s="30"/>
      <c r="H41" s="38"/>
      <c r="I41" s="38"/>
      <c r="J41" s="38"/>
      <c r="K41" s="31"/>
    </row>
    <row r="42" spans="1:11" ht="12.75" customHeight="1">
      <c r="A42" s="53"/>
      <c r="B42" s="31" t="s">
        <v>52</v>
      </c>
      <c r="C42" s="31"/>
      <c r="D42" s="31"/>
      <c r="E42" s="31"/>
      <c r="F42" s="31"/>
      <c r="G42" s="30"/>
      <c r="H42" s="38">
        <f>H32-H40</f>
        <v>293714</v>
      </c>
      <c r="I42" s="38"/>
      <c r="J42" s="38">
        <f>J32-J40</f>
        <v>270086</v>
      </c>
      <c r="K42" s="31"/>
    </row>
    <row r="43" spans="1:11" ht="8.25" customHeight="1">
      <c r="A43" s="31"/>
      <c r="B43" s="31"/>
      <c r="C43" s="31"/>
      <c r="D43" s="31"/>
      <c r="E43" s="31"/>
      <c r="F43" s="31"/>
      <c r="G43" s="30"/>
      <c r="H43" s="38"/>
      <c r="I43" s="38"/>
      <c r="J43" s="38"/>
      <c r="K43" s="31"/>
    </row>
    <row r="44" spans="1:11" ht="16.5" customHeight="1" thickBot="1">
      <c r="A44" s="31"/>
      <c r="B44" s="31"/>
      <c r="C44" s="31"/>
      <c r="D44" s="31"/>
      <c r="E44" s="31"/>
      <c r="F44" s="31"/>
      <c r="G44" s="30"/>
      <c r="H44" s="42">
        <f>SUM(H19:H24)+H42</f>
        <v>1709362</v>
      </c>
      <c r="I44" s="38"/>
      <c r="J44" s="42">
        <f>SUM(J19:J24)+J42</f>
        <v>1700577</v>
      </c>
      <c r="K44" s="31"/>
    </row>
    <row r="45" spans="1:11" ht="12.75" customHeight="1" thickTop="1">
      <c r="A45" s="31"/>
      <c r="B45" s="31"/>
      <c r="C45" s="31"/>
      <c r="D45" s="31"/>
      <c r="E45" s="31"/>
      <c r="F45" s="31"/>
      <c r="G45" s="30"/>
      <c r="H45" s="38"/>
      <c r="I45" s="38"/>
      <c r="J45" s="38"/>
      <c r="K45" s="31"/>
    </row>
    <row r="46" spans="1:11" ht="12.75" customHeight="1">
      <c r="A46" s="53"/>
      <c r="B46" s="31"/>
      <c r="C46" s="31"/>
      <c r="D46" s="31"/>
      <c r="E46" s="31"/>
      <c r="F46" s="31"/>
      <c r="G46" s="30"/>
      <c r="H46" s="38"/>
      <c r="I46" s="38"/>
      <c r="J46" s="38"/>
      <c r="K46" s="31"/>
    </row>
    <row r="47" spans="1:11" ht="12.75" customHeight="1">
      <c r="A47" s="31"/>
      <c r="B47" s="31" t="s">
        <v>54</v>
      </c>
      <c r="C47" s="31"/>
      <c r="D47" s="31"/>
      <c r="E47" s="31"/>
      <c r="F47" s="31"/>
      <c r="G47" s="30"/>
      <c r="H47" s="38">
        <v>203219</v>
      </c>
      <c r="I47" s="38"/>
      <c r="J47" s="38">
        <v>203219</v>
      </c>
      <c r="K47" s="31"/>
    </row>
    <row r="48" spans="1:11" ht="12.75" customHeight="1">
      <c r="A48" s="31"/>
      <c r="B48" s="31" t="s">
        <v>41</v>
      </c>
      <c r="C48" s="31"/>
      <c r="D48" s="31"/>
      <c r="E48" s="31"/>
      <c r="F48" s="31"/>
      <c r="G48" s="30"/>
      <c r="H48" s="38">
        <f>SUM(SCE!F22:H22)</f>
        <v>1331604</v>
      </c>
      <c r="I48" s="38"/>
      <c r="J48" s="38">
        <f>1100200+49189+173773-35</f>
        <v>1323127</v>
      </c>
      <c r="K48" s="31"/>
    </row>
    <row r="49" spans="1:11" ht="5.25" customHeight="1">
      <c r="A49" s="31"/>
      <c r="B49" s="30"/>
      <c r="C49" s="31"/>
      <c r="D49" s="31"/>
      <c r="E49" s="31"/>
      <c r="F49" s="31"/>
      <c r="G49" s="30"/>
      <c r="H49" s="88"/>
      <c r="I49" s="38"/>
      <c r="J49" s="88"/>
      <c r="K49" s="31"/>
    </row>
    <row r="50" spans="1:11" ht="15" customHeight="1">
      <c r="A50" s="31"/>
      <c r="B50" s="23" t="s">
        <v>53</v>
      </c>
      <c r="C50" s="31"/>
      <c r="D50" s="31"/>
      <c r="E50" s="31"/>
      <c r="F50" s="31"/>
      <c r="G50" s="30"/>
      <c r="H50" s="38">
        <f>SUM(H47:H49)</f>
        <v>1534823</v>
      </c>
      <c r="I50" s="38"/>
      <c r="J50" s="38">
        <f>SUM(J47:J49)</f>
        <v>1526346</v>
      </c>
      <c r="K50" s="31"/>
    </row>
    <row r="51" spans="1:11" ht="12.75" customHeight="1">
      <c r="A51" s="31"/>
      <c r="B51" s="23" t="s">
        <v>55</v>
      </c>
      <c r="C51" s="31"/>
      <c r="D51" s="31"/>
      <c r="E51" s="31"/>
      <c r="F51" s="31"/>
      <c r="G51" s="30"/>
      <c r="H51" s="38">
        <v>174155</v>
      </c>
      <c r="I51" s="38"/>
      <c r="J51" s="38">
        <v>173847</v>
      </c>
      <c r="K51" s="31"/>
    </row>
    <row r="52" spans="1:11" ht="12.75" customHeight="1">
      <c r="A52" s="31"/>
      <c r="B52" s="23" t="s">
        <v>63</v>
      </c>
      <c r="C52" s="31"/>
      <c r="D52" s="31"/>
      <c r="E52" s="31"/>
      <c r="F52" s="31"/>
      <c r="G52" s="30"/>
      <c r="H52" s="38">
        <v>238</v>
      </c>
      <c r="I52" s="38"/>
      <c r="J52" s="38">
        <v>238</v>
      </c>
      <c r="K52" s="31"/>
    </row>
    <row r="53" spans="1:11" ht="12.75" customHeight="1">
      <c r="A53" s="31"/>
      <c r="B53" s="23" t="s">
        <v>64</v>
      </c>
      <c r="C53" s="31"/>
      <c r="D53" s="31"/>
      <c r="E53" s="31"/>
      <c r="F53" s="31"/>
      <c r="G53" s="30"/>
      <c r="H53" s="38">
        <v>146</v>
      </c>
      <c r="I53" s="38"/>
      <c r="J53" s="38">
        <v>146</v>
      </c>
      <c r="K53" s="31"/>
    </row>
    <row r="54" spans="1:11" ht="3.75" customHeight="1">
      <c r="A54" s="31"/>
      <c r="B54" s="31"/>
      <c r="C54" s="31"/>
      <c r="D54" s="31"/>
      <c r="E54" s="31"/>
      <c r="F54" s="31"/>
      <c r="G54" s="30"/>
      <c r="H54" s="38"/>
      <c r="I54" s="38"/>
      <c r="J54" s="38"/>
      <c r="K54" s="31"/>
    </row>
    <row r="55" spans="1:11" ht="15" customHeight="1" thickBot="1">
      <c r="A55" s="31"/>
      <c r="B55" s="31"/>
      <c r="C55" s="31"/>
      <c r="D55" s="31"/>
      <c r="E55" s="31"/>
      <c r="F55" s="31"/>
      <c r="G55" s="30"/>
      <c r="H55" s="42">
        <f>SUM(H50:H54)</f>
        <v>1709362</v>
      </c>
      <c r="I55" s="38"/>
      <c r="J55" s="42">
        <f>SUM(J50:J54)</f>
        <v>1700577</v>
      </c>
      <c r="K55" s="31"/>
    </row>
    <row r="56" spans="1:11" ht="12.75" customHeight="1" thickTop="1">
      <c r="A56" s="31"/>
      <c r="B56" s="31"/>
      <c r="C56" s="31"/>
      <c r="D56" s="31"/>
      <c r="E56" s="31"/>
      <c r="F56" s="31"/>
      <c r="G56" s="30"/>
      <c r="H56" s="38"/>
      <c r="I56" s="38"/>
      <c r="J56" s="38"/>
      <c r="K56" s="31"/>
    </row>
    <row r="57" spans="1:11" ht="12.75" customHeight="1" thickBot="1">
      <c r="A57" s="53"/>
      <c r="B57" s="31" t="s">
        <v>56</v>
      </c>
      <c r="C57" s="31"/>
      <c r="D57" s="31"/>
      <c r="E57" s="31"/>
      <c r="F57" s="31"/>
      <c r="G57" s="30"/>
      <c r="H57" s="54">
        <f>(H50-H24)/H47</f>
        <v>6.571477076454466</v>
      </c>
      <c r="I57" s="38"/>
      <c r="J57" s="54">
        <f>(J50-J24)/J47</f>
        <v>6.517279388246178</v>
      </c>
      <c r="K57" s="31"/>
    </row>
    <row r="58" spans="1:14" ht="12.75" customHeight="1" thickTop="1">
      <c r="A58" s="31"/>
      <c r="B58" s="31"/>
      <c r="C58" s="31"/>
      <c r="D58" s="31"/>
      <c r="E58" s="31"/>
      <c r="F58" s="31"/>
      <c r="G58" s="30"/>
      <c r="H58" s="31"/>
      <c r="I58" s="31"/>
      <c r="J58" s="31"/>
      <c r="K58" s="31"/>
      <c r="L58" s="9"/>
      <c r="M58" s="1"/>
      <c r="N58" s="9"/>
    </row>
    <row r="59" spans="1:11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0" ht="12.75" customHeight="1">
      <c r="B61" s="159" t="s">
        <v>137</v>
      </c>
      <c r="C61" s="159"/>
      <c r="D61" s="159"/>
      <c r="E61" s="159"/>
      <c r="F61" s="159"/>
      <c r="G61" s="159"/>
      <c r="H61" s="159"/>
      <c r="I61" s="159"/>
      <c r="J61" s="159"/>
    </row>
    <row r="62" spans="1:11" ht="12.75" customHeight="1">
      <c r="A62" s="2"/>
      <c r="B62" s="160" t="s">
        <v>253</v>
      </c>
      <c r="C62" s="160"/>
      <c r="D62" s="160"/>
      <c r="E62" s="160"/>
      <c r="F62" s="160"/>
      <c r="G62" s="160"/>
      <c r="H62" s="160"/>
      <c r="I62" s="160"/>
      <c r="J62" s="160"/>
      <c r="K62" s="13"/>
    </row>
  </sheetData>
  <mergeCells count="2">
    <mergeCell ref="B61:J61"/>
    <mergeCell ref="B62:J62"/>
  </mergeCells>
  <printOptions/>
  <pageMargins left="0.75" right="0.5" top="0.5" bottom="0.5" header="0.5" footer="0.5"/>
  <pageSetup firstPageNumber="2" useFirstPageNumber="1" fitToHeight="1" fitToWidth="1" horizontalDpi="300" verticalDpi="300" orientation="portrait" paperSize="9" scale="93" r:id="rId1"/>
  <headerFooter alignWithMargins="0">
    <oddFooter>&amp;C2</oddFooter>
  </headerFooter>
  <rowBreaks count="1" manualBreakCount="1">
    <brk id="63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workbookViewId="0" topLeftCell="C1">
      <selection activeCell="B3" sqref="B3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1.105468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spans="2:9" ht="15.75">
      <c r="B2" s="105" t="s">
        <v>135</v>
      </c>
      <c r="C2" s="108"/>
      <c r="D2" s="108"/>
      <c r="E2" s="108"/>
      <c r="F2" s="108"/>
      <c r="G2" s="108"/>
      <c r="H2" s="108"/>
      <c r="I2" s="108"/>
    </row>
    <row r="3" spans="2:9" ht="15">
      <c r="B3" s="51" t="s">
        <v>57</v>
      </c>
      <c r="C3" s="108"/>
      <c r="D3" s="108"/>
      <c r="E3" s="108"/>
      <c r="F3" s="108"/>
      <c r="G3" s="108"/>
      <c r="H3" s="108"/>
      <c r="I3" s="108"/>
    </row>
    <row r="4" spans="2:9" ht="15">
      <c r="B4" s="3"/>
      <c r="C4" s="3"/>
      <c r="D4" s="3"/>
      <c r="E4" s="3"/>
      <c r="F4" s="3"/>
      <c r="G4" s="3"/>
      <c r="H4" s="3"/>
      <c r="I4" s="3"/>
    </row>
    <row r="5" spans="2:9" ht="21" customHeight="1">
      <c r="B5" s="125" t="s">
        <v>164</v>
      </c>
      <c r="C5" s="3"/>
      <c r="D5" s="3"/>
      <c r="E5" s="3"/>
      <c r="F5" s="3"/>
      <c r="G5" s="3"/>
      <c r="H5" s="3"/>
      <c r="I5" s="3"/>
    </row>
    <row r="6" spans="2:9" ht="15">
      <c r="B6" s="23" t="s">
        <v>23</v>
      </c>
      <c r="C6" s="108"/>
      <c r="D6" s="108"/>
      <c r="E6" s="108"/>
      <c r="F6" s="108"/>
      <c r="G6" s="108"/>
      <c r="H6" s="108"/>
      <c r="I6" s="108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15">
      <c r="B8" s="3"/>
      <c r="C8" s="3"/>
      <c r="D8" s="3"/>
      <c r="E8" s="3"/>
      <c r="F8" s="3"/>
      <c r="G8" s="3"/>
      <c r="H8" s="3"/>
      <c r="I8" s="3"/>
    </row>
    <row r="9" spans="2:9" ht="18">
      <c r="B9" s="107" t="s">
        <v>140</v>
      </c>
      <c r="C9" s="105"/>
      <c r="D9" s="105"/>
      <c r="E9" s="105"/>
      <c r="F9" s="105"/>
      <c r="G9" s="105"/>
      <c r="H9" s="105"/>
      <c r="I9" s="105"/>
    </row>
    <row r="11" spans="2:9" ht="15">
      <c r="B11" s="32"/>
      <c r="C11" s="32"/>
      <c r="D11" s="32"/>
      <c r="E11" s="86"/>
      <c r="F11" s="86"/>
      <c r="G11" s="86"/>
      <c r="H11" s="32"/>
      <c r="I11" s="32"/>
    </row>
    <row r="12" spans="2:9" ht="15">
      <c r="B12" s="32"/>
      <c r="C12" s="32"/>
      <c r="D12" s="32"/>
      <c r="E12" s="86" t="s">
        <v>72</v>
      </c>
      <c r="F12" s="86" t="s">
        <v>72</v>
      </c>
      <c r="G12" s="86" t="s">
        <v>88</v>
      </c>
      <c r="H12" s="86" t="s">
        <v>239</v>
      </c>
      <c r="I12" s="32"/>
    </row>
    <row r="13" spans="2:9" ht="15">
      <c r="B13" s="32"/>
      <c r="C13" s="32"/>
      <c r="D13" s="104" t="s">
        <v>83</v>
      </c>
      <c r="E13" s="86" t="s">
        <v>73</v>
      </c>
      <c r="F13" s="86" t="s">
        <v>74</v>
      </c>
      <c r="G13" s="86" t="s">
        <v>41</v>
      </c>
      <c r="H13" s="86" t="s">
        <v>240</v>
      </c>
      <c r="I13" s="86" t="s">
        <v>45</v>
      </c>
    </row>
    <row r="14" spans="2:9" ht="15">
      <c r="B14" s="78"/>
      <c r="C14" s="32"/>
      <c r="D14" s="32"/>
      <c r="E14" s="86" t="s">
        <v>33</v>
      </c>
      <c r="F14" s="86" t="s">
        <v>33</v>
      </c>
      <c r="G14" s="86" t="s">
        <v>33</v>
      </c>
      <c r="H14" s="86" t="s">
        <v>33</v>
      </c>
      <c r="I14" s="86" t="s">
        <v>33</v>
      </c>
    </row>
    <row r="15" spans="2:9" ht="15">
      <c r="B15" s="32"/>
      <c r="C15" s="32"/>
      <c r="D15" s="32"/>
      <c r="E15" s="32"/>
      <c r="F15" s="32"/>
      <c r="G15" s="32"/>
      <c r="H15" s="32"/>
      <c r="I15" s="32"/>
    </row>
    <row r="16" spans="2:9" ht="15">
      <c r="B16" s="32" t="s">
        <v>89</v>
      </c>
      <c r="C16" s="32"/>
      <c r="D16" s="32"/>
      <c r="E16" s="32">
        <v>203219</v>
      </c>
      <c r="F16" s="32">
        <v>1100200</v>
      </c>
      <c r="G16" s="32">
        <f>49189-35</f>
        <v>49154</v>
      </c>
      <c r="H16" s="32">
        <v>173773</v>
      </c>
      <c r="I16" s="32">
        <f>SUM(E16:H16)</f>
        <v>1526346</v>
      </c>
    </row>
    <row r="17" spans="2:9" ht="15">
      <c r="B17" s="32"/>
      <c r="C17" s="32"/>
      <c r="D17" s="32"/>
      <c r="E17" s="32"/>
      <c r="F17" s="32"/>
      <c r="G17" s="32"/>
      <c r="H17" s="32"/>
      <c r="I17" s="32"/>
    </row>
    <row r="18" spans="2:9" ht="15">
      <c r="B18" s="32" t="s">
        <v>75</v>
      </c>
      <c r="C18" s="32"/>
      <c r="D18" s="32"/>
      <c r="E18" s="141">
        <v>0</v>
      </c>
      <c r="F18" s="141">
        <v>0</v>
      </c>
      <c r="G18" s="89">
        <v>1</v>
      </c>
      <c r="H18" s="133">
        <v>0</v>
      </c>
      <c r="I18" s="89">
        <f>SUM(E18:H18)</f>
        <v>1</v>
      </c>
    </row>
    <row r="19" spans="2:9" ht="15">
      <c r="B19" s="32"/>
      <c r="C19" s="32"/>
      <c r="D19" s="32"/>
      <c r="E19" s="32"/>
      <c r="F19" s="32"/>
      <c r="G19" s="32"/>
      <c r="H19" s="32"/>
      <c r="I19" s="32"/>
    </row>
    <row r="20" spans="2:9" ht="15">
      <c r="B20" s="32" t="s">
        <v>21</v>
      </c>
      <c r="C20" s="32"/>
      <c r="D20" s="32"/>
      <c r="E20" s="141">
        <v>0</v>
      </c>
      <c r="F20" s="141">
        <v>0</v>
      </c>
      <c r="G20" s="133">
        <v>0</v>
      </c>
      <c r="H20" s="32">
        <f>PL!K47</f>
        <v>8476</v>
      </c>
      <c r="I20" s="32">
        <f>SUM(E20:H20)</f>
        <v>8476</v>
      </c>
    </row>
    <row r="21" spans="2:9" ht="15">
      <c r="B21" s="32"/>
      <c r="C21" s="32"/>
      <c r="D21" s="32"/>
      <c r="E21" s="92"/>
      <c r="F21" s="92"/>
      <c r="G21" s="92"/>
      <c r="H21" s="92"/>
      <c r="I21" s="92"/>
    </row>
    <row r="22" spans="2:9" ht="20.25" customHeight="1" thickBot="1">
      <c r="B22" s="32" t="s">
        <v>90</v>
      </c>
      <c r="C22" s="32"/>
      <c r="D22" s="32"/>
      <c r="E22" s="126">
        <f>SUM(E16:E21)</f>
        <v>203219</v>
      </c>
      <c r="F22" s="126">
        <f>SUM(F16:F21)</f>
        <v>1100200</v>
      </c>
      <c r="G22" s="126">
        <f>SUM(G16:G21)</f>
        <v>49155</v>
      </c>
      <c r="H22" s="126">
        <f>SUM(H16:H21)</f>
        <v>182249</v>
      </c>
      <c r="I22" s="126">
        <f>SUM(I16:I21)</f>
        <v>1534823</v>
      </c>
    </row>
    <row r="23" ht="15.75" thickTop="1"/>
    <row r="26" ht="15">
      <c r="B26" s="32" t="s">
        <v>143</v>
      </c>
    </row>
    <row r="27" ht="15">
      <c r="C27" s="32" t="s">
        <v>142</v>
      </c>
    </row>
    <row r="31" spans="2:9" ht="15">
      <c r="B31" s="161" t="s">
        <v>141</v>
      </c>
      <c r="C31" s="161"/>
      <c r="D31" s="161"/>
      <c r="E31" s="161"/>
      <c r="F31" s="161"/>
      <c r="G31" s="161"/>
      <c r="H31" s="161"/>
      <c r="I31" s="161"/>
    </row>
    <row r="32" spans="2:9" ht="15">
      <c r="B32" s="160" t="s">
        <v>253</v>
      </c>
      <c r="C32" s="160"/>
      <c r="D32" s="160"/>
      <c r="E32" s="160"/>
      <c r="F32" s="160"/>
      <c r="G32" s="160"/>
      <c r="H32" s="160"/>
      <c r="I32" s="160"/>
    </row>
  </sheetData>
  <mergeCells count="2">
    <mergeCell ref="B31:I31"/>
    <mergeCell ref="B32:I32"/>
  </mergeCells>
  <printOptions/>
  <pageMargins left="0.75" right="0.5" top="0.5" bottom="0.5" header="0.5" footer="0.5"/>
  <pageSetup firstPageNumber="3" useFirstPageNumber="1" fitToHeight="1" fitToWidth="1" horizontalDpi="300" verticalDpi="300" orientation="portrait" paperSize="9" scale="86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5"/>
  <sheetViews>
    <sheetView workbookViewId="0" topLeftCell="A1">
      <selection activeCell="A15" sqref="A15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5.99609375" style="0" customWidth="1"/>
    <col min="6" max="6" width="6.5546875" style="0" customWidth="1"/>
    <col min="7" max="7" width="12.77734375" style="0" customWidth="1"/>
    <col min="8" max="8" width="7.3359375" style="0" customWidth="1"/>
    <col min="9" max="9" width="4.10546875" style="0" customWidth="1"/>
  </cols>
  <sheetData>
    <row r="2" spans="1:9" ht="15.75">
      <c r="A2" s="3"/>
      <c r="B2" s="105" t="s">
        <v>135</v>
      </c>
      <c r="C2" s="3"/>
      <c r="D2" s="3"/>
      <c r="E2" s="3"/>
      <c r="F2" s="3"/>
      <c r="G2" s="3"/>
      <c r="H2" s="3"/>
      <c r="I2" s="3"/>
    </row>
    <row r="3" spans="1:9" ht="15">
      <c r="A3" s="3"/>
      <c r="B3" s="51" t="s">
        <v>57</v>
      </c>
      <c r="C3" s="3"/>
      <c r="D3" s="3"/>
      <c r="E3" s="3"/>
      <c r="F3" s="3"/>
      <c r="G3" s="3"/>
      <c r="H3" s="3"/>
      <c r="I3" s="3"/>
    </row>
    <row r="4" spans="1:9" ht="15">
      <c r="A4" s="3"/>
      <c r="B4" s="114"/>
      <c r="C4" s="3"/>
      <c r="D4" s="3"/>
      <c r="E4" s="3"/>
      <c r="F4" s="3"/>
      <c r="G4" s="3"/>
      <c r="H4" s="3"/>
      <c r="I4" s="3"/>
    </row>
    <row r="5" spans="1:9" ht="19.5" customHeight="1">
      <c r="A5" s="3"/>
      <c r="B5" s="125" t="s">
        <v>164</v>
      </c>
      <c r="C5" s="3"/>
      <c r="D5" s="3"/>
      <c r="E5" s="3"/>
      <c r="F5" s="3"/>
      <c r="G5" s="3"/>
      <c r="H5" s="3"/>
      <c r="I5" s="3"/>
    </row>
    <row r="6" spans="1:9" ht="15">
      <c r="A6" s="3"/>
      <c r="B6" s="23" t="s">
        <v>23</v>
      </c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8">
      <c r="A9" s="105"/>
      <c r="B9" s="107" t="s">
        <v>144</v>
      </c>
      <c r="C9" s="105"/>
      <c r="D9" s="105"/>
      <c r="E9" s="105"/>
      <c r="F9" s="105"/>
      <c r="G9" s="105"/>
      <c r="H9" s="105"/>
      <c r="I9" s="105"/>
    </row>
    <row r="12" ht="15">
      <c r="G12" s="86" t="s">
        <v>43</v>
      </c>
    </row>
    <row r="13" ht="15">
      <c r="G13" s="109" t="s">
        <v>92</v>
      </c>
    </row>
    <row r="14" spans="7:8" ht="15">
      <c r="G14" s="29" t="s">
        <v>81</v>
      </c>
      <c r="H14" s="90"/>
    </row>
    <row r="15" spans="6:8" ht="15">
      <c r="F15" s="104" t="s">
        <v>83</v>
      </c>
      <c r="G15" s="86" t="s">
        <v>33</v>
      </c>
      <c r="H15" s="86"/>
    </row>
    <row r="17" ht="15">
      <c r="B17" s="110" t="s">
        <v>93</v>
      </c>
    </row>
    <row r="18" spans="2:9" ht="15">
      <c r="B18" s="32" t="s">
        <v>176</v>
      </c>
      <c r="E18" s="32"/>
      <c r="F18" s="32"/>
      <c r="G18" s="32">
        <f>PL!K37</f>
        <v>9183</v>
      </c>
      <c r="H18" s="32"/>
      <c r="I18" s="32"/>
    </row>
    <row r="19" spans="2:9" ht="15">
      <c r="B19" s="32" t="s">
        <v>268</v>
      </c>
      <c r="E19" s="32"/>
      <c r="F19" s="32"/>
      <c r="G19" s="32"/>
      <c r="H19" s="32"/>
      <c r="I19" s="32"/>
    </row>
    <row r="20" spans="2:9" ht="15">
      <c r="B20" s="32"/>
      <c r="C20" s="32" t="s">
        <v>65</v>
      </c>
      <c r="D20" s="32"/>
      <c r="E20" s="32"/>
      <c r="F20" s="32"/>
      <c r="G20" s="32">
        <f>9979+15+2699+2537</f>
        <v>15230</v>
      </c>
      <c r="H20" s="32"/>
      <c r="I20" s="32"/>
    </row>
    <row r="21" spans="2:9" ht="15">
      <c r="B21" s="32"/>
      <c r="C21" s="32" t="s">
        <v>66</v>
      </c>
      <c r="D21" s="32"/>
      <c r="E21" s="32"/>
      <c r="F21" s="32"/>
      <c r="G21" s="32">
        <f>475-458+1914-90</f>
        <v>1841</v>
      </c>
      <c r="H21" s="32"/>
      <c r="I21" s="32"/>
    </row>
    <row r="22" spans="1:9" ht="7.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5">
      <c r="A23" s="32"/>
      <c r="B23" s="32" t="s">
        <v>67</v>
      </c>
      <c r="C23" s="32"/>
      <c r="D23" s="32"/>
      <c r="E23" s="32"/>
      <c r="F23" s="32"/>
      <c r="G23" s="91">
        <f>SUM(G18:G22)</f>
        <v>26254</v>
      </c>
      <c r="H23" s="32"/>
      <c r="I23" s="32"/>
    </row>
    <row r="24" spans="1:9" ht="15">
      <c r="A24" s="32"/>
      <c r="B24" s="32" t="s">
        <v>269</v>
      </c>
      <c r="C24" s="32"/>
      <c r="D24" s="32"/>
      <c r="E24" s="32"/>
      <c r="F24" s="32"/>
      <c r="G24" s="32"/>
      <c r="H24" s="32"/>
      <c r="I24" s="32"/>
    </row>
    <row r="25" spans="1:9" ht="15">
      <c r="A25" s="32"/>
      <c r="B25" s="32"/>
      <c r="C25" s="32" t="s">
        <v>270</v>
      </c>
      <c r="D25" s="32"/>
      <c r="E25" s="32"/>
      <c r="F25" s="32"/>
      <c r="G25" s="32">
        <f>-2059+12353+2946</f>
        <v>13240</v>
      </c>
      <c r="H25" s="32"/>
      <c r="I25" s="32"/>
    </row>
    <row r="26" spans="1:9" ht="15">
      <c r="A26" s="32"/>
      <c r="B26" s="32"/>
      <c r="C26" s="32" t="s">
        <v>271</v>
      </c>
      <c r="D26" s="32"/>
      <c r="E26" s="32"/>
      <c r="F26" s="32"/>
      <c r="G26" s="32">
        <f>-4786-1505</f>
        <v>-6291</v>
      </c>
      <c r="H26" s="32"/>
      <c r="I26" s="32"/>
    </row>
    <row r="27" spans="1:9" ht="15">
      <c r="A27" s="32"/>
      <c r="B27" s="32"/>
      <c r="C27" s="32" t="s">
        <v>70</v>
      </c>
      <c r="D27" s="32"/>
      <c r="E27" s="32"/>
      <c r="F27" s="32"/>
      <c r="G27" s="32">
        <f>446+136+1</f>
        <v>583</v>
      </c>
      <c r="H27" s="32"/>
      <c r="I27" s="32"/>
    </row>
    <row r="28" spans="1:9" ht="8.25" customHeight="1">
      <c r="A28" s="32"/>
      <c r="B28" s="32"/>
      <c r="C28" s="32"/>
      <c r="D28" s="32"/>
      <c r="E28" s="32"/>
      <c r="F28" s="32"/>
      <c r="G28" s="92"/>
      <c r="H28" s="32"/>
      <c r="I28" s="32"/>
    </row>
    <row r="29" spans="1:9" ht="15">
      <c r="A29" s="32"/>
      <c r="B29" s="32"/>
      <c r="C29" s="32"/>
      <c r="D29" s="32"/>
      <c r="E29" s="32"/>
      <c r="F29" s="32"/>
      <c r="G29" s="32">
        <f>SUM(G23:G27)</f>
        <v>33786</v>
      </c>
      <c r="H29" s="32"/>
      <c r="I29" s="32"/>
    </row>
    <row r="30" spans="1:9" ht="7.5" customHeight="1">
      <c r="A30" s="32"/>
      <c r="B30" s="32"/>
      <c r="C30" s="32"/>
      <c r="D30" s="32"/>
      <c r="E30" s="32"/>
      <c r="F30" s="32"/>
      <c r="G30" s="92"/>
      <c r="H30" s="32"/>
      <c r="I30" s="32"/>
    </row>
    <row r="31" spans="1:9" ht="15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15">
      <c r="A32" s="32"/>
      <c r="B32" s="110" t="s">
        <v>94</v>
      </c>
      <c r="C32" s="32"/>
      <c r="D32" s="32"/>
      <c r="E32" s="32"/>
      <c r="F32" s="32"/>
      <c r="G32" s="32"/>
      <c r="H32" s="32"/>
      <c r="I32" s="32"/>
    </row>
    <row r="33" spans="1:9" ht="15">
      <c r="A33" s="32"/>
      <c r="B33" s="32"/>
      <c r="C33" s="32" t="s">
        <v>68</v>
      </c>
      <c r="D33" s="32"/>
      <c r="E33" s="32"/>
      <c r="F33" s="32"/>
      <c r="G33" s="141">
        <v>0</v>
      </c>
      <c r="H33" s="32"/>
      <c r="I33" s="32"/>
    </row>
    <row r="34" spans="1:9" ht="15">
      <c r="A34" s="32"/>
      <c r="B34" s="32"/>
      <c r="C34" s="32" t="s">
        <v>70</v>
      </c>
      <c r="D34" s="32"/>
      <c r="E34" s="32"/>
      <c r="F34" s="32"/>
      <c r="G34" s="32">
        <v>-1743</v>
      </c>
      <c r="H34" s="32"/>
      <c r="I34" s="32"/>
    </row>
    <row r="35" spans="1:9" ht="7.5" customHeight="1">
      <c r="A35" s="32"/>
      <c r="B35" s="32"/>
      <c r="C35" s="32"/>
      <c r="D35" s="32"/>
      <c r="E35" s="32"/>
      <c r="F35" s="32"/>
      <c r="G35" s="92"/>
      <c r="H35" s="32"/>
      <c r="I35" s="32"/>
    </row>
    <row r="36" spans="1:9" ht="15">
      <c r="A36" s="32"/>
      <c r="B36" s="32"/>
      <c r="C36" s="32"/>
      <c r="D36" s="32"/>
      <c r="E36" s="32"/>
      <c r="F36" s="32"/>
      <c r="G36" s="32">
        <f>SUM(G33:G35)</f>
        <v>-1743</v>
      </c>
      <c r="H36" s="32"/>
      <c r="I36" s="32"/>
    </row>
    <row r="37" spans="1:9" ht="8.25" customHeight="1">
      <c r="A37" s="32"/>
      <c r="B37" s="32"/>
      <c r="C37" s="32"/>
      <c r="D37" s="32"/>
      <c r="E37" s="32"/>
      <c r="F37" s="32"/>
      <c r="G37" s="92"/>
      <c r="H37" s="32"/>
      <c r="I37" s="32"/>
    </row>
    <row r="38" spans="1:9" ht="1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32"/>
      <c r="B39" s="110" t="s">
        <v>95</v>
      </c>
      <c r="C39" s="32"/>
      <c r="D39" s="32"/>
      <c r="E39" s="32"/>
      <c r="F39" s="32"/>
      <c r="G39" s="32"/>
      <c r="H39" s="32"/>
      <c r="I39" s="32"/>
    </row>
    <row r="40" spans="1:9" ht="15">
      <c r="A40" s="32"/>
      <c r="B40" s="32"/>
      <c r="C40" s="32" t="s">
        <v>96</v>
      </c>
      <c r="D40" s="32"/>
      <c r="E40" s="32"/>
      <c r="F40" s="32"/>
      <c r="G40" s="141">
        <v>0</v>
      </c>
      <c r="H40" s="32"/>
      <c r="I40" s="32"/>
    </row>
    <row r="41" spans="1:9" ht="15">
      <c r="A41" s="32"/>
      <c r="B41" s="32"/>
      <c r="C41" s="32" t="s">
        <v>97</v>
      </c>
      <c r="D41" s="32"/>
      <c r="E41" s="32"/>
      <c r="F41" s="32"/>
      <c r="G41" s="141">
        <v>0</v>
      </c>
      <c r="H41" s="32"/>
      <c r="I41" s="32"/>
    </row>
    <row r="42" spans="1:9" ht="15">
      <c r="A42" s="32"/>
      <c r="B42" s="32"/>
      <c r="C42" s="32" t="s">
        <v>69</v>
      </c>
      <c r="D42" s="32"/>
      <c r="E42" s="32"/>
      <c r="F42" s="32"/>
      <c r="G42" s="32">
        <v>-621</v>
      </c>
      <c r="H42" s="32"/>
      <c r="I42" s="32"/>
    </row>
    <row r="43" spans="1:9" ht="15">
      <c r="A43" s="32"/>
      <c r="B43" s="32"/>
      <c r="C43" s="32" t="s">
        <v>70</v>
      </c>
      <c r="D43" s="32"/>
      <c r="E43" s="32"/>
      <c r="F43" s="32"/>
      <c r="G43" s="138">
        <f>-416-26-475</f>
        <v>-917</v>
      </c>
      <c r="H43" s="32"/>
      <c r="I43" s="32"/>
    </row>
    <row r="44" spans="1:9" ht="8.25" customHeight="1">
      <c r="A44" s="32"/>
      <c r="B44" s="32"/>
      <c r="C44" s="32"/>
      <c r="D44" s="32"/>
      <c r="E44" s="32"/>
      <c r="F44" s="32"/>
      <c r="G44" s="92"/>
      <c r="H44" s="32"/>
      <c r="I44" s="32"/>
    </row>
    <row r="45" spans="1:9" ht="15">
      <c r="A45" s="32"/>
      <c r="B45" s="32"/>
      <c r="C45" s="32"/>
      <c r="D45" s="32"/>
      <c r="E45" s="32"/>
      <c r="F45" s="32"/>
      <c r="G45" s="32">
        <f>SUM(G40:G44)</f>
        <v>-1538</v>
      </c>
      <c r="H45" s="32"/>
      <c r="I45" s="32"/>
    </row>
    <row r="46" spans="1:9" ht="7.5" customHeight="1">
      <c r="A46" s="32"/>
      <c r="B46" s="32"/>
      <c r="C46" s="32"/>
      <c r="D46" s="32"/>
      <c r="E46" s="32"/>
      <c r="F46" s="32"/>
      <c r="G46" s="92"/>
      <c r="H46" s="32"/>
      <c r="I46" s="32"/>
    </row>
    <row r="47" spans="1:9" ht="1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5">
      <c r="A48" s="32"/>
      <c r="B48" s="32" t="s">
        <v>272</v>
      </c>
      <c r="C48" s="32"/>
      <c r="D48" s="32"/>
      <c r="E48" s="32"/>
      <c r="F48" s="32"/>
      <c r="G48" s="32">
        <f>+G29+G36+G45</f>
        <v>30505</v>
      </c>
      <c r="H48" s="32"/>
      <c r="I48" s="32"/>
    </row>
    <row r="49" spans="1:9" ht="6.75" customHeight="1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">
      <c r="A50" s="32"/>
      <c r="B50" s="32" t="s">
        <v>71</v>
      </c>
      <c r="C50" s="32"/>
      <c r="D50" s="32"/>
      <c r="E50" s="32"/>
      <c r="F50" s="32"/>
      <c r="G50" s="32">
        <v>76546</v>
      </c>
      <c r="H50" s="32"/>
      <c r="I50" s="32"/>
    </row>
    <row r="51" spans="1:9" ht="8.25" customHeight="1">
      <c r="A51" s="32"/>
      <c r="B51" s="32"/>
      <c r="C51" s="32"/>
      <c r="D51" s="32"/>
      <c r="E51" s="32"/>
      <c r="F51" s="32"/>
      <c r="G51" s="92"/>
      <c r="H51" s="32"/>
      <c r="I51" s="32"/>
    </row>
    <row r="52" spans="1:9" ht="17.25" customHeight="1">
      <c r="A52" s="32"/>
      <c r="B52" s="32" t="s">
        <v>167</v>
      </c>
      <c r="C52" s="32"/>
      <c r="D52" s="32"/>
      <c r="E52" s="32"/>
      <c r="F52" s="32"/>
      <c r="G52" s="32">
        <f>SUM(G47:G51)</f>
        <v>107051</v>
      </c>
      <c r="H52" s="32"/>
      <c r="I52" s="32"/>
    </row>
    <row r="53" spans="1:9" ht="7.5" customHeight="1" thickBot="1">
      <c r="A53" s="32"/>
      <c r="B53" s="32"/>
      <c r="C53" s="32"/>
      <c r="D53" s="32"/>
      <c r="E53" s="32"/>
      <c r="F53" s="32"/>
      <c r="G53" s="111"/>
      <c r="H53" s="32"/>
      <c r="I53" s="32"/>
    </row>
    <row r="54" spans="1:9" ht="15.75" thickTop="1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/>
      <c r="B56" s="32" t="s">
        <v>91</v>
      </c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 t="s">
        <v>103</v>
      </c>
      <c r="C57" s="32"/>
      <c r="D57" s="32"/>
      <c r="E57" s="32"/>
      <c r="F57" s="32"/>
      <c r="G57" s="32"/>
      <c r="H57" s="32"/>
      <c r="I57" s="32"/>
    </row>
    <row r="58" spans="1:9" ht="1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32"/>
      <c r="B60" s="161" t="s">
        <v>145</v>
      </c>
      <c r="C60" s="161"/>
      <c r="D60" s="161"/>
      <c r="E60" s="161"/>
      <c r="F60" s="161"/>
      <c r="G60" s="161"/>
      <c r="H60" s="161"/>
      <c r="I60" s="32"/>
    </row>
    <row r="61" spans="1:9" ht="15">
      <c r="A61" s="32"/>
      <c r="B61" s="160" t="s">
        <v>253</v>
      </c>
      <c r="C61" s="160"/>
      <c r="D61" s="160"/>
      <c r="E61" s="160"/>
      <c r="F61" s="160"/>
      <c r="G61" s="160"/>
      <c r="H61" s="160"/>
      <c r="I61" s="32"/>
    </row>
    <row r="62" spans="1:9" ht="1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>
      <c r="A77" s="32"/>
      <c r="B77" s="32"/>
      <c r="C77" s="32"/>
      <c r="D77" s="32"/>
      <c r="E77" s="32"/>
      <c r="F77" s="32"/>
      <c r="G77" s="32"/>
      <c r="H77" s="32"/>
      <c r="I77" s="32"/>
    </row>
    <row r="78" spans="2:9" ht="15">
      <c r="B78" s="32"/>
      <c r="C78" s="32"/>
      <c r="D78" s="32"/>
      <c r="E78" s="32"/>
      <c r="F78" s="32"/>
      <c r="G78" s="32"/>
      <c r="H78" s="32"/>
      <c r="I78" s="32"/>
    </row>
    <row r="79" spans="2:9" ht="15">
      <c r="B79" s="32"/>
      <c r="C79" s="32"/>
      <c r="D79" s="32"/>
      <c r="E79" s="32"/>
      <c r="F79" s="32"/>
      <c r="G79" s="32"/>
      <c r="H79" s="32"/>
      <c r="I79" s="32"/>
    </row>
    <row r="80" spans="2:9" ht="15">
      <c r="B80" s="32"/>
      <c r="C80" s="32"/>
      <c r="D80" s="32"/>
      <c r="E80" s="32"/>
      <c r="F80" s="32"/>
      <c r="G80" s="32"/>
      <c r="H80" s="32"/>
      <c r="I80" s="32"/>
    </row>
    <row r="81" spans="2:9" ht="15">
      <c r="B81" s="32"/>
      <c r="C81" s="32"/>
      <c r="D81" s="32"/>
      <c r="E81" s="32"/>
      <c r="F81" s="32"/>
      <c r="G81" s="32"/>
      <c r="H81" s="32"/>
      <c r="I81" s="32"/>
    </row>
    <row r="82" spans="2:9" ht="15">
      <c r="B82" s="32"/>
      <c r="C82" s="32"/>
      <c r="D82" s="32"/>
      <c r="E82" s="32"/>
      <c r="F82" s="32"/>
      <c r="G82" s="32"/>
      <c r="H82" s="32"/>
      <c r="I82" s="32"/>
    </row>
    <row r="83" spans="2:9" ht="15">
      <c r="B83" s="32"/>
      <c r="C83" s="32"/>
      <c r="D83" s="32"/>
      <c r="E83" s="32"/>
      <c r="F83" s="32"/>
      <c r="G83" s="32"/>
      <c r="H83" s="32"/>
      <c r="I83" s="32"/>
    </row>
    <row r="84" spans="2:9" ht="15">
      <c r="B84" s="32"/>
      <c r="C84" s="32"/>
      <c r="D84" s="32"/>
      <c r="E84" s="32"/>
      <c r="F84" s="32"/>
      <c r="G84" s="32"/>
      <c r="H84" s="32"/>
      <c r="I84" s="32"/>
    </row>
    <row r="85" spans="2:9" ht="15">
      <c r="B85" s="32"/>
      <c r="C85" s="32"/>
      <c r="D85" s="32"/>
      <c r="E85" s="32"/>
      <c r="F85" s="32"/>
      <c r="G85" s="32"/>
      <c r="H85" s="32"/>
      <c r="I85" s="32"/>
    </row>
    <row r="86" spans="2:9" ht="15">
      <c r="B86" s="32"/>
      <c r="C86" s="32"/>
      <c r="D86" s="32"/>
      <c r="E86" s="32"/>
      <c r="F86" s="32"/>
      <c r="G86" s="32"/>
      <c r="H86" s="32"/>
      <c r="I86" s="32"/>
    </row>
    <row r="87" spans="2:9" ht="15">
      <c r="B87" s="32"/>
      <c r="C87" s="32"/>
      <c r="D87" s="32"/>
      <c r="E87" s="32"/>
      <c r="F87" s="32"/>
      <c r="G87" s="32"/>
      <c r="H87" s="32"/>
      <c r="I87" s="32"/>
    </row>
    <row r="88" spans="2:9" ht="15">
      <c r="B88" s="32"/>
      <c r="C88" s="32"/>
      <c r="D88" s="32"/>
      <c r="E88" s="32"/>
      <c r="F88" s="32"/>
      <c r="G88" s="32"/>
      <c r="H88" s="32"/>
      <c r="I88" s="32"/>
    </row>
    <row r="89" spans="2:9" ht="15">
      <c r="B89" s="32"/>
      <c r="C89" s="32"/>
      <c r="D89" s="32"/>
      <c r="E89" s="32"/>
      <c r="F89" s="32"/>
      <c r="G89" s="32"/>
      <c r="H89" s="32"/>
      <c r="I89" s="32"/>
    </row>
    <row r="90" spans="2:9" ht="15">
      <c r="B90" s="32"/>
      <c r="C90" s="32"/>
      <c r="D90" s="32"/>
      <c r="E90" s="32"/>
      <c r="F90" s="32"/>
      <c r="G90" s="32"/>
      <c r="H90" s="32"/>
      <c r="I90" s="32"/>
    </row>
    <row r="91" spans="2:9" ht="15">
      <c r="B91" s="32"/>
      <c r="C91" s="32"/>
      <c r="D91" s="32"/>
      <c r="E91" s="32"/>
      <c r="F91" s="32"/>
      <c r="G91" s="32"/>
      <c r="H91" s="32"/>
      <c r="I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</sheetData>
  <mergeCells count="2">
    <mergeCell ref="B60:H60"/>
    <mergeCell ref="B61:H61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78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O364"/>
  <sheetViews>
    <sheetView tabSelected="1" zoomScale="80" zoomScaleNormal="80" zoomScaleSheetLayoutView="75" workbookViewId="0" topLeftCell="A179">
      <selection activeCell="M128" sqref="M128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2.55468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0.886718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>
      <c r="B2" s="105" t="s">
        <v>135</v>
      </c>
    </row>
    <row r="3" ht="15">
      <c r="B3" s="51" t="s">
        <v>57</v>
      </c>
    </row>
    <row r="4" ht="15">
      <c r="B4" s="51"/>
    </row>
    <row r="5" ht="18">
      <c r="B5" s="125" t="s">
        <v>164</v>
      </c>
    </row>
    <row r="6" ht="15">
      <c r="B6" s="23" t="s">
        <v>23</v>
      </c>
    </row>
    <row r="9" ht="18">
      <c r="B9" s="127" t="s">
        <v>254</v>
      </c>
    </row>
    <row r="12" spans="2:15" ht="15.75">
      <c r="B12" s="128" t="s">
        <v>104</v>
      </c>
      <c r="C12" s="130" t="s">
        <v>162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8.25" customHeight="1">
      <c r="B13" s="68"/>
      <c r="C13" s="2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15">
      <c r="B14" s="68"/>
      <c r="C14" s="31" t="s">
        <v>255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">
      <c r="B15" s="68"/>
      <c r="C15" s="31" t="s">
        <v>256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8"/>
      <c r="C16" s="31" t="s">
        <v>257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8"/>
      <c r="C17" s="31" t="s">
        <v>258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8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8"/>
      <c r="C19" s="31" t="s">
        <v>197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8"/>
      <c r="C20" s="31" t="s">
        <v>259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8"/>
      <c r="C21" s="31" t="s">
        <v>198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8"/>
      <c r="C22" s="2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8"/>
      <c r="C23" s="26" t="s">
        <v>199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8"/>
      <c r="C24" s="26" t="s">
        <v>200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8"/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.75">
      <c r="B27" s="128" t="s">
        <v>105</v>
      </c>
      <c r="C27" s="131" t="s">
        <v>161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8.25" customHeight="1">
      <c r="B28" s="6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15">
      <c r="B29" s="68"/>
      <c r="C29" s="32" t="s">
        <v>283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15">
      <c r="B30" s="6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.75">
      <c r="B32" s="128" t="s">
        <v>106</v>
      </c>
      <c r="C32" s="131" t="s">
        <v>160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8.25" customHeight="1">
      <c r="B33" s="1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15">
      <c r="B34" s="129"/>
      <c r="C34" s="32" t="s">
        <v>201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15">
      <c r="B35" s="129"/>
      <c r="C35" s="32" t="s">
        <v>202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.75">
      <c r="B38" s="128" t="s">
        <v>107</v>
      </c>
      <c r="C38" s="131" t="s">
        <v>158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8.25" customHeight="1">
      <c r="B39" s="12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5">
      <c r="B40" s="129"/>
      <c r="C40" s="32" t="s">
        <v>203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">
      <c r="B41" s="129"/>
      <c r="C41" s="32" t="s">
        <v>204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.75">
      <c r="B44" s="128" t="s">
        <v>108</v>
      </c>
      <c r="C44" s="131" t="s">
        <v>168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8.25" customHeight="1">
      <c r="B45" s="12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15">
      <c r="B46" s="129"/>
      <c r="C46" s="32" t="s">
        <v>205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5">
      <c r="B47" s="12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.75">
      <c r="B49" s="128" t="s">
        <v>109</v>
      </c>
      <c r="C49" s="131" t="s">
        <v>159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8.25" customHeight="1">
      <c r="B50" s="12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">
      <c r="B51" s="129"/>
      <c r="C51" s="32" t="s">
        <v>207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15">
      <c r="B52" s="129"/>
      <c r="C52" s="32" t="s">
        <v>208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>
      <c r="B53" s="129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>
      <c r="B54" s="12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.75">
      <c r="B55" s="128" t="s">
        <v>110</v>
      </c>
      <c r="C55" s="131" t="s">
        <v>157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8.25" customHeight="1">
      <c r="B56" s="12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15">
      <c r="B57" s="129"/>
      <c r="C57" s="32" t="s">
        <v>206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5">
      <c r="B58" s="12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>
      <c r="B59" s="129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>
      <c r="B60" s="129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5">
      <c r="B61" s="129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5.75">
      <c r="B62" s="128" t="s">
        <v>111</v>
      </c>
      <c r="C62" s="131" t="s">
        <v>273</v>
      </c>
      <c r="D62" s="1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8.25" customHeight="1">
      <c r="B63" s="129"/>
      <c r="C63" s="24"/>
      <c r="D63" s="27"/>
      <c r="E63" s="27"/>
      <c r="F63" s="27"/>
      <c r="G63" s="27"/>
      <c r="H63" s="27"/>
      <c r="I63" s="67"/>
      <c r="J63" s="67"/>
      <c r="K63" s="66"/>
      <c r="L63" s="63"/>
      <c r="M63" s="72"/>
      <c r="N63" s="49"/>
      <c r="O63" s="25"/>
    </row>
    <row r="64" spans="2:15" ht="15">
      <c r="B64" s="129"/>
      <c r="C64" s="31" t="s">
        <v>209</v>
      </c>
      <c r="D64" s="27"/>
      <c r="E64" s="27"/>
      <c r="F64" s="27"/>
      <c r="G64" s="27"/>
      <c r="H64" s="27"/>
      <c r="I64" s="67"/>
      <c r="J64" s="67"/>
      <c r="K64" s="66"/>
      <c r="L64" s="63"/>
      <c r="M64" s="72"/>
      <c r="N64" s="49"/>
      <c r="O64" s="25"/>
    </row>
    <row r="65" spans="2:15" ht="15">
      <c r="B65" s="129"/>
      <c r="C65" s="24"/>
      <c r="D65" s="27"/>
      <c r="E65" s="27"/>
      <c r="F65" s="27"/>
      <c r="G65" s="27"/>
      <c r="H65" s="27"/>
      <c r="I65" s="67"/>
      <c r="J65" s="67"/>
      <c r="K65" s="66"/>
      <c r="L65" s="63"/>
      <c r="M65" s="72"/>
      <c r="N65" s="49"/>
      <c r="O65" s="25"/>
    </row>
    <row r="66" spans="2:15" ht="15">
      <c r="B66" s="129"/>
      <c r="C66" s="24"/>
      <c r="D66" s="27"/>
      <c r="E66" s="27"/>
      <c r="F66" s="27"/>
      <c r="G66" s="27"/>
      <c r="H66" s="27"/>
      <c r="I66" s="63" t="s">
        <v>180</v>
      </c>
      <c r="J66" s="67"/>
      <c r="K66" s="97" t="s">
        <v>177</v>
      </c>
      <c r="L66" s="63"/>
      <c r="M66" s="72"/>
      <c r="N66" s="49"/>
      <c r="O66" s="25"/>
    </row>
    <row r="67" spans="2:15" ht="15">
      <c r="B67" s="129"/>
      <c r="C67" s="27"/>
      <c r="D67" s="27"/>
      <c r="E67" s="27"/>
      <c r="F67" s="27"/>
      <c r="G67" s="139"/>
      <c r="H67" s="19"/>
      <c r="I67" s="97" t="s">
        <v>181</v>
      </c>
      <c r="J67" s="96"/>
      <c r="K67" s="97" t="s">
        <v>178</v>
      </c>
      <c r="L67" s="98"/>
      <c r="M67" s="86"/>
      <c r="N67" s="44"/>
      <c r="O67" s="46"/>
    </row>
    <row r="68" spans="2:15" ht="15">
      <c r="B68" s="129"/>
      <c r="C68" s="27"/>
      <c r="D68" s="27"/>
      <c r="E68" s="27"/>
      <c r="F68" s="27"/>
      <c r="G68" s="139"/>
      <c r="H68" s="19"/>
      <c r="I68" s="164" t="s">
        <v>182</v>
      </c>
      <c r="J68" s="63"/>
      <c r="K68" s="164" t="s">
        <v>179</v>
      </c>
      <c r="L68" s="73"/>
      <c r="M68" s="163" t="s">
        <v>70</v>
      </c>
      <c r="N68" s="44"/>
      <c r="O68" s="165" t="s">
        <v>77</v>
      </c>
    </row>
    <row r="69" spans="2:15" ht="15">
      <c r="B69" s="129"/>
      <c r="C69" s="48"/>
      <c r="D69" s="48"/>
      <c r="E69" s="27"/>
      <c r="F69" s="27"/>
      <c r="G69" s="140"/>
      <c r="H69" s="27"/>
      <c r="I69" s="65" t="s">
        <v>33</v>
      </c>
      <c r="J69" s="30"/>
      <c r="K69" s="65" t="s">
        <v>33</v>
      </c>
      <c r="L69" s="39"/>
      <c r="M69" s="65" t="s">
        <v>33</v>
      </c>
      <c r="N69" s="39"/>
      <c r="O69" s="65" t="s">
        <v>33</v>
      </c>
    </row>
    <row r="70" spans="2:15" ht="15">
      <c r="B70" s="129"/>
      <c r="C70" s="82"/>
      <c r="D70" s="82"/>
      <c r="E70" s="82"/>
      <c r="F70" s="82"/>
      <c r="G70" s="82"/>
      <c r="H70" s="82"/>
      <c r="I70" s="50"/>
      <c r="J70" s="83"/>
      <c r="K70" s="50"/>
      <c r="L70" s="81"/>
      <c r="M70" s="37"/>
      <c r="N70" s="81"/>
      <c r="O70" s="81"/>
    </row>
    <row r="71" spans="2:15" ht="18" customHeight="1">
      <c r="B71" s="129"/>
      <c r="C71" s="82" t="s">
        <v>215</v>
      </c>
      <c r="D71" s="82"/>
      <c r="E71" s="82"/>
      <c r="F71" s="82"/>
      <c r="G71" s="82"/>
      <c r="H71" s="82"/>
      <c r="I71" s="50">
        <v>98044</v>
      </c>
      <c r="J71" s="83"/>
      <c r="K71" s="50">
        <v>19755</v>
      </c>
      <c r="L71" s="81"/>
      <c r="M71" s="37">
        <f>7020+1529+2010+5003-5005</f>
        <v>10557</v>
      </c>
      <c r="N71" s="81"/>
      <c r="O71" s="81">
        <f>SUM(G71:M71)</f>
        <v>128356</v>
      </c>
    </row>
    <row r="72" spans="2:15" ht="18.75" customHeight="1">
      <c r="B72" s="129"/>
      <c r="C72" s="37" t="s">
        <v>214</v>
      </c>
      <c r="D72" s="82"/>
      <c r="E72" s="82"/>
      <c r="F72" s="82"/>
      <c r="G72" s="82"/>
      <c r="H72" s="82"/>
      <c r="I72" s="141">
        <v>0</v>
      </c>
      <c r="J72" s="83"/>
      <c r="K72" s="141">
        <v>0</v>
      </c>
      <c r="L72" s="81"/>
      <c r="M72" s="141">
        <v>0</v>
      </c>
      <c r="N72" s="81"/>
      <c r="O72" s="141">
        <v>0</v>
      </c>
    </row>
    <row r="73" spans="2:15" ht="8.25" customHeight="1">
      <c r="B73" s="129"/>
      <c r="C73" s="37"/>
      <c r="D73" s="82"/>
      <c r="E73" s="82"/>
      <c r="F73" s="82"/>
      <c r="G73" s="82"/>
      <c r="H73" s="82"/>
      <c r="I73" s="50"/>
      <c r="J73" s="83"/>
      <c r="K73" s="82"/>
      <c r="L73" s="81"/>
      <c r="M73" s="37"/>
      <c r="N73" s="81"/>
      <c r="O73" s="81"/>
    </row>
    <row r="74" spans="2:15" ht="19.5" customHeight="1" thickBot="1">
      <c r="B74" s="129"/>
      <c r="C74" s="82" t="s">
        <v>213</v>
      </c>
      <c r="D74" s="82"/>
      <c r="E74" s="82"/>
      <c r="F74" s="82"/>
      <c r="G74" s="82"/>
      <c r="H74" s="119"/>
      <c r="I74" s="119">
        <f>SUM(I71:I72)</f>
        <v>98044</v>
      </c>
      <c r="J74" s="120"/>
      <c r="K74" s="119">
        <f>SUM(K71:K72)</f>
        <v>19755</v>
      </c>
      <c r="L74" s="121"/>
      <c r="M74" s="119">
        <f>SUM(M71:M72)</f>
        <v>10557</v>
      </c>
      <c r="N74" s="121"/>
      <c r="O74" s="119">
        <f>SUM(O71:O72)</f>
        <v>128356</v>
      </c>
    </row>
    <row r="75" spans="2:15" ht="15.75" thickTop="1">
      <c r="B75" s="129"/>
      <c r="C75" s="82"/>
      <c r="D75" s="82"/>
      <c r="E75" s="82"/>
      <c r="F75" s="82"/>
      <c r="G75" s="82"/>
      <c r="H75" s="82"/>
      <c r="I75" s="50"/>
      <c r="J75" s="83"/>
      <c r="K75" s="99"/>
      <c r="L75" s="81"/>
      <c r="M75" s="37"/>
      <c r="N75" s="81"/>
      <c r="O75" s="81"/>
    </row>
    <row r="76" spans="2:15" ht="15">
      <c r="B76" s="129"/>
      <c r="C76" s="84" t="s">
        <v>212</v>
      </c>
      <c r="D76" s="82"/>
      <c r="E76" s="82"/>
      <c r="F76" s="82"/>
      <c r="G76" s="82"/>
      <c r="H76" s="82"/>
      <c r="I76" s="50">
        <f>10172+40</f>
        <v>10212</v>
      </c>
      <c r="J76" s="83"/>
      <c r="K76" s="99">
        <f>-178-300+414</f>
        <v>-64</v>
      </c>
      <c r="L76" s="81"/>
      <c r="M76" s="37">
        <f>925+178+300+21</f>
        <v>1424</v>
      </c>
      <c r="N76" s="81"/>
      <c r="O76" s="81">
        <f>SUM(G76:M76)</f>
        <v>11572</v>
      </c>
    </row>
    <row r="77" spans="2:15" ht="15" customHeight="1">
      <c r="B77" s="129"/>
      <c r="C77" s="82" t="s">
        <v>35</v>
      </c>
      <c r="D77" s="82"/>
      <c r="E77" s="82"/>
      <c r="F77" s="82"/>
      <c r="G77" s="82"/>
      <c r="H77" s="82"/>
      <c r="I77" s="81"/>
      <c r="J77" s="83"/>
      <c r="K77" s="50"/>
      <c r="L77" s="81"/>
      <c r="M77" s="99"/>
      <c r="N77" s="81"/>
      <c r="O77" s="101" t="s">
        <v>35</v>
      </c>
    </row>
    <row r="78" spans="2:15" ht="15" customHeight="1">
      <c r="B78" s="129"/>
      <c r="C78" s="84" t="s">
        <v>211</v>
      </c>
      <c r="D78" s="100"/>
      <c r="E78" s="82"/>
      <c r="F78" s="82"/>
      <c r="G78" s="82"/>
      <c r="H78" s="82"/>
      <c r="I78" s="81"/>
      <c r="J78" s="83"/>
      <c r="K78" s="50"/>
      <c r="L78" s="81"/>
      <c r="M78" s="82"/>
      <c r="N78" s="81"/>
      <c r="O78" s="37">
        <v>-475</v>
      </c>
    </row>
    <row r="79" spans="2:15" ht="8.25" customHeight="1">
      <c r="B79" s="129"/>
      <c r="C79" s="100"/>
      <c r="D79" s="100"/>
      <c r="E79" s="82"/>
      <c r="F79" s="82"/>
      <c r="G79" s="82"/>
      <c r="H79" s="82"/>
      <c r="I79" s="81"/>
      <c r="J79" s="83"/>
      <c r="K79" s="50"/>
      <c r="L79" s="81"/>
      <c r="M79" s="82"/>
      <c r="N79" s="81"/>
      <c r="O79" s="37"/>
    </row>
    <row r="80" spans="2:15" ht="15">
      <c r="B80" s="129"/>
      <c r="C80" s="84" t="s">
        <v>274</v>
      </c>
      <c r="D80" s="100"/>
      <c r="E80" s="82"/>
      <c r="F80" s="82"/>
      <c r="G80" s="82"/>
      <c r="H80" s="82"/>
      <c r="I80" s="81"/>
      <c r="J80" s="83"/>
      <c r="K80" s="50"/>
      <c r="L80" s="81"/>
      <c r="M80" s="82"/>
      <c r="N80" s="81"/>
      <c r="O80" s="142">
        <v>-1914</v>
      </c>
    </row>
    <row r="81" spans="2:15" ht="8.25" customHeight="1">
      <c r="B81" s="129"/>
      <c r="C81" s="84"/>
      <c r="D81" s="100"/>
      <c r="E81" s="82"/>
      <c r="F81" s="82"/>
      <c r="G81" s="82"/>
      <c r="H81" s="82"/>
      <c r="I81" s="81"/>
      <c r="J81" s="83"/>
      <c r="K81" s="50"/>
      <c r="L81" s="81"/>
      <c r="M81" s="82"/>
      <c r="N81" s="81"/>
      <c r="O81" s="37"/>
    </row>
    <row r="82" spans="2:15" ht="15.75" thickBot="1">
      <c r="B82" s="129"/>
      <c r="C82" s="84" t="s">
        <v>210</v>
      </c>
      <c r="D82" s="100"/>
      <c r="E82" s="82"/>
      <c r="F82" s="82"/>
      <c r="G82" s="82"/>
      <c r="H82" s="82"/>
      <c r="I82" s="81"/>
      <c r="J82" s="83"/>
      <c r="K82" s="50"/>
      <c r="L82" s="81"/>
      <c r="M82" s="82"/>
      <c r="N82" s="81"/>
      <c r="O82" s="134">
        <f>SUM(O76:O81)</f>
        <v>9183</v>
      </c>
    </row>
    <row r="83" spans="2:15" ht="15.75" thickTop="1">
      <c r="B83" s="129"/>
      <c r="C83" s="100"/>
      <c r="D83" s="100"/>
      <c r="E83" s="82"/>
      <c r="F83" s="82"/>
      <c r="G83" s="82"/>
      <c r="H83" s="82"/>
      <c r="I83" s="81"/>
      <c r="J83" s="83"/>
      <c r="K83" s="50"/>
      <c r="L83" s="81"/>
      <c r="M83" s="82"/>
      <c r="N83" s="81"/>
      <c r="O83" s="37"/>
    </row>
    <row r="84" spans="2:15" ht="15">
      <c r="B84" s="129"/>
      <c r="C84" s="37"/>
      <c r="D84" s="100"/>
      <c r="E84" s="82"/>
      <c r="F84" s="82"/>
      <c r="G84" s="82"/>
      <c r="H84" s="82"/>
      <c r="I84" s="81"/>
      <c r="J84" s="83"/>
      <c r="K84" s="50"/>
      <c r="L84" s="81"/>
      <c r="M84" s="82"/>
      <c r="N84" s="81"/>
      <c r="O84" s="37"/>
    </row>
    <row r="85" spans="2:15" ht="15.75">
      <c r="B85" s="128" t="s">
        <v>112</v>
      </c>
      <c r="C85" s="131" t="s">
        <v>156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2:15" ht="8.25" customHeight="1">
      <c r="B86" s="129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5">
      <c r="B87" s="129"/>
      <c r="C87" s="32" t="s">
        <v>216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ht="15">
      <c r="B88" s="129"/>
      <c r="C88" s="32" t="s">
        <v>267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2:15" ht="15">
      <c r="B89" s="129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ht="15">
      <c r="B90" s="129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5.75">
      <c r="B91" s="128" t="s">
        <v>113</v>
      </c>
      <c r="C91" s="131" t="s">
        <v>260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8.25" customHeight="1">
      <c r="B92" s="129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>
      <c r="B93" s="129"/>
      <c r="C93" s="32" t="s">
        <v>287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5">
      <c r="B94" s="129"/>
      <c r="C94" s="32" t="s">
        <v>288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">
      <c r="B95" s="129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5">
      <c r="B96" s="129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.75">
      <c r="B97" s="128" t="s">
        <v>114</v>
      </c>
      <c r="C97" s="131" t="s">
        <v>155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8.25" customHeight="1">
      <c r="B98" s="129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">
      <c r="B99" s="129"/>
      <c r="C99" s="32" t="s">
        <v>217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>
      <c r="B100" s="129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">
      <c r="B101" s="129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.75">
      <c r="B102" s="128" t="s">
        <v>115</v>
      </c>
      <c r="C102" s="131" t="s">
        <v>170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8.25" customHeight="1">
      <c r="B103" s="129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5">
      <c r="B104" s="129"/>
      <c r="C104" s="32" t="s">
        <v>218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5">
      <c r="B105" s="129"/>
      <c r="C105" s="32" t="s">
        <v>219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8.25" customHeight="1">
      <c r="B106" s="129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5">
      <c r="B107" s="129"/>
      <c r="C107" s="32" t="s">
        <v>223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15">
      <c r="B108" s="129"/>
      <c r="C108" s="32" t="s">
        <v>222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9"/>
      <c r="C109" s="32" t="s">
        <v>220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">
      <c r="B110" s="129"/>
      <c r="C110" s="32" t="s">
        <v>221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5">
      <c r="B111" s="129"/>
      <c r="C111" s="32" t="s">
        <v>224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9"/>
      <c r="C112" s="32" t="s">
        <v>225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9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5">
      <c r="B114" s="129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15.75">
      <c r="B115" s="128" t="s">
        <v>116</v>
      </c>
      <c r="C115" s="131" t="s">
        <v>154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8.25" customHeight="1">
      <c r="B116" s="129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5">
      <c r="B117" s="129"/>
      <c r="C117" s="32" t="s">
        <v>289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5">
      <c r="B118" s="129"/>
      <c r="C118" s="32" t="s">
        <v>227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5">
      <c r="B119" s="129"/>
      <c r="C119" s="32" t="s">
        <v>296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5">
      <c r="B120" s="129"/>
      <c r="C120" s="32" t="s">
        <v>284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">
      <c r="B121" s="129"/>
      <c r="C121" s="32" t="s">
        <v>226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15">
      <c r="B122" s="129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5">
      <c r="B123" s="129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5.75">
      <c r="B124" s="128" t="s">
        <v>117</v>
      </c>
      <c r="C124" s="131" t="s">
        <v>171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ht="8.25" customHeight="1">
      <c r="B125" s="129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ht="15">
      <c r="B126" s="129"/>
      <c r="C126" s="32"/>
      <c r="D126" s="32"/>
      <c r="E126" s="32"/>
      <c r="F126" s="32"/>
      <c r="G126" s="32"/>
      <c r="H126" s="32"/>
      <c r="I126" s="32"/>
      <c r="J126" s="32"/>
      <c r="M126" s="147"/>
      <c r="N126" s="148"/>
      <c r="O126" s="46" t="s">
        <v>275</v>
      </c>
    </row>
    <row r="127" spans="2:15" ht="15">
      <c r="B127" s="129"/>
      <c r="C127" s="32"/>
      <c r="D127" s="32"/>
      <c r="E127" s="32"/>
      <c r="F127" s="32"/>
      <c r="G127" s="32"/>
      <c r="H127" s="32"/>
      <c r="I127" s="32"/>
      <c r="J127" s="32"/>
      <c r="M127" s="151" t="s">
        <v>46</v>
      </c>
      <c r="N127" s="148"/>
      <c r="O127" s="151" t="s">
        <v>189</v>
      </c>
    </row>
    <row r="128" spans="2:15" ht="15">
      <c r="B128" s="129"/>
      <c r="C128" s="32"/>
      <c r="D128" s="32"/>
      <c r="E128" s="32"/>
      <c r="F128" s="32"/>
      <c r="G128" s="32"/>
      <c r="H128" s="32"/>
      <c r="I128" s="32"/>
      <c r="J128" s="32"/>
      <c r="M128" s="65" t="s">
        <v>33</v>
      </c>
      <c r="N128" s="31"/>
      <c r="O128" s="65" t="s">
        <v>33</v>
      </c>
    </row>
    <row r="129" spans="2:15" ht="15">
      <c r="B129" s="129"/>
      <c r="C129" s="32"/>
      <c r="D129" s="32"/>
      <c r="E129" s="32"/>
      <c r="F129" s="32"/>
      <c r="G129" s="32"/>
      <c r="H129" s="32"/>
      <c r="I129" s="32"/>
      <c r="J129" s="32"/>
      <c r="M129" s="32"/>
      <c r="N129" s="32"/>
      <c r="O129" s="32"/>
    </row>
    <row r="130" spans="2:15" ht="15">
      <c r="B130" s="129"/>
      <c r="C130" s="32"/>
      <c r="D130" s="32" t="s">
        <v>190</v>
      </c>
      <c r="F130" s="32"/>
      <c r="G130" s="32"/>
      <c r="H130" s="32"/>
      <c r="I130" s="32"/>
      <c r="J130" s="32"/>
      <c r="M130" s="32">
        <f>+PL!G20</f>
        <v>128356</v>
      </c>
      <c r="N130" s="32"/>
      <c r="O130" s="32">
        <f>+PL!G37</f>
        <v>9183</v>
      </c>
    </row>
    <row r="131" spans="2:15" ht="15">
      <c r="B131" s="129"/>
      <c r="C131" s="32"/>
      <c r="D131" s="32"/>
      <c r="F131" s="32"/>
      <c r="G131" s="32"/>
      <c r="H131" s="32"/>
      <c r="I131" s="32"/>
      <c r="J131" s="32"/>
      <c r="M131" s="32"/>
      <c r="N131" s="32"/>
      <c r="O131" s="32"/>
    </row>
    <row r="132" spans="2:15" ht="15">
      <c r="B132" s="129"/>
      <c r="C132" s="32"/>
      <c r="D132" s="32" t="s">
        <v>191</v>
      </c>
      <c r="F132" s="32"/>
      <c r="G132" s="32"/>
      <c r="H132" s="32"/>
      <c r="I132" s="32"/>
      <c r="J132" s="32"/>
      <c r="M132" s="32">
        <v>160643</v>
      </c>
      <c r="N132" s="32"/>
      <c r="O132" s="32">
        <v>7701</v>
      </c>
    </row>
    <row r="133" spans="2:15" ht="15">
      <c r="B133" s="129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2:15" ht="15">
      <c r="B134" s="129"/>
      <c r="C134" s="32" t="s">
        <v>228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ht="15">
      <c r="B135" s="129"/>
      <c r="C135" s="32" t="s">
        <v>229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ht="15">
      <c r="B136" s="129"/>
      <c r="C136" s="27" t="s">
        <v>241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ht="15">
      <c r="B137" s="129"/>
      <c r="C137" s="32" t="s">
        <v>242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ht="15">
      <c r="B138" s="129"/>
      <c r="C138" s="32" t="s">
        <v>243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5">
      <c r="B139" s="129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ht="15">
      <c r="B140" s="129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ht="15.75">
      <c r="B141" s="128" t="s">
        <v>118</v>
      </c>
      <c r="C141" s="131" t="s">
        <v>129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ht="8.25" customHeight="1">
      <c r="B142" s="129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ht="15">
      <c r="B143" s="129"/>
      <c r="C143" s="32" t="s">
        <v>249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ht="15">
      <c r="B144" s="129"/>
      <c r="C144" s="32" t="s">
        <v>250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5" ht="15">
      <c r="B145" s="129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ht="15">
      <c r="B146" s="129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ht="15.75">
      <c r="B147" s="128" t="s">
        <v>119</v>
      </c>
      <c r="C147" s="131" t="s">
        <v>172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ht="8.25" customHeight="1">
      <c r="B148" s="129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ht="15">
      <c r="B149" s="129"/>
      <c r="C149" s="32" t="s">
        <v>130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ht="15">
      <c r="B150" s="129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ht="15">
      <c r="B151" s="129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ht="15.75">
      <c r="B152" s="128" t="s">
        <v>120</v>
      </c>
      <c r="C152" s="131" t="s">
        <v>62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8.25" customHeight="1">
      <c r="B153" s="129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ht="15">
      <c r="B154" s="129"/>
      <c r="C154" s="24"/>
      <c r="D154" s="24"/>
      <c r="E154" s="27"/>
      <c r="F154" s="27"/>
      <c r="G154" s="27"/>
      <c r="H154" s="27"/>
      <c r="I154" s="162" t="s">
        <v>148</v>
      </c>
      <c r="J154" s="162"/>
      <c r="K154" s="162"/>
      <c r="L154" s="37"/>
      <c r="M154" s="162" t="s">
        <v>149</v>
      </c>
      <c r="N154" s="162"/>
      <c r="O154" s="162"/>
    </row>
    <row r="155" spans="2:15" ht="15">
      <c r="B155" s="129"/>
      <c r="C155" s="24"/>
      <c r="D155" s="24"/>
      <c r="E155" s="27"/>
      <c r="F155" s="27"/>
      <c r="G155" s="27"/>
      <c r="H155" s="27"/>
      <c r="I155" s="63" t="s">
        <v>27</v>
      </c>
      <c r="J155" s="65"/>
      <c r="K155" s="74" t="s">
        <v>28</v>
      </c>
      <c r="L155" s="67"/>
      <c r="M155" s="70" t="s">
        <v>43</v>
      </c>
      <c r="N155" s="67"/>
      <c r="O155" s="77" t="s">
        <v>28</v>
      </c>
    </row>
    <row r="156" spans="2:15" ht="15">
      <c r="B156" s="129"/>
      <c r="C156" s="24"/>
      <c r="D156" s="24"/>
      <c r="E156" s="27"/>
      <c r="F156" s="27"/>
      <c r="G156" s="27"/>
      <c r="H156" s="27"/>
      <c r="I156" s="63" t="s">
        <v>29</v>
      </c>
      <c r="J156" s="65"/>
      <c r="K156" s="74" t="s">
        <v>30</v>
      </c>
      <c r="L156" s="67"/>
      <c r="M156" s="70" t="s">
        <v>29</v>
      </c>
      <c r="N156" s="67"/>
      <c r="O156" s="77" t="s">
        <v>30</v>
      </c>
    </row>
    <row r="157" spans="2:15" ht="15">
      <c r="B157" s="68"/>
      <c r="C157" s="24"/>
      <c r="D157" s="24"/>
      <c r="E157" s="27"/>
      <c r="F157" s="27"/>
      <c r="G157" s="27"/>
      <c r="H157" s="27"/>
      <c r="I157" s="63" t="s">
        <v>26</v>
      </c>
      <c r="J157" s="65"/>
      <c r="K157" s="74" t="s">
        <v>26</v>
      </c>
      <c r="L157" s="67"/>
      <c r="M157" s="70" t="s">
        <v>31</v>
      </c>
      <c r="N157" s="67"/>
      <c r="O157" s="77" t="s">
        <v>32</v>
      </c>
    </row>
    <row r="158" spans="2:15" ht="15">
      <c r="B158" s="68"/>
      <c r="C158" s="24"/>
      <c r="D158" s="24"/>
      <c r="E158" s="27"/>
      <c r="F158" s="27"/>
      <c r="G158" s="27"/>
      <c r="H158" s="27"/>
      <c r="I158" s="64" t="s">
        <v>81</v>
      </c>
      <c r="J158" s="65"/>
      <c r="K158" s="64" t="s">
        <v>82</v>
      </c>
      <c r="L158" s="67"/>
      <c r="M158" s="71" t="s">
        <v>81</v>
      </c>
      <c r="N158" s="67"/>
      <c r="O158" s="71" t="s">
        <v>82</v>
      </c>
    </row>
    <row r="159" spans="2:15" ht="15">
      <c r="B159" s="68"/>
      <c r="C159" s="27"/>
      <c r="D159" s="24"/>
      <c r="E159" s="27"/>
      <c r="F159" s="27"/>
      <c r="G159" s="27"/>
      <c r="H159" s="27"/>
      <c r="I159" s="65" t="s">
        <v>33</v>
      </c>
      <c r="J159" s="65"/>
      <c r="K159" s="65" t="s">
        <v>33</v>
      </c>
      <c r="L159" s="67"/>
      <c r="M159" s="65" t="s">
        <v>33</v>
      </c>
      <c r="N159" s="67"/>
      <c r="O159" s="65" t="s">
        <v>33</v>
      </c>
    </row>
    <row r="160" spans="2:15" ht="15">
      <c r="B160" s="68"/>
      <c r="C160" s="27" t="s">
        <v>79</v>
      </c>
      <c r="D160" s="27"/>
      <c r="E160" s="27"/>
      <c r="F160" s="27"/>
      <c r="G160" s="27"/>
      <c r="H160" s="27"/>
      <c r="I160" s="31"/>
      <c r="J160" s="30"/>
      <c r="K160" s="32"/>
      <c r="L160" s="31"/>
      <c r="M160" s="30"/>
      <c r="N160" s="31"/>
      <c r="O160" s="32"/>
    </row>
    <row r="161" spans="2:15" ht="15.75" thickBot="1">
      <c r="B161" s="68"/>
      <c r="C161" s="28" t="s">
        <v>44</v>
      </c>
      <c r="D161" s="27" t="s">
        <v>80</v>
      </c>
      <c r="F161" s="27"/>
      <c r="G161" s="27"/>
      <c r="H161" s="27"/>
      <c r="I161" s="145">
        <v>399</v>
      </c>
      <c r="J161" s="143"/>
      <c r="K161" s="145">
        <v>568</v>
      </c>
      <c r="L161" s="144"/>
      <c r="M161" s="145">
        <v>399</v>
      </c>
      <c r="N161" s="144"/>
      <c r="O161" s="145">
        <v>568</v>
      </c>
    </row>
    <row r="162" spans="2:15" ht="17.25" customHeight="1" thickTop="1">
      <c r="B162" s="68"/>
      <c r="C162" s="41"/>
      <c r="D162" s="27"/>
      <c r="E162" s="27"/>
      <c r="F162" s="27"/>
      <c r="G162" s="27"/>
      <c r="H162" s="27"/>
      <c r="I162" s="59"/>
      <c r="J162" s="143"/>
      <c r="K162" s="59"/>
      <c r="L162" s="144"/>
      <c r="M162" s="59"/>
      <c r="N162" s="144"/>
      <c r="O162" s="59"/>
    </row>
    <row r="163" spans="2:15" ht="15">
      <c r="B163" s="68"/>
      <c r="C163" s="68" t="s">
        <v>192</v>
      </c>
      <c r="D163" s="27"/>
      <c r="E163" s="27"/>
      <c r="F163" s="27"/>
      <c r="G163" s="27"/>
      <c r="H163" s="27"/>
      <c r="I163" s="43"/>
      <c r="J163" s="30"/>
      <c r="K163" s="43"/>
      <c r="L163" s="39"/>
      <c r="M163" s="43"/>
      <c r="N163" s="39"/>
      <c r="O163" s="43"/>
    </row>
    <row r="164" spans="2:15" ht="15">
      <c r="B164" s="68"/>
      <c r="C164" s="68" t="s">
        <v>193</v>
      </c>
      <c r="D164" s="27"/>
      <c r="E164" s="27"/>
      <c r="F164" s="27"/>
      <c r="G164" s="27"/>
      <c r="H164" s="27"/>
      <c r="I164" s="43"/>
      <c r="J164" s="30"/>
      <c r="K164" s="43"/>
      <c r="L164" s="39"/>
      <c r="M164" s="43"/>
      <c r="N164" s="39"/>
      <c r="O164" s="43"/>
    </row>
    <row r="165" spans="2:15" ht="15">
      <c r="B165" s="68"/>
      <c r="C165" s="68" t="s">
        <v>194</v>
      </c>
      <c r="D165" s="27"/>
      <c r="E165" s="27"/>
      <c r="F165" s="27"/>
      <c r="G165" s="27"/>
      <c r="H165" s="27"/>
      <c r="I165" s="43"/>
      <c r="J165" s="30"/>
      <c r="K165" s="43"/>
      <c r="L165" s="39"/>
      <c r="M165" s="43"/>
      <c r="N165" s="39"/>
      <c r="O165" s="43"/>
    </row>
    <row r="166" spans="2:15" ht="15">
      <c r="B166" s="68"/>
      <c r="C166" s="68"/>
      <c r="D166" s="27"/>
      <c r="E166" s="27"/>
      <c r="F166" s="27"/>
      <c r="G166" s="27"/>
      <c r="H166" s="27"/>
      <c r="I166" s="43"/>
      <c r="J166" s="30"/>
      <c r="K166" s="43"/>
      <c r="L166" s="39"/>
      <c r="M166" s="43"/>
      <c r="N166" s="39"/>
      <c r="O166" s="43"/>
    </row>
    <row r="167" spans="2:15" ht="15">
      <c r="B167" s="68"/>
      <c r="C167" s="68"/>
      <c r="D167" s="27"/>
      <c r="E167" s="27"/>
      <c r="F167" s="27"/>
      <c r="G167" s="27"/>
      <c r="H167" s="27"/>
      <c r="I167" s="43"/>
      <c r="J167" s="30"/>
      <c r="K167" s="43"/>
      <c r="L167" s="39"/>
      <c r="M167" s="43"/>
      <c r="N167" s="39"/>
      <c r="O167" s="43"/>
    </row>
    <row r="168" spans="2:15" ht="15.75">
      <c r="B168" s="128" t="s">
        <v>121</v>
      </c>
      <c r="C168" s="131" t="s">
        <v>173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2:15" ht="8.25" customHeight="1">
      <c r="B169" s="68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2:15" ht="15">
      <c r="B170" s="68"/>
      <c r="C170" s="32" t="s">
        <v>230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ht="15">
      <c r="B171" s="68"/>
      <c r="C171" s="32" t="s">
        <v>231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ht="15"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ht="15">
      <c r="B173" s="68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ht="15.75">
      <c r="B174" s="128" t="s">
        <v>122</v>
      </c>
      <c r="C174" s="131" t="s">
        <v>153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ht="8.25" customHeight="1">
      <c r="B175" s="129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ht="15">
      <c r="B176" s="129"/>
      <c r="C176" s="32" t="s">
        <v>232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8.25" customHeight="1">
      <c r="B177" s="129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2:15" ht="15">
      <c r="B178" s="129"/>
      <c r="C178" s="32" t="s">
        <v>292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ht="8.25" customHeight="1">
      <c r="B179" s="129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2:15" ht="15">
      <c r="B180" s="129"/>
      <c r="C180" s="32"/>
      <c r="D180" s="32"/>
      <c r="E180" s="32"/>
      <c r="F180" s="32"/>
      <c r="G180" s="32"/>
      <c r="H180" s="32"/>
      <c r="I180" s="32"/>
      <c r="J180" s="32"/>
      <c r="K180" s="65" t="s">
        <v>33</v>
      </c>
      <c r="L180" s="32"/>
      <c r="M180" s="32"/>
      <c r="N180" s="32"/>
      <c r="O180" s="32"/>
    </row>
    <row r="181" spans="2:15" ht="8.25" customHeight="1">
      <c r="B181" s="129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ht="15.75" thickBot="1">
      <c r="B182" s="129"/>
      <c r="C182" s="32"/>
      <c r="D182" s="32" t="s">
        <v>293</v>
      </c>
      <c r="E182" s="32"/>
      <c r="F182" s="32"/>
      <c r="G182" s="32"/>
      <c r="H182" s="32"/>
      <c r="I182" s="32"/>
      <c r="J182" s="32"/>
      <c r="K182" s="153">
        <v>47</v>
      </c>
      <c r="L182" s="32"/>
      <c r="M182" s="32"/>
      <c r="N182" s="32"/>
      <c r="O182" s="32"/>
    </row>
    <row r="183" spans="2:15" ht="15.75" thickTop="1">
      <c r="B183" s="129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2:15" ht="15.75" thickBot="1">
      <c r="B184" s="129"/>
      <c r="C184" s="32"/>
      <c r="D184" s="32" t="s">
        <v>294</v>
      </c>
      <c r="E184" s="32"/>
      <c r="F184" s="32"/>
      <c r="G184" s="32"/>
      <c r="H184" s="32"/>
      <c r="I184" s="32"/>
      <c r="J184" s="32"/>
      <c r="K184" s="153">
        <v>47</v>
      </c>
      <c r="L184" s="32"/>
      <c r="M184" s="32"/>
      <c r="N184" s="32"/>
      <c r="O184" s="32"/>
    </row>
    <row r="185" spans="2:15" ht="15.75" thickTop="1">
      <c r="B185" s="129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15.75" thickBot="1">
      <c r="B186" s="129"/>
      <c r="C186" s="32"/>
      <c r="D186" s="32" t="s">
        <v>295</v>
      </c>
      <c r="E186" s="32"/>
      <c r="F186" s="32"/>
      <c r="G186" s="32"/>
      <c r="H186" s="32"/>
      <c r="I186" s="32"/>
      <c r="J186" s="32"/>
      <c r="K186" s="153">
        <v>60</v>
      </c>
      <c r="L186" s="32"/>
      <c r="M186" s="32"/>
      <c r="N186" s="32"/>
      <c r="O186" s="32"/>
    </row>
    <row r="187" spans="2:15" ht="15.75" thickTop="1">
      <c r="B187" s="129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ht="15">
      <c r="B188" s="129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15.75">
      <c r="B189" s="128" t="s">
        <v>123</v>
      </c>
      <c r="C189" s="131" t="s">
        <v>152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2:15" ht="8.25" customHeight="1">
      <c r="B190" s="129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2:15" ht="15">
      <c r="B191" s="129"/>
      <c r="C191" s="32" t="s">
        <v>10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2:15" ht="15">
      <c r="B192" s="129"/>
      <c r="C192" s="32" t="s">
        <v>11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ht="15">
      <c r="B193" s="129"/>
      <c r="C193" s="32" t="s">
        <v>12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2:15" ht="15">
      <c r="B194" s="129"/>
      <c r="C194" s="32" t="s">
        <v>22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15">
      <c r="B195" s="129"/>
      <c r="C195" s="32" t="s">
        <v>13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ht="8.25" customHeight="1">
      <c r="B196" s="129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ht="15">
      <c r="B197" s="129"/>
      <c r="C197" s="32" t="s">
        <v>14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15" ht="15">
      <c r="B198" s="129"/>
      <c r="C198" s="32" t="s">
        <v>15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2:15" ht="15">
      <c r="B199" s="129"/>
      <c r="C199" s="32" t="s">
        <v>16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2:15" ht="15">
      <c r="B200" s="129"/>
      <c r="C200" s="32" t="s">
        <v>17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2:15" ht="8.25" customHeight="1">
      <c r="B201" s="129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2:15" ht="15">
      <c r="B202" s="129"/>
      <c r="C202" s="32" t="s">
        <v>285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2:15" ht="15">
      <c r="B203" s="129"/>
      <c r="C203" s="32" t="s">
        <v>276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2:15" ht="15">
      <c r="B204" s="129"/>
      <c r="C204" s="32" t="s">
        <v>277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ht="8.25" customHeight="1">
      <c r="B205" s="129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ht="15">
      <c r="B206" s="129"/>
      <c r="C206" s="32" t="s">
        <v>18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ht="15">
      <c r="B207" s="129"/>
      <c r="C207" s="32" t="s">
        <v>19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15">
      <c r="B208" s="129"/>
      <c r="C208" s="32" t="s">
        <v>20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ht="15">
      <c r="B209" s="129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ht="15">
      <c r="B210" s="129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 ht="15.75">
      <c r="B211" s="128" t="s">
        <v>124</v>
      </c>
      <c r="C211" s="131" t="s">
        <v>282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 ht="8.25" customHeight="1">
      <c r="B212" s="129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3" ht="15">
      <c r="B213" s="68"/>
      <c r="C213" s="23" t="s">
        <v>234</v>
      </c>
      <c r="D213" s="47"/>
      <c r="E213" s="27"/>
      <c r="F213" s="27"/>
      <c r="G213" s="27"/>
      <c r="H213" s="27"/>
      <c r="I213" s="36"/>
      <c r="J213" s="25"/>
      <c r="K213" s="25"/>
      <c r="L213" s="32"/>
      <c r="M213" s="32"/>
    </row>
    <row r="214" spans="2:15" ht="15">
      <c r="B214" s="68"/>
      <c r="C214" s="68" t="s">
        <v>233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 ht="15">
      <c r="B215" s="68"/>
      <c r="C215" s="68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 ht="15">
      <c r="B216" s="68"/>
      <c r="C216" s="68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 ht="15.75">
      <c r="B217" s="128" t="s">
        <v>125</v>
      </c>
      <c r="C217" s="131" t="s">
        <v>151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ht="8.25" customHeight="1">
      <c r="B218" s="68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2:15" ht="15">
      <c r="B219" s="68"/>
      <c r="C219" s="27" t="s">
        <v>235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2:15" ht="15">
      <c r="B220" s="68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2:15" ht="15">
      <c r="B221" s="68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2:15" ht="15.75">
      <c r="B222" s="128" t="s">
        <v>126</v>
      </c>
      <c r="C222" s="131" t="s">
        <v>150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2:15" ht="8.25" customHeight="1">
      <c r="B223" s="129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2:15" ht="15">
      <c r="B224" s="129"/>
      <c r="C224" s="25" t="s">
        <v>188</v>
      </c>
      <c r="D224" s="122"/>
      <c r="E224" s="122"/>
      <c r="F224" s="122"/>
      <c r="G224" s="122"/>
      <c r="H224" s="122"/>
      <c r="I224" s="122"/>
      <c r="J224" s="82"/>
      <c r="K224" s="82"/>
      <c r="L224" s="83"/>
      <c r="M224" s="50"/>
      <c r="N224" s="81"/>
      <c r="O224" s="32"/>
    </row>
    <row r="225" spans="2:15" ht="15">
      <c r="B225" s="129"/>
      <c r="C225" s="89" t="s">
        <v>187</v>
      </c>
      <c r="D225" s="89"/>
      <c r="E225" s="89"/>
      <c r="F225" s="89"/>
      <c r="G225" s="122"/>
      <c r="H225" s="122"/>
      <c r="I225" s="122"/>
      <c r="J225" s="82"/>
      <c r="K225" s="82"/>
      <c r="L225" s="83"/>
      <c r="M225" s="50"/>
      <c r="N225" s="81"/>
      <c r="O225" s="32"/>
    </row>
    <row r="226" spans="2:15" ht="8.25" customHeight="1">
      <c r="B226" s="129"/>
      <c r="C226" s="89"/>
      <c r="D226" s="89"/>
      <c r="E226" s="89"/>
      <c r="F226" s="89"/>
      <c r="G226" s="122"/>
      <c r="H226" s="122"/>
      <c r="I226" s="122"/>
      <c r="J226" s="82"/>
      <c r="K226" s="82"/>
      <c r="L226" s="83"/>
      <c r="M226" s="50"/>
      <c r="N226" s="81"/>
      <c r="O226" s="32"/>
    </row>
    <row r="227" spans="2:15" ht="15">
      <c r="B227" s="129"/>
      <c r="C227" s="89" t="s">
        <v>183</v>
      </c>
      <c r="D227" s="89" t="s">
        <v>195</v>
      </c>
      <c r="E227" s="89"/>
      <c r="F227" s="89"/>
      <c r="G227" s="122"/>
      <c r="H227" s="122"/>
      <c r="I227" s="122"/>
      <c r="J227" s="82"/>
      <c r="K227" s="82"/>
      <c r="L227" s="83"/>
      <c r="M227" s="50"/>
      <c r="N227" s="81"/>
      <c r="O227" s="32"/>
    </row>
    <row r="228" spans="2:15" ht="15">
      <c r="B228" s="129"/>
      <c r="C228" s="89"/>
      <c r="D228" s="89" t="s">
        <v>0</v>
      </c>
      <c r="E228" s="89"/>
      <c r="F228" s="89"/>
      <c r="G228" s="122"/>
      <c r="H228" s="122"/>
      <c r="I228" s="122"/>
      <c r="J228" s="82"/>
      <c r="K228" s="82"/>
      <c r="L228" s="83"/>
      <c r="M228" s="50"/>
      <c r="N228" s="81"/>
      <c r="O228" s="32"/>
    </row>
    <row r="229" spans="2:15" ht="15">
      <c r="B229" s="129"/>
      <c r="C229" s="89"/>
      <c r="D229" s="89" t="s">
        <v>1</v>
      </c>
      <c r="E229" s="89"/>
      <c r="F229" s="89"/>
      <c r="G229" s="122"/>
      <c r="H229" s="122"/>
      <c r="I229" s="122"/>
      <c r="J229" s="82"/>
      <c r="K229" s="82"/>
      <c r="L229" s="83"/>
      <c r="M229" s="50"/>
      <c r="N229" s="81"/>
      <c r="O229" s="32"/>
    </row>
    <row r="230" spans="2:15" ht="15">
      <c r="B230" s="129"/>
      <c r="C230" s="89"/>
      <c r="D230" s="89" t="s">
        <v>2</v>
      </c>
      <c r="E230" s="89"/>
      <c r="F230" s="89"/>
      <c r="G230" s="122"/>
      <c r="H230" s="122"/>
      <c r="I230" s="122"/>
      <c r="J230" s="82"/>
      <c r="K230" s="82"/>
      <c r="L230" s="83"/>
      <c r="M230" s="50"/>
      <c r="N230" s="81"/>
      <c r="O230" s="32"/>
    </row>
    <row r="231" spans="2:15" ht="8.25" customHeight="1">
      <c r="B231" s="129"/>
      <c r="C231" s="89"/>
      <c r="D231" s="89"/>
      <c r="E231" s="89"/>
      <c r="F231" s="89"/>
      <c r="G231" s="122"/>
      <c r="H231" s="122"/>
      <c r="I231" s="122"/>
      <c r="J231" s="82"/>
      <c r="K231" s="82"/>
      <c r="L231" s="83"/>
      <c r="M231" s="50"/>
      <c r="N231" s="81"/>
      <c r="O231" s="32"/>
    </row>
    <row r="232" spans="2:15" ht="15">
      <c r="B232" s="129"/>
      <c r="C232" s="89"/>
      <c r="D232" s="89" t="s">
        <v>184</v>
      </c>
      <c r="E232" s="89"/>
      <c r="F232" s="89"/>
      <c r="G232" s="122"/>
      <c r="H232" s="122"/>
      <c r="I232" s="122"/>
      <c r="J232" s="82"/>
      <c r="K232" s="82"/>
      <c r="L232" s="83"/>
      <c r="M232" s="50"/>
      <c r="N232" s="81"/>
      <c r="O232" s="32"/>
    </row>
    <row r="233" spans="2:15" ht="8.25" customHeight="1">
      <c r="B233" s="129"/>
      <c r="C233" s="89"/>
      <c r="D233" s="149"/>
      <c r="E233" s="89"/>
      <c r="F233" s="89"/>
      <c r="G233" s="122"/>
      <c r="H233" s="122"/>
      <c r="I233" s="122"/>
      <c r="J233" s="82"/>
      <c r="K233" s="82"/>
      <c r="L233" s="83"/>
      <c r="M233" s="50"/>
      <c r="N233" s="81"/>
      <c r="O233" s="32"/>
    </row>
    <row r="234" spans="2:15" ht="15">
      <c r="B234" s="129"/>
      <c r="C234" s="89" t="s">
        <v>185</v>
      </c>
      <c r="D234" s="89" t="s">
        <v>196</v>
      </c>
      <c r="E234" s="89"/>
      <c r="F234" s="89"/>
      <c r="G234" s="122"/>
      <c r="H234" s="122"/>
      <c r="I234" s="122"/>
      <c r="J234" s="82"/>
      <c r="K234" s="82"/>
      <c r="L234" s="83"/>
      <c r="M234" s="50"/>
      <c r="N234" s="81"/>
      <c r="O234" s="32"/>
    </row>
    <row r="235" spans="2:15" ht="15">
      <c r="B235" s="129"/>
      <c r="C235" s="89"/>
      <c r="D235" s="89" t="s">
        <v>3</v>
      </c>
      <c r="E235" s="89"/>
      <c r="F235" s="89"/>
      <c r="G235" s="122"/>
      <c r="H235" s="122"/>
      <c r="I235" s="122"/>
      <c r="J235" s="82"/>
      <c r="K235" s="82"/>
      <c r="L235" s="83"/>
      <c r="M235" s="50"/>
      <c r="N235" s="81"/>
      <c r="O235" s="32"/>
    </row>
    <row r="236" spans="2:15" ht="15">
      <c r="B236" s="129"/>
      <c r="C236" s="89"/>
      <c r="D236" s="89" t="s">
        <v>4</v>
      </c>
      <c r="E236" s="89"/>
      <c r="F236" s="89"/>
      <c r="G236" s="122"/>
      <c r="H236" s="122"/>
      <c r="I236" s="122"/>
      <c r="J236" s="82"/>
      <c r="K236" s="82"/>
      <c r="L236" s="83"/>
      <c r="M236" s="50"/>
      <c r="N236" s="81"/>
      <c r="O236" s="32"/>
    </row>
    <row r="237" spans="2:15" ht="15">
      <c r="B237" s="129"/>
      <c r="C237" s="89"/>
      <c r="D237" s="89" t="s">
        <v>5</v>
      </c>
      <c r="E237" s="89"/>
      <c r="F237" s="89"/>
      <c r="G237" s="122"/>
      <c r="H237" s="122"/>
      <c r="I237" s="122"/>
      <c r="J237" s="82"/>
      <c r="K237" s="82"/>
      <c r="L237" s="83"/>
      <c r="M237" s="50"/>
      <c r="N237" s="81"/>
      <c r="O237" s="32"/>
    </row>
    <row r="238" spans="2:15" ht="15">
      <c r="B238" s="129"/>
      <c r="C238" s="89"/>
      <c r="D238" s="89" t="s">
        <v>6</v>
      </c>
      <c r="E238" s="89"/>
      <c r="F238" s="89"/>
      <c r="G238" s="122"/>
      <c r="H238" s="122"/>
      <c r="I238" s="122"/>
      <c r="J238" s="82"/>
      <c r="K238" s="82"/>
      <c r="L238" s="83"/>
      <c r="M238" s="50"/>
      <c r="N238" s="81"/>
      <c r="O238" s="32"/>
    </row>
    <row r="239" spans="2:15" ht="15">
      <c r="B239" s="129"/>
      <c r="C239" s="89"/>
      <c r="D239" s="89" t="s">
        <v>7</v>
      </c>
      <c r="E239" s="89"/>
      <c r="F239" s="89"/>
      <c r="G239" s="122"/>
      <c r="H239" s="122"/>
      <c r="I239" s="122"/>
      <c r="J239" s="82"/>
      <c r="K239" s="82"/>
      <c r="L239" s="83"/>
      <c r="M239" s="50"/>
      <c r="N239" s="81"/>
      <c r="O239" s="32"/>
    </row>
    <row r="240" spans="2:15" ht="15">
      <c r="B240" s="129"/>
      <c r="C240" s="89"/>
      <c r="D240" s="89" t="s">
        <v>8</v>
      </c>
      <c r="E240" s="89"/>
      <c r="F240" s="89"/>
      <c r="G240" s="122"/>
      <c r="H240" s="122"/>
      <c r="I240" s="122"/>
      <c r="J240" s="82"/>
      <c r="K240" s="82"/>
      <c r="L240" s="83"/>
      <c r="M240" s="50"/>
      <c r="N240" s="81"/>
      <c r="O240" s="32"/>
    </row>
    <row r="241" spans="2:15" ht="15">
      <c r="B241" s="129"/>
      <c r="C241" s="89"/>
      <c r="D241" s="89" t="s">
        <v>9</v>
      </c>
      <c r="E241" s="89"/>
      <c r="F241" s="89"/>
      <c r="G241" s="122"/>
      <c r="H241" s="122"/>
      <c r="I241" s="122"/>
      <c r="J241" s="82"/>
      <c r="K241" s="82"/>
      <c r="L241" s="83"/>
      <c r="M241" s="50"/>
      <c r="N241" s="81"/>
      <c r="O241" s="32"/>
    </row>
    <row r="242" spans="2:15" ht="8.25" customHeight="1">
      <c r="B242" s="129"/>
      <c r="C242" s="89"/>
      <c r="D242" s="89"/>
      <c r="E242" s="89"/>
      <c r="F242" s="89"/>
      <c r="G242" s="122"/>
      <c r="H242" s="122"/>
      <c r="I242" s="122"/>
      <c r="J242" s="82"/>
      <c r="K242" s="82"/>
      <c r="L242" s="83"/>
      <c r="M242" s="50"/>
      <c r="N242" s="81"/>
      <c r="O242" s="32"/>
    </row>
    <row r="243" spans="2:15" ht="15">
      <c r="B243" s="129"/>
      <c r="C243" s="89"/>
      <c r="D243" s="89" t="s">
        <v>186</v>
      </c>
      <c r="E243" s="89"/>
      <c r="F243" s="89"/>
      <c r="G243" s="122"/>
      <c r="H243" s="122"/>
      <c r="I243" s="122"/>
      <c r="J243" s="82"/>
      <c r="K243" s="82"/>
      <c r="L243" s="83"/>
      <c r="M243" s="50"/>
      <c r="N243" s="81"/>
      <c r="O243" s="32"/>
    </row>
    <row r="244" spans="2:15" ht="8.25" customHeight="1">
      <c r="B244" s="129"/>
      <c r="C244" s="89"/>
      <c r="D244" s="89" t="s">
        <v>35</v>
      </c>
      <c r="E244" s="89"/>
      <c r="F244" s="89"/>
      <c r="G244" s="122"/>
      <c r="H244" s="122"/>
      <c r="I244" s="122"/>
      <c r="J244" s="82"/>
      <c r="K244" s="82"/>
      <c r="L244" s="83"/>
      <c r="M244" s="123"/>
      <c r="N244" s="81"/>
      <c r="O244" s="32"/>
    </row>
    <row r="245" spans="2:15" ht="15">
      <c r="B245" s="129"/>
      <c r="C245" s="146" t="s">
        <v>280</v>
      </c>
      <c r="D245" s="89"/>
      <c r="E245" s="89"/>
      <c r="F245" s="89"/>
      <c r="G245" s="122"/>
      <c r="H245" s="122"/>
      <c r="I245" s="122"/>
      <c r="J245" s="82"/>
      <c r="K245" s="82"/>
      <c r="L245" s="83"/>
      <c r="M245" s="50"/>
      <c r="N245" s="81"/>
      <c r="O245" s="32"/>
    </row>
    <row r="246" spans="2:15" ht="15">
      <c r="B246" s="129"/>
      <c r="C246" s="89" t="s">
        <v>279</v>
      </c>
      <c r="D246" s="89"/>
      <c r="E246" s="89"/>
      <c r="F246" s="89"/>
      <c r="G246" s="122"/>
      <c r="H246" s="122"/>
      <c r="I246" s="122"/>
      <c r="J246" s="82"/>
      <c r="K246" s="82"/>
      <c r="L246" s="83"/>
      <c r="M246" s="50"/>
      <c r="N246" s="81"/>
      <c r="O246" s="32"/>
    </row>
    <row r="247" spans="2:15" ht="15">
      <c r="B247" s="12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32"/>
    </row>
    <row r="248" spans="2:15" ht="15">
      <c r="B248" s="129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2:15" ht="15.75">
      <c r="B249" s="128" t="s">
        <v>127</v>
      </c>
      <c r="C249" s="131" t="s">
        <v>131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2:15" ht="8.25" customHeight="1">
      <c r="B250" s="129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2:15" ht="15">
      <c r="B251" s="129"/>
      <c r="C251" s="32" t="s">
        <v>236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2:15" ht="15">
      <c r="B252" s="129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2:15" ht="15">
      <c r="B253" s="129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2:15" ht="15.75">
      <c r="B254" s="128" t="s">
        <v>128</v>
      </c>
      <c r="C254" s="131" t="s">
        <v>244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2:15" ht="8.25" customHeight="1">
      <c r="B255" s="129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2:15" ht="15">
      <c r="B256" s="129"/>
      <c r="C256" s="78" t="s">
        <v>132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2:15" ht="8.25" customHeight="1">
      <c r="B257" s="129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ht="15">
      <c r="B258" s="129"/>
      <c r="C258" s="32" t="s">
        <v>278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ht="15">
      <c r="B259" s="68"/>
      <c r="C259" s="32" t="s">
        <v>281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2:15" ht="15">
      <c r="B260" s="68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2:15" ht="15">
      <c r="B261" s="68"/>
      <c r="C261" s="78" t="s">
        <v>252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2:15" ht="8.25" customHeight="1">
      <c r="B262" s="68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2:15" ht="15">
      <c r="B263" s="68"/>
      <c r="C263" s="32" t="s">
        <v>290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2:15" ht="15">
      <c r="B264" s="68"/>
      <c r="C264" s="32" t="s">
        <v>248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2:15" ht="15">
      <c r="B265" s="68"/>
      <c r="C265" s="32" t="s">
        <v>291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2:15" ht="1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2:15" ht="1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2:15" ht="1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ht="15">
      <c r="B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ht="1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ht="1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1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1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ht="1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1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ht="1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1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</sheetData>
  <mergeCells count="2">
    <mergeCell ref="I154:K154"/>
    <mergeCell ref="M154:O154"/>
  </mergeCells>
  <printOptions/>
  <pageMargins left="0.75" right="0.6" top="0.75" bottom="0.75" header="0.5" footer="0.5"/>
  <pageSetup firstPageNumber="5" useFirstPageNumber="1" horizontalDpi="300" verticalDpi="300" orientation="portrait" paperSize="9" scale="85" r:id="rId1"/>
  <headerFooter alignWithMargins="0">
    <oddFooter>&amp;C&amp;P</oddFooter>
  </headerFooter>
  <rowBreaks count="4" manualBreakCount="4">
    <brk id="59" max="15" man="1"/>
    <brk id="112" max="15" man="1"/>
    <brk id="165" max="15" man="1"/>
    <brk id="2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 Lion Group</cp:lastModifiedBy>
  <cp:lastPrinted>2002-11-27T05:01:00Z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