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 STATEMENT" sheetId="1" r:id="rId1"/>
    <sheet name="BALANCESHEET" sheetId="2" r:id="rId2"/>
    <sheet name="NOTES" sheetId="3" r:id="rId3"/>
  </sheets>
  <definedNames>
    <definedName name="_xlnm.Print_Area" localSheetId="1">'BALANCESHEET'!$A$1:$E$58</definedName>
    <definedName name="_xlnm.Print_Area" localSheetId="0">'INCOME STATEMENT'!$D$60:$N$87</definedName>
    <definedName name="_xlnm.Print_Area" localSheetId="2">'NOTES'!$A$5:$J$157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<sst xmlns="http://schemas.openxmlformats.org/spreadsheetml/2006/main" count="273" uniqueCount="215">
  <si>
    <t>CONSOLIDATED INCOME STATEMENT</t>
  </si>
  <si>
    <t>INDIVIDUAL PERIOD</t>
  </si>
  <si>
    <t>CUMULATIVE PERIOD</t>
  </si>
  <si>
    <t>These figures have not been audited</t>
  </si>
  <si>
    <t>CURRENT YEAR</t>
  </si>
  <si>
    <t>QUARTER</t>
  </si>
  <si>
    <t>PRECEDING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</si>
  <si>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</si>
  <si>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</si>
  <si>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</si>
  <si>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</si>
  <si>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</si>
  <si>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</si>
  <si>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</si>
  <si>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</si>
  <si>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</si>
  <si>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</si>
  <si>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borrowings, depreciation </t>
  </si>
  <si>
    <t>and amortisation, exceptional items, income tax,</t>
  </si>
  <si>
    <t>minority interests and extraordinary 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</si>
  <si>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</si>
  <si>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</si>
  <si>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</si>
  <si>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</si>
  <si>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</si>
  <si>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profit/(loss) after borrowings, depreciation </t>
  </si>
  <si>
    <t>income tax, minority interests and extraordinary items</t>
  </si>
  <si>
    <t xml:space="preserve">and amortisation and exceptional items but before </t>
  </si>
  <si>
    <t>(f)</t>
  </si>
  <si>
    <t>Share in the results of associated companies</t>
  </si>
  <si>
    <t>(g)</t>
  </si>
  <si>
    <t>Profit/(loss) before taxation, minority interest and</t>
  </si>
  <si>
    <t>extraordinary items</t>
  </si>
  <si>
    <t>(h)</t>
  </si>
  <si>
    <t>Taxation</t>
  </si>
  <si>
    <t>(i)</t>
  </si>
  <si>
    <t>(j)</t>
  </si>
  <si>
    <t>(ii)</t>
  </si>
  <si>
    <t>Less minority interests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</si>
  <si>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</si>
  <si>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</si>
  <si>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</si>
  <si>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</si>
  <si>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</si>
  <si>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</si>
  <si>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</si>
  <si>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</si>
  <si>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</si>
  <si>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</si>
  <si>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</si>
  <si>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ordinary shares (preceding year based on 32,760,000</t>
  </si>
  <si>
    <t>ordinary shares)</t>
  </si>
  <si>
    <t>Dividends per share (sen)</t>
  </si>
  <si>
    <t>Dividends Description</t>
  </si>
  <si>
    <t>RM'000</t>
  </si>
  <si>
    <t>CONSOLIDATED BALANCE SHEET</t>
  </si>
  <si>
    <t>AS AT PRECEDING</t>
  </si>
  <si>
    <t>FINANCIAL YEAR END</t>
  </si>
  <si>
    <t>AS AT END OF</t>
  </si>
  <si>
    <t>CURRENT QUARTER</t>
  </si>
  <si>
    <t>31/03/1999</t>
  </si>
  <si>
    <t>Fixed Assets</t>
  </si>
  <si>
    <t>Capital Work-In-Progress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</si>
  <si>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</si>
  <si>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</si>
  <si>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</si>
  <si>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</si>
  <si>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</si>
  <si>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</si>
  <si>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</si>
  <si>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</si>
  <si>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</si>
  <si>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Others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</si>
  <si>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</si>
  <si>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</si>
  <si>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</si>
  <si>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</si>
  <si>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</si>
  <si>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</si>
  <si>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</si>
  <si>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</si>
  <si>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</si>
  <si>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</si>
  <si>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</si>
  <si>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</si>
  <si>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</si>
  <si>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Profit/(Loss)</t>
  </si>
  <si>
    <t>Minority Interest</t>
  </si>
  <si>
    <t>Long Term Borrowings</t>
  </si>
  <si>
    <t>Net tangible assets per share (RM) based on 58,100,000</t>
  </si>
  <si>
    <t>Net tangible assets per share (sen) based on 58,100,000</t>
  </si>
  <si>
    <t>32,760,000 ordinary shares</t>
  </si>
  <si>
    <t>ordinary shares. Preceding year based on 32,760,000</t>
  </si>
  <si>
    <t>ordinary shares</t>
  </si>
  <si>
    <t>Net Current Assets / (Current Liabilities)</t>
  </si>
  <si>
    <t>shares (RM'000)</t>
  </si>
  <si>
    <t>HIL INDUSTRIES BERHAD (8812-M)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</si>
  <si>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</si>
  <si>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</si>
  <si>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</si>
  <si>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ended 31 March 1999.</t>
  </si>
  <si>
    <t>Nil</t>
  </si>
  <si>
    <t>Pre-acquisition Profits</t>
  </si>
  <si>
    <t>Sales of Investment and Properties</t>
  </si>
  <si>
    <t>Particulars of Purchase or Disposal of Quoted Securities</t>
  </si>
  <si>
    <t>There was no pre-acquisition profits for the current financial year to date.</t>
  </si>
  <si>
    <t>Changes in Group/Capital Structure</t>
  </si>
  <si>
    <t>Status of Corporate Proposals</t>
  </si>
  <si>
    <t>Seasonal or Cyclical Factors</t>
  </si>
  <si>
    <t>The operations of the Group were not significantly affected by seasonality and cyclicality factors</t>
  </si>
  <si>
    <t>for the current reporting period.</t>
  </si>
  <si>
    <t>Issuance and Repayment of Debt &amp; Equity Securities</t>
  </si>
  <si>
    <t>There was no purchase and disposal of quoted securities for the current financial period ended</t>
  </si>
  <si>
    <t>issued :</t>
  </si>
  <si>
    <t>Rights issue of 21,840,000 new ordinary shares of RM1.00 each and 21,840,000 warrants were</t>
  </si>
  <si>
    <t>listed on the Kuala Lumpur Stock Exchange on 4 May 1999 (allotted on 16 April 1999),</t>
  </si>
  <si>
    <t>Special issue of 3,500,000 new ordinary shares of RM1.00 each and 3,500,000 warrants of which</t>
  </si>
  <si>
    <t>1,750,000 new ordinary shares of RM1.00 each and 1,750,000 warrants were listed on the</t>
  </si>
  <si>
    <t xml:space="preserve">Kuala Lumpur Stock Exchange on 29 June 1999 (allotted on 7 June 1999) and </t>
  </si>
  <si>
    <t xml:space="preserve">Kuala Lumpur Stock Exchange on 19 July 1999 (allotted on 28 June 1999) and </t>
  </si>
  <si>
    <t>equity securities, share buy-backs, share cancellation, shares held as treasury share and resale of</t>
  </si>
  <si>
    <t>Unsecured</t>
  </si>
  <si>
    <t>Secured</t>
  </si>
  <si>
    <t>Total</t>
  </si>
  <si>
    <t>Contingent Liabilities</t>
  </si>
  <si>
    <t>None</t>
  </si>
  <si>
    <t>Off Balance Sheet Financial Instruments</t>
  </si>
  <si>
    <t>Material Litigation</t>
  </si>
  <si>
    <t>Segment Information</t>
  </si>
  <si>
    <t>Analysis by activities</t>
  </si>
  <si>
    <t>Profit/(Loss)</t>
  </si>
  <si>
    <t>Before Taxation</t>
  </si>
  <si>
    <t xml:space="preserve">Assets </t>
  </si>
  <si>
    <t>Employed</t>
  </si>
  <si>
    <t>Manufacturing</t>
  </si>
  <si>
    <t xml:space="preserve">Property development </t>
  </si>
  <si>
    <t>and management</t>
  </si>
  <si>
    <t>Trading, services and others</t>
  </si>
  <si>
    <t>Analysis by geographical location is not applicable as the group operates in a single geographical</t>
  </si>
  <si>
    <t>segment.</t>
  </si>
  <si>
    <t>Material Changes in the Quarterly Results Compared to the Results of the Preceding Quarter</t>
  </si>
  <si>
    <t>Review of Performance</t>
  </si>
  <si>
    <t>Current Year Prospects</t>
  </si>
  <si>
    <t>Variances from Profit Forecasts and Profit Guarantee</t>
  </si>
  <si>
    <t>Not applicable for this reporting period.</t>
  </si>
  <si>
    <t>Dividend</t>
  </si>
  <si>
    <t>No interim dividend has been recommended by the Board of Directors.</t>
  </si>
  <si>
    <t>By Order of the Board</t>
  </si>
  <si>
    <t>BERNARD LIM BOON SIANG</t>
  </si>
  <si>
    <t>Secretary</t>
  </si>
  <si>
    <t>Shah Alam</t>
  </si>
  <si>
    <t>Apart from the abovementioned issuance, there was no other issuance and repayment of debt and</t>
  </si>
  <si>
    <t>Barring unforeseen circumstances, the Directors expect that the Group will achieve satisfactory</t>
  </si>
  <si>
    <t>Others - Development Properties</t>
  </si>
  <si>
    <t>Others - Reserve on consolidation</t>
  </si>
  <si>
    <t>Other Long Term Liabilities - Deferred Taxation</t>
  </si>
  <si>
    <t>29/6/99</t>
  </si>
  <si>
    <t>19/7/99</t>
  </si>
  <si>
    <t>no. of days</t>
  </si>
  <si>
    <t>1/4 - 3/5</t>
  </si>
  <si>
    <t>weighted average no. shares</t>
  </si>
  <si>
    <t>no. shs issued</t>
  </si>
  <si>
    <t xml:space="preserve">Basic (based on 55,184,098 weighted average </t>
  </si>
  <si>
    <t>ordinary shares - sen). Preceding year based on</t>
  </si>
  <si>
    <t>minority interests</t>
  </si>
  <si>
    <t>Profit/(loss) after taxation before adding / (deducting )</t>
  </si>
  <si>
    <t>Add / (Less) minority interests</t>
  </si>
  <si>
    <t>results for the current financial year in view of the improving sentiment in the local economy.</t>
  </si>
  <si>
    <t>depreciation.  There was no adjustment for under or overprovisions of taxation in respect of prior years.</t>
  </si>
  <si>
    <t>Profit on sale of properties included in the results for the current financial period</t>
  </si>
  <si>
    <t>stunas</t>
  </si>
  <si>
    <t>There were no profits on sale of investments included in the results for the current financial period</t>
  </si>
  <si>
    <t>AS AT END OF CURRENT</t>
  </si>
  <si>
    <t>ordinary shares - sen).</t>
  </si>
  <si>
    <t>ended 31 December 1999.</t>
  </si>
  <si>
    <t>31 December 1999.</t>
  </si>
  <si>
    <t>There was no investment in quoted shares as at 31 December 1999.</t>
  </si>
  <si>
    <t>During the current financial period ended 31 December 1999, the following ordinary shares were</t>
  </si>
  <si>
    <t>On 24 December 1999, Hil Industries Berhad announced that it proposed to undertake a private</t>
  </si>
  <si>
    <t>placement of up to 5,810,000 new ordinary shares of RM1.00 each respresenting approximately</t>
  </si>
  <si>
    <t>treasury shares for the period ended 31 December 1999.</t>
  </si>
  <si>
    <t>Group Borrowings and Debt Securities as at 31 December 1999</t>
  </si>
  <si>
    <t>There were no foreign denominated loans as at 31 December 1999.</t>
  </si>
  <si>
    <t>Quarterly report on consolidated results for the financial period ended 31/12/1999</t>
  </si>
  <si>
    <t>The tax figure included RM554,000 of deferred tax arising from excess of capital allowances over</t>
  </si>
  <si>
    <t>29 February 2000</t>
  </si>
  <si>
    <t xml:space="preserve">31 December 1999.  </t>
  </si>
  <si>
    <t>10% of the issued and paid-up share capital of the Company.  The Securities Commission vide its</t>
  </si>
  <si>
    <t xml:space="preserve">The Group registered a profit after tax attributable to members of RM2.385 million for the nine months to </t>
  </si>
  <si>
    <t xml:space="preserve">The improved performance for the current quarter as compared to the second quarter is principally attributed </t>
  </si>
  <si>
    <t>to RM0.7 million tax credits of dividends received from subsidiary companies under section 110 of the</t>
  </si>
  <si>
    <t>Income Tax Act 1967 which are refundable to the Group and reduction in interest expense of RM0.26 million .</t>
  </si>
  <si>
    <t>This was offset by higher depreciation expenses of RM0.46 million due to the acquisition of plant and</t>
  </si>
  <si>
    <t>machinery.</t>
  </si>
  <si>
    <t>ended 31 December 1999 amounted to RM385,913.75.</t>
  </si>
  <si>
    <t xml:space="preserve">letter dated 17 February 2000  has approved the proposed private placement.  However, the proposal </t>
  </si>
  <si>
    <t>is still awaiting the approval of the Foreign Investment Committee and Ministry of International</t>
  </si>
  <si>
    <t>Trade and Industry.</t>
  </si>
  <si>
    <t>funds @ RM1.55</t>
  </si>
  <si>
    <t>int rate</t>
  </si>
  <si>
    <t xml:space="preserve">int income </t>
  </si>
  <si>
    <t>less 28% tax</t>
  </si>
  <si>
    <t>fixed deposit</t>
  </si>
  <si>
    <t>year's increase in PAT</t>
  </si>
  <si>
    <t>19/7/99-30/9/99</t>
  </si>
  <si>
    <t>1/10/99-31/12/99</t>
  </si>
  <si>
    <t>1/1/00-31/3/00</t>
  </si>
  <si>
    <t>cumulative funds</t>
  </si>
  <si>
    <t>third quarter</t>
  </si>
  <si>
    <t>fourth quarter</t>
  </si>
  <si>
    <t>cumulative third quarter</t>
  </si>
  <si>
    <t>warrants issued(exercise 1w for 1share)</t>
  </si>
  <si>
    <t>weighted average no. warrants / shares</t>
  </si>
  <si>
    <t>Fully diluted (based on 77,608,197 weighted average</t>
  </si>
  <si>
    <t>total diluted weighted average no. shares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</si>
</sst>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_(* #,##0.00000_);_(* \(#,##0.00000\);_(* &quot;-&quot;?????_);_(@_)"/>
    <numFmt numFmtId="174" formatCode="0.00000000"/>
    <numFmt numFmtId="175" formatCode="0.0000000"/>
    <numFmt numFmtId="176" formatCode="0.000000"/>
    <numFmt numFmtId="177" formatCode="0.0000"/>
    <numFmt numFmtId="178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/>
    </xf>
    <xf numFmtId="171" fontId="0" fillId="0" borderId="10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0" xfId="15" applyNumberFormat="1" applyBorder="1" applyAlignment="1">
      <alignment horizontal="right"/>
    </xf>
    <xf numFmtId="171" fontId="0" fillId="0" borderId="9" xfId="15" applyNumberFormat="1" applyBorder="1" applyAlignment="1">
      <alignment horizontal="right"/>
    </xf>
    <xf numFmtId="171" fontId="0" fillId="0" borderId="15" xfId="15" applyNumberFormat="1" applyBorder="1" applyAlignment="1">
      <alignment horizontal="right"/>
    </xf>
    <xf numFmtId="171" fontId="0" fillId="0" borderId="16" xfId="15" applyNumberFormat="1" applyBorder="1" applyAlignment="1">
      <alignment horizontal="right"/>
    </xf>
    <xf numFmtId="171" fontId="0" fillId="0" borderId="17" xfId="15" applyNumberFormat="1" applyBorder="1" applyAlignment="1">
      <alignment horizontal="right"/>
    </xf>
    <xf numFmtId="171" fontId="0" fillId="0" borderId="8" xfId="15" applyNumberFormat="1" applyBorder="1" applyAlignment="1">
      <alignment horizontal="right"/>
    </xf>
    <xf numFmtId="171" fontId="0" fillId="0" borderId="18" xfId="15" applyNumberFormat="1" applyBorder="1" applyAlignment="1">
      <alignment horizontal="right"/>
    </xf>
    <xf numFmtId="171" fontId="0" fillId="0" borderId="14" xfId="15" applyNumberFormat="1" applyBorder="1" applyAlignment="1">
      <alignment horizontal="right"/>
    </xf>
    <xf numFmtId="171" fontId="0" fillId="0" borderId="4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171" fontId="0" fillId="0" borderId="0" xfId="15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1" fontId="0" fillId="0" borderId="19" xfId="15" applyNumberForma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9" xfId="0" applyNumberFormat="1" applyBorder="1" applyAlignment="1">
      <alignment/>
    </xf>
    <xf numFmtId="171" fontId="0" fillId="0" borderId="13" xfId="15" applyNumberForma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2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19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14" fontId="3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43" fontId="0" fillId="0" borderId="9" xfId="15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3.00390625" style="0" customWidth="1"/>
    <col min="4" max="4" width="44.140625" style="0" customWidth="1"/>
    <col min="5" max="5" width="12.8515625" style="0" customWidth="1"/>
    <col min="6" max="6" width="14.00390625" style="0" customWidth="1"/>
    <col min="7" max="7" width="12.421875" style="0" customWidth="1"/>
    <col min="8" max="8" width="14.140625" style="0" customWidth="1"/>
    <col min="9" max="9" width="16.00390625" style="0" customWidth="1"/>
    <col min="10" max="11" width="17.57421875" style="0" customWidth="1"/>
    <col min="12" max="12" width="12.28125" style="0" customWidth="1"/>
  </cols>
  <sheetData>
    <row r="1" spans="1:2" ht="15.75">
      <c r="A1" s="1" t="s">
        <v>96</v>
      </c>
      <c r="B1" s="1"/>
    </row>
    <row r="2" spans="1:2" ht="14.25">
      <c r="A2" s="2" t="s">
        <v>183</v>
      </c>
      <c r="B2" s="2"/>
    </row>
    <row r="3" spans="1:2" ht="14.25">
      <c r="A3" s="2" t="s">
        <v>3</v>
      </c>
      <c r="B3" s="2"/>
    </row>
    <row r="5" spans="1:2" ht="14.25">
      <c r="A5" s="2" t="s">
        <v>0</v>
      </c>
      <c r="B5" s="2"/>
    </row>
    <row r="7" spans="1:8" ht="12.75">
      <c r="A7" s="3"/>
      <c r="B7" s="4"/>
      <c r="C7" s="4"/>
      <c r="D7" s="4"/>
      <c r="E7" s="80" t="s">
        <v>1</v>
      </c>
      <c r="F7" s="81"/>
      <c r="G7" s="80" t="s">
        <v>2</v>
      </c>
      <c r="H7" s="81"/>
    </row>
    <row r="8" spans="1:8" ht="12.75">
      <c r="A8" s="5"/>
      <c r="B8" s="6"/>
      <c r="C8" s="6"/>
      <c r="D8" s="6"/>
      <c r="E8" s="24" t="s">
        <v>4</v>
      </c>
      <c r="F8" s="24" t="s">
        <v>6</v>
      </c>
      <c r="G8" s="24" t="s">
        <v>4</v>
      </c>
      <c r="H8" s="24" t="s">
        <v>6</v>
      </c>
    </row>
    <row r="9" spans="1:8" ht="12.75">
      <c r="A9" s="5"/>
      <c r="B9" s="6"/>
      <c r="C9" s="6"/>
      <c r="D9" s="6"/>
      <c r="E9" s="25" t="s">
        <v>5</v>
      </c>
      <c r="F9" s="25" t="s">
        <v>7</v>
      </c>
      <c r="G9" s="25" t="s">
        <v>9</v>
      </c>
      <c r="H9" s="25" t="s">
        <v>7</v>
      </c>
    </row>
    <row r="10" spans="1:8" ht="12.75">
      <c r="A10" s="5"/>
      <c r="B10" s="6"/>
      <c r="C10" s="6"/>
      <c r="D10" s="6"/>
      <c r="E10" s="25"/>
      <c r="F10" s="25" t="s">
        <v>8</v>
      </c>
      <c r="G10" s="25"/>
      <c r="H10" s="25" t="s">
        <v>8</v>
      </c>
    </row>
    <row r="11" spans="1:8" ht="12.75">
      <c r="A11" s="5"/>
      <c r="B11" s="6"/>
      <c r="C11" s="6"/>
      <c r="D11" s="6"/>
      <c r="E11" s="75">
        <v>36525</v>
      </c>
      <c r="F11" s="25" t="s">
        <v>5</v>
      </c>
      <c r="G11" s="75">
        <v>36525</v>
      </c>
      <c r="H11" s="25" t="s">
        <v>10</v>
      </c>
    </row>
    <row r="12" spans="1:8" ht="12.75">
      <c r="A12" s="5"/>
      <c r="B12" s="6"/>
      <c r="C12" s="6"/>
      <c r="D12" s="6"/>
      <c r="E12" s="26"/>
      <c r="F12" s="26"/>
      <c r="G12" s="26"/>
      <c r="H12" s="26"/>
    </row>
    <row r="13" spans="1:8" ht="12.75">
      <c r="A13" s="9"/>
      <c r="B13" s="10"/>
      <c r="C13" s="10"/>
      <c r="D13" s="11"/>
      <c r="E13" s="27" t="s">
        <v>54</v>
      </c>
      <c r="F13" s="27" t="s">
        <v>54</v>
      </c>
      <c r="G13" s="27" t="s">
        <v>54</v>
      </c>
      <c r="H13" s="27" t="s">
        <v>54</v>
      </c>
    </row>
    <row r="14" spans="1:8" ht="15" customHeight="1">
      <c r="A14" s="28">
        <v>1</v>
      </c>
      <c r="B14" s="29" t="s">
        <v>11</v>
      </c>
      <c r="C14" s="30" t="s">
        <v>12</v>
      </c>
      <c r="D14" s="29"/>
      <c r="E14" s="44">
        <f>29037.8-18883</f>
        <v>10154.8</v>
      </c>
      <c r="F14" s="44"/>
      <c r="G14" s="44">
        <v>29038</v>
      </c>
      <c r="H14" s="48"/>
    </row>
    <row r="15" spans="1:8" ht="15" customHeight="1">
      <c r="A15" s="31"/>
      <c r="B15" s="32" t="s">
        <v>13</v>
      </c>
      <c r="C15" s="33" t="s">
        <v>14</v>
      </c>
      <c r="D15" s="32"/>
      <c r="E15" s="46">
        <v>0</v>
      </c>
      <c r="F15" s="46"/>
      <c r="G15" s="46"/>
      <c r="H15" s="67">
        <v>0</v>
      </c>
    </row>
    <row r="16" spans="1:8" ht="15" customHeight="1">
      <c r="A16" s="28"/>
      <c r="B16" s="29" t="s">
        <v>15</v>
      </c>
      <c r="C16" s="30" t="s">
        <v>16</v>
      </c>
      <c r="D16" s="29"/>
      <c r="E16" s="44">
        <f>95-24</f>
        <v>71</v>
      </c>
      <c r="F16" s="44"/>
      <c r="G16" s="44">
        <v>95</v>
      </c>
      <c r="H16" s="48"/>
    </row>
    <row r="17" spans="1:8" ht="15" customHeight="1">
      <c r="A17" s="34">
        <v>2</v>
      </c>
      <c r="B17" s="35" t="s">
        <v>11</v>
      </c>
      <c r="C17" s="36" t="s">
        <v>17</v>
      </c>
      <c r="D17" s="35"/>
      <c r="E17" s="45">
        <v>2456</v>
      </c>
      <c r="F17" s="45"/>
      <c r="G17" s="45">
        <v>7205</v>
      </c>
      <c r="H17" s="47"/>
    </row>
    <row r="18" spans="1:8" ht="15" customHeight="1">
      <c r="A18" s="34"/>
      <c r="B18" s="35"/>
      <c r="C18" s="36" t="s">
        <v>18</v>
      </c>
      <c r="D18" s="35"/>
      <c r="E18" s="45"/>
      <c r="F18" s="45"/>
      <c r="G18" s="45"/>
      <c r="H18" s="47"/>
    </row>
    <row r="19" spans="1:8" ht="15" customHeight="1">
      <c r="A19" s="28"/>
      <c r="B19" s="29"/>
      <c r="C19" s="30" t="s">
        <v>19</v>
      </c>
      <c r="D19" s="29"/>
      <c r="E19" s="44"/>
      <c r="F19" s="44"/>
      <c r="G19" s="44"/>
      <c r="H19" s="48"/>
    </row>
    <row r="20" spans="1:8" ht="15" customHeight="1">
      <c r="A20" s="31"/>
      <c r="B20" s="32" t="s">
        <v>13</v>
      </c>
      <c r="C20" s="33" t="s">
        <v>20</v>
      </c>
      <c r="D20" s="32"/>
      <c r="E20" s="46">
        <f>-1443+1277</f>
        <v>-166</v>
      </c>
      <c r="F20" s="46"/>
      <c r="G20" s="46">
        <v>-1443</v>
      </c>
      <c r="H20" s="67">
        <v>0</v>
      </c>
    </row>
    <row r="21" spans="1:8" ht="15" customHeight="1">
      <c r="A21" s="31"/>
      <c r="B21" s="32" t="s">
        <v>15</v>
      </c>
      <c r="C21" s="33" t="s">
        <v>21</v>
      </c>
      <c r="D21" s="32"/>
      <c r="E21" s="46">
        <f>-2698+1475</f>
        <v>-1223</v>
      </c>
      <c r="F21" s="46"/>
      <c r="G21" s="46">
        <v>-2698</v>
      </c>
      <c r="H21" s="67">
        <v>0</v>
      </c>
    </row>
    <row r="22" spans="1:8" ht="15" customHeight="1">
      <c r="A22" s="28"/>
      <c r="B22" s="29" t="s">
        <v>22</v>
      </c>
      <c r="C22" s="30" t="s">
        <v>23</v>
      </c>
      <c r="D22" s="29"/>
      <c r="E22" s="44"/>
      <c r="F22" s="44"/>
      <c r="G22" s="44"/>
      <c r="H22" s="48">
        <v>0</v>
      </c>
    </row>
    <row r="23" spans="1:8" ht="15" customHeight="1">
      <c r="A23" s="34"/>
      <c r="B23" s="35" t="s">
        <v>24</v>
      </c>
      <c r="C23" s="36" t="s">
        <v>25</v>
      </c>
      <c r="D23" s="35"/>
      <c r="E23" s="45">
        <f>SUM(E17:E22)</f>
        <v>1067</v>
      </c>
      <c r="F23" s="45">
        <f>SUM(F17:F22)</f>
        <v>0</v>
      </c>
      <c r="G23" s="45">
        <f>SUM(G17:G22)</f>
        <v>3064</v>
      </c>
      <c r="H23" s="45">
        <f>SUM(H17:H22)</f>
        <v>0</v>
      </c>
    </row>
    <row r="24" spans="1:8" ht="15" customHeight="1">
      <c r="A24" s="34"/>
      <c r="B24" s="35"/>
      <c r="C24" s="36" t="s">
        <v>27</v>
      </c>
      <c r="D24" s="35"/>
      <c r="E24" s="45"/>
      <c r="F24" s="45"/>
      <c r="G24" s="45"/>
      <c r="H24" s="47"/>
    </row>
    <row r="25" spans="1:8" ht="15" customHeight="1">
      <c r="A25" s="28"/>
      <c r="B25" s="29"/>
      <c r="C25" s="30" t="s">
        <v>26</v>
      </c>
      <c r="D25" s="29"/>
      <c r="E25" s="44"/>
      <c r="F25" s="44"/>
      <c r="G25" s="44"/>
      <c r="H25" s="48"/>
    </row>
    <row r="26" spans="1:8" ht="15" customHeight="1">
      <c r="A26" s="31"/>
      <c r="B26" s="32" t="s">
        <v>28</v>
      </c>
      <c r="C26" s="33" t="s">
        <v>29</v>
      </c>
      <c r="D26" s="32"/>
      <c r="E26" s="46"/>
      <c r="F26" s="46"/>
      <c r="G26" s="46"/>
      <c r="H26" s="67">
        <v>0</v>
      </c>
    </row>
    <row r="27" spans="1:8" ht="15" customHeight="1">
      <c r="A27" s="34"/>
      <c r="B27" s="35" t="s">
        <v>30</v>
      </c>
      <c r="C27" s="36" t="s">
        <v>31</v>
      </c>
      <c r="D27" s="35"/>
      <c r="E27" s="45">
        <f>SUM(E23:E26)</f>
        <v>1067</v>
      </c>
      <c r="F27" s="45">
        <f>SUM(F23:F26)</f>
        <v>0</v>
      </c>
      <c r="G27" s="45">
        <f>SUM(G23:G26)</f>
        <v>3064</v>
      </c>
      <c r="H27" s="45">
        <f>SUM(H23:H26)</f>
        <v>0</v>
      </c>
    </row>
    <row r="28" spans="1:8" ht="15" customHeight="1">
      <c r="A28" s="28"/>
      <c r="B28" s="29"/>
      <c r="C28" s="30" t="s">
        <v>32</v>
      </c>
      <c r="D28" s="29"/>
      <c r="E28" s="44"/>
      <c r="F28" s="44"/>
      <c r="G28" s="44"/>
      <c r="H28" s="48"/>
    </row>
    <row r="29" spans="1:8" ht="15" customHeight="1">
      <c r="A29" s="31"/>
      <c r="B29" s="32" t="s">
        <v>33</v>
      </c>
      <c r="C29" s="33" t="s">
        <v>34</v>
      </c>
      <c r="D29" s="32"/>
      <c r="E29" s="46">
        <f>-837+1035</f>
        <v>198</v>
      </c>
      <c r="F29" s="46"/>
      <c r="G29" s="46">
        <v>-838</v>
      </c>
      <c r="H29" s="67">
        <v>0</v>
      </c>
    </row>
    <row r="30" spans="1:8" ht="15" customHeight="1">
      <c r="A30" s="34"/>
      <c r="B30" s="35" t="s">
        <v>35</v>
      </c>
      <c r="C30" s="36" t="s">
        <v>35</v>
      </c>
      <c r="D30" s="35" t="s">
        <v>165</v>
      </c>
      <c r="E30" s="45">
        <f>SUM(E27:E29)</f>
        <v>1265</v>
      </c>
      <c r="F30" s="45">
        <f>SUM(F27:F29)</f>
        <v>0</v>
      </c>
      <c r="G30" s="45">
        <f>SUM(G27:G29)</f>
        <v>2226</v>
      </c>
      <c r="H30" s="45">
        <f>SUM(H27:H29)</f>
        <v>0</v>
      </c>
    </row>
    <row r="31" spans="1:8" ht="15" customHeight="1">
      <c r="A31" s="28"/>
      <c r="B31" s="29"/>
      <c r="C31" s="30"/>
      <c r="D31" s="29" t="s">
        <v>164</v>
      </c>
      <c r="E31" s="44"/>
      <c r="F31" s="44"/>
      <c r="G31" s="44"/>
      <c r="H31" s="48"/>
    </row>
    <row r="32" spans="1:8" ht="15" customHeight="1">
      <c r="A32" s="31"/>
      <c r="B32" s="32"/>
      <c r="C32" s="33" t="s">
        <v>37</v>
      </c>
      <c r="D32" s="32" t="s">
        <v>166</v>
      </c>
      <c r="E32" s="46"/>
      <c r="F32" s="46"/>
      <c r="G32" s="46"/>
      <c r="H32" s="67">
        <v>0</v>
      </c>
    </row>
    <row r="33" spans="1:8" ht="15" customHeight="1">
      <c r="A33" s="34"/>
      <c r="B33" s="35" t="s">
        <v>36</v>
      </c>
      <c r="C33" s="36" t="s">
        <v>39</v>
      </c>
      <c r="D33" s="35"/>
      <c r="E33" s="45">
        <f>SUM(E30:E32)</f>
        <v>1265</v>
      </c>
      <c r="F33" s="45">
        <f>SUM(F30:F32)</f>
        <v>0</v>
      </c>
      <c r="G33" s="45">
        <f>SUM(G30:G32)</f>
        <v>2226</v>
      </c>
      <c r="H33" s="45">
        <f>SUM(H30:H32)</f>
        <v>0</v>
      </c>
    </row>
    <row r="34" spans="1:8" ht="15" customHeight="1">
      <c r="A34" s="28"/>
      <c r="B34" s="29"/>
      <c r="C34" s="30" t="s">
        <v>40</v>
      </c>
      <c r="D34" s="29"/>
      <c r="E34" s="44"/>
      <c r="F34" s="44"/>
      <c r="G34" s="44"/>
      <c r="H34" s="48"/>
    </row>
    <row r="35" spans="1:8" ht="15" customHeight="1">
      <c r="A35" s="31"/>
      <c r="B35" s="32" t="s">
        <v>41</v>
      </c>
      <c r="C35" s="33" t="s">
        <v>35</v>
      </c>
      <c r="D35" s="32" t="s">
        <v>42</v>
      </c>
      <c r="E35" s="46">
        <v>0</v>
      </c>
      <c r="F35" s="46">
        <v>0</v>
      </c>
      <c r="G35" s="46">
        <v>0</v>
      </c>
      <c r="H35" s="46">
        <v>0</v>
      </c>
    </row>
    <row r="36" spans="1:8" ht="15" customHeight="1">
      <c r="A36" s="31"/>
      <c r="B36" s="32"/>
      <c r="C36" s="33" t="s">
        <v>37</v>
      </c>
      <c r="D36" s="32" t="s">
        <v>38</v>
      </c>
      <c r="E36" s="46">
        <f>-224+159</f>
        <v>-65</v>
      </c>
      <c r="F36" s="46">
        <v>0</v>
      </c>
      <c r="G36" s="46">
        <v>159</v>
      </c>
      <c r="H36" s="46">
        <v>0</v>
      </c>
    </row>
    <row r="37" spans="1:8" ht="15" customHeight="1">
      <c r="A37" s="34"/>
      <c r="B37" s="35"/>
      <c r="C37" s="36" t="s">
        <v>43</v>
      </c>
      <c r="D37" s="35" t="s">
        <v>44</v>
      </c>
      <c r="E37" s="45">
        <v>0</v>
      </c>
      <c r="F37" s="45">
        <v>0</v>
      </c>
      <c r="G37" s="45">
        <v>0</v>
      </c>
      <c r="H37" s="45">
        <v>0</v>
      </c>
    </row>
    <row r="38" spans="1:8" ht="15" customHeight="1">
      <c r="A38" s="28"/>
      <c r="B38" s="29"/>
      <c r="C38" s="30"/>
      <c r="D38" s="29" t="s">
        <v>40</v>
      </c>
      <c r="E38" s="44"/>
      <c r="F38" s="44"/>
      <c r="G38" s="44"/>
      <c r="H38" s="48"/>
    </row>
    <row r="39" spans="1:8" ht="15" customHeight="1">
      <c r="A39" s="34"/>
      <c r="B39" s="35" t="s">
        <v>45</v>
      </c>
      <c r="C39" s="36" t="s">
        <v>46</v>
      </c>
      <c r="D39" s="35"/>
      <c r="E39" s="45">
        <f>SUM(E33:E38)</f>
        <v>1200</v>
      </c>
      <c r="F39" s="45">
        <f>SUM(F33:F38)</f>
        <v>0</v>
      </c>
      <c r="G39" s="45">
        <f>SUM(G33:G38)</f>
        <v>2385</v>
      </c>
      <c r="H39" s="45">
        <f>SUM(H33:H38)</f>
        <v>0</v>
      </c>
    </row>
    <row r="40" spans="1:8" ht="15" customHeight="1">
      <c r="A40" s="28"/>
      <c r="B40" s="29"/>
      <c r="C40" s="30" t="s">
        <v>47</v>
      </c>
      <c r="D40" s="29"/>
      <c r="E40" s="21"/>
      <c r="F40" s="21"/>
      <c r="G40" s="21"/>
      <c r="H40" s="11"/>
    </row>
    <row r="41" spans="1:8" ht="15" customHeight="1">
      <c r="A41" s="34">
        <v>3</v>
      </c>
      <c r="B41" s="35" t="s">
        <v>11</v>
      </c>
      <c r="C41" s="36" t="s">
        <v>48</v>
      </c>
      <c r="D41" s="35"/>
      <c r="E41" s="14"/>
      <c r="F41" s="14"/>
      <c r="G41" s="14"/>
      <c r="H41" s="8"/>
    </row>
    <row r="42" spans="1:8" ht="15" customHeight="1">
      <c r="A42" s="34"/>
      <c r="B42" s="35"/>
      <c r="C42" s="36" t="s">
        <v>49</v>
      </c>
      <c r="D42" s="35"/>
      <c r="E42" s="14"/>
      <c r="F42" s="14"/>
      <c r="G42" s="14"/>
      <c r="H42" s="8"/>
    </row>
    <row r="43" spans="1:8" ht="15" customHeight="1">
      <c r="A43" s="34"/>
      <c r="B43" s="35"/>
      <c r="C43" s="36" t="s">
        <v>35</v>
      </c>
      <c r="D43" s="35" t="s">
        <v>162</v>
      </c>
      <c r="E43" s="66">
        <f>E33/I70*1000*100</f>
        <v>2.292327024594279</v>
      </c>
      <c r="F43" s="66">
        <v>0</v>
      </c>
      <c r="G43" s="66">
        <f>G33/I70*1000*100</f>
        <v>4.033770716795941</v>
      </c>
      <c r="H43" s="66">
        <f>H33/32760*100</f>
        <v>0</v>
      </c>
    </row>
    <row r="44" spans="1:8" ht="15" customHeight="1">
      <c r="A44" s="34"/>
      <c r="B44" s="35"/>
      <c r="C44" s="36"/>
      <c r="D44" s="35" t="s">
        <v>163</v>
      </c>
      <c r="E44" s="8"/>
      <c r="F44" s="14"/>
      <c r="G44" s="14"/>
      <c r="H44" s="8"/>
    </row>
    <row r="45" spans="1:8" ht="15" customHeight="1">
      <c r="A45" s="28"/>
      <c r="B45" s="29"/>
      <c r="C45" s="30"/>
      <c r="D45" s="29" t="s">
        <v>91</v>
      </c>
      <c r="E45" s="21"/>
      <c r="F45" s="21"/>
      <c r="G45" s="21"/>
      <c r="H45" s="11"/>
    </row>
    <row r="46" spans="1:8" ht="15" customHeight="1">
      <c r="A46" s="34"/>
      <c r="B46" s="35"/>
      <c r="C46" s="36" t="s">
        <v>37</v>
      </c>
      <c r="D46" s="35" t="s">
        <v>213</v>
      </c>
      <c r="E46" s="77">
        <f>(E33+L78/1000)/I86*1000*100</f>
        <v>1.923085244502651</v>
      </c>
      <c r="F46" s="14">
        <v>0</v>
      </c>
      <c r="G46" s="77">
        <f>(G33+L82/1000)/I86*1000*100</f>
        <v>3.687343498447434</v>
      </c>
      <c r="H46" s="8">
        <v>0</v>
      </c>
    </row>
    <row r="47" spans="1:8" ht="15" customHeight="1">
      <c r="A47" s="34"/>
      <c r="B47" s="35"/>
      <c r="C47" s="36"/>
      <c r="D47" s="35" t="s">
        <v>173</v>
      </c>
      <c r="E47" s="14"/>
      <c r="F47" s="14"/>
      <c r="G47" s="14"/>
      <c r="H47" s="8"/>
    </row>
    <row r="48" spans="1:8" ht="15" customHeight="1">
      <c r="A48" s="28"/>
      <c r="B48" s="29"/>
      <c r="C48" s="30"/>
      <c r="D48" s="29"/>
      <c r="E48" s="21"/>
      <c r="F48" s="21"/>
      <c r="G48" s="21"/>
      <c r="H48" s="11"/>
    </row>
    <row r="49" spans="1:8" ht="15" customHeight="1">
      <c r="A49" s="31">
        <v>4</v>
      </c>
      <c r="B49" s="32" t="s">
        <v>11</v>
      </c>
      <c r="C49" s="33" t="s">
        <v>52</v>
      </c>
      <c r="D49" s="32"/>
      <c r="E49" s="22">
        <v>0</v>
      </c>
      <c r="F49" s="22">
        <v>0</v>
      </c>
      <c r="G49" s="22">
        <v>0</v>
      </c>
      <c r="H49" s="22">
        <v>0</v>
      </c>
    </row>
    <row r="50" spans="1:8" ht="15" customHeight="1">
      <c r="A50" s="28"/>
      <c r="B50" s="29" t="s">
        <v>13</v>
      </c>
      <c r="C50" s="30" t="s">
        <v>53</v>
      </c>
      <c r="D50" s="29"/>
      <c r="E50" s="22">
        <v>0</v>
      </c>
      <c r="F50" s="22">
        <v>0</v>
      </c>
      <c r="G50" s="22">
        <v>0</v>
      </c>
      <c r="H50" s="22">
        <v>0</v>
      </c>
    </row>
    <row r="51" spans="1:8" ht="15" customHeight="1">
      <c r="A51" s="36"/>
      <c r="B51" s="36"/>
      <c r="C51" s="36"/>
      <c r="D51" s="36"/>
      <c r="E51" s="6"/>
      <c r="F51" s="6"/>
      <c r="G51" s="6"/>
      <c r="H51" s="6"/>
    </row>
    <row r="52" spans="1:8" ht="15" customHeight="1">
      <c r="A52" s="36"/>
      <c r="B52" s="36"/>
      <c r="C52" s="36"/>
      <c r="D52" s="36"/>
      <c r="E52" s="3" t="s">
        <v>172</v>
      </c>
      <c r="F52" s="19"/>
      <c r="G52" s="4" t="s">
        <v>56</v>
      </c>
      <c r="H52" s="19"/>
    </row>
    <row r="53" spans="1:8" ht="15" customHeight="1">
      <c r="A53" s="36"/>
      <c r="B53" s="36"/>
      <c r="C53" s="36"/>
      <c r="D53" s="36"/>
      <c r="E53" s="9" t="s">
        <v>5</v>
      </c>
      <c r="F53" s="11"/>
      <c r="G53" s="10" t="s">
        <v>57</v>
      </c>
      <c r="H53" s="11"/>
    </row>
    <row r="54" spans="1:8" ht="15" customHeight="1">
      <c r="A54" s="72"/>
      <c r="B54" s="73"/>
      <c r="C54" s="74"/>
      <c r="D54" s="73"/>
      <c r="E54" s="20"/>
      <c r="F54" s="20"/>
      <c r="G54" s="20"/>
      <c r="H54" s="19"/>
    </row>
    <row r="55" spans="1:8" ht="15" customHeight="1">
      <c r="A55" s="34">
        <v>5</v>
      </c>
      <c r="B55" s="35"/>
      <c r="C55" s="36" t="s">
        <v>89</v>
      </c>
      <c r="D55" s="35"/>
      <c r="E55" s="77">
        <f>+BALANCESHEET!D56/100</f>
        <v>2.079948364888124</v>
      </c>
      <c r="F55" s="14"/>
      <c r="G55" s="14">
        <v>2.77</v>
      </c>
      <c r="H55" s="8"/>
    </row>
    <row r="56" spans="1:8" ht="15" customHeight="1">
      <c r="A56" s="34"/>
      <c r="B56" s="35"/>
      <c r="C56" s="36" t="s">
        <v>92</v>
      </c>
      <c r="D56" s="35"/>
      <c r="E56" s="14"/>
      <c r="F56" s="14"/>
      <c r="G56" s="14"/>
      <c r="H56" s="8"/>
    </row>
    <row r="57" spans="1:8" ht="15" customHeight="1">
      <c r="A57" s="28"/>
      <c r="B57" s="29"/>
      <c r="C57" s="30" t="s">
        <v>93</v>
      </c>
      <c r="D57" s="29"/>
      <c r="E57" s="21"/>
      <c r="F57" s="21"/>
      <c r="G57" s="21"/>
      <c r="H57" s="11"/>
    </row>
    <row r="58" spans="1:8" ht="15" customHeight="1">
      <c r="A58" s="36"/>
      <c r="B58" s="36"/>
      <c r="C58" s="36"/>
      <c r="D58" s="36"/>
      <c r="E58" s="6"/>
      <c r="F58" s="6"/>
      <c r="G58" s="6"/>
      <c r="H58" s="6"/>
    </row>
    <row r="59" spans="1:8" ht="15" customHeight="1">
      <c r="A59" s="36"/>
      <c r="B59" s="36"/>
      <c r="C59" s="36"/>
      <c r="D59" s="36"/>
      <c r="E59" s="6"/>
      <c r="F59" s="6"/>
      <c r="G59" s="6"/>
      <c r="H59" s="6"/>
    </row>
    <row r="61" spans="7:8" ht="12.75">
      <c r="G61" t="s">
        <v>161</v>
      </c>
      <c r="H61" t="s">
        <v>158</v>
      </c>
    </row>
    <row r="63" spans="5:9" ht="12.75">
      <c r="E63" t="s">
        <v>159</v>
      </c>
      <c r="F63" s="49">
        <v>32760000</v>
      </c>
      <c r="G63" s="64">
        <f>+F63</f>
        <v>32760000</v>
      </c>
      <c r="H63">
        <f>30+3</f>
        <v>33</v>
      </c>
      <c r="I63" s="49">
        <f>+G63*H63</f>
        <v>1081080000</v>
      </c>
    </row>
    <row r="64" spans="5:9" ht="12.75">
      <c r="E64" s="61">
        <v>36255</v>
      </c>
      <c r="F64" s="49">
        <v>21840000</v>
      </c>
      <c r="G64" s="64">
        <f>+G63+F64</f>
        <v>54600000</v>
      </c>
      <c r="H64">
        <f>28+28</f>
        <v>56</v>
      </c>
      <c r="I64" s="49">
        <f>+G64*H64</f>
        <v>3057600000</v>
      </c>
    </row>
    <row r="65" spans="5:9" ht="12.75">
      <c r="E65" s="62" t="s">
        <v>156</v>
      </c>
      <c r="F65" s="49">
        <v>1750000</v>
      </c>
      <c r="G65" s="64">
        <f>+G64+F65</f>
        <v>56350000</v>
      </c>
      <c r="H65">
        <f>2+18</f>
        <v>20</v>
      </c>
      <c r="I65" s="49">
        <f>+G65*H65</f>
        <v>1127000000</v>
      </c>
    </row>
    <row r="66" spans="5:9" ht="12.75">
      <c r="E66" s="62" t="s">
        <v>157</v>
      </c>
      <c r="F66" s="49">
        <v>1750000</v>
      </c>
      <c r="G66" s="64">
        <f>+G65+F66</f>
        <v>58100000</v>
      </c>
      <c r="H66">
        <v>257</v>
      </c>
      <c r="I66" s="49">
        <f>+G66*H66</f>
        <v>14931700000</v>
      </c>
    </row>
    <row r="67" spans="6:9" ht="12.75">
      <c r="F67" s="49"/>
      <c r="I67" s="49"/>
    </row>
    <row r="68" spans="6:9" ht="13.5" thickBot="1">
      <c r="F68" s="63">
        <f>SUM(F63:F67)</f>
        <v>58100000</v>
      </c>
      <c r="H68" s="63">
        <f>SUM(H63:H67)</f>
        <v>366</v>
      </c>
      <c r="I68" s="49">
        <f>SUM(I63:I66)</f>
        <v>20197380000</v>
      </c>
    </row>
    <row r="69" ht="13.5" thickTop="1"/>
    <row r="70" spans="5:9" ht="12.75">
      <c r="E70" t="s">
        <v>160</v>
      </c>
      <c r="H70" s="65"/>
      <c r="I70" s="64">
        <f>+I68/H68</f>
        <v>55184098.36065574</v>
      </c>
    </row>
    <row r="72" spans="7:13" ht="12.75">
      <c r="G72" t="s">
        <v>211</v>
      </c>
      <c r="J72" t="s">
        <v>198</v>
      </c>
      <c r="K72" t="s">
        <v>207</v>
      </c>
      <c r="L72" t="s">
        <v>200</v>
      </c>
      <c r="M72" t="s">
        <v>202</v>
      </c>
    </row>
    <row r="73" spans="12:13" ht="12.75">
      <c r="L73" t="s">
        <v>201</v>
      </c>
      <c r="M73" t="s">
        <v>199</v>
      </c>
    </row>
    <row r="74" spans="5:9" ht="12.75">
      <c r="E74" t="s">
        <v>159</v>
      </c>
      <c r="F74" s="49">
        <v>0</v>
      </c>
      <c r="G74" s="64">
        <f>+F74</f>
        <v>0</v>
      </c>
      <c r="H74">
        <f>30+3</f>
        <v>33</v>
      </c>
      <c r="I74" s="49">
        <f aca="true" t="shared" si="0" ref="I74:I79">+G74*H74</f>
        <v>0</v>
      </c>
    </row>
    <row r="75" spans="5:13" ht="12.75">
      <c r="E75" s="61">
        <v>36255</v>
      </c>
      <c r="F75" s="49">
        <v>21840000</v>
      </c>
      <c r="G75" s="64">
        <f>+G74+F75</f>
        <v>21840000</v>
      </c>
      <c r="H75">
        <f>28+28</f>
        <v>56</v>
      </c>
      <c r="I75" s="49">
        <f t="shared" si="0"/>
        <v>1223040000</v>
      </c>
      <c r="J75" s="65">
        <f>F75*1.55</f>
        <v>33852000</v>
      </c>
      <c r="K75" s="65">
        <f>+J75</f>
        <v>33852000</v>
      </c>
      <c r="L75" s="65">
        <f>(1-0.28)*(K75*M75)*H75/H82</f>
        <v>139847.60655737706</v>
      </c>
      <c r="M75" s="78">
        <v>0.0375</v>
      </c>
    </row>
    <row r="76" spans="5:13" ht="12.75">
      <c r="E76" s="62" t="s">
        <v>156</v>
      </c>
      <c r="F76" s="49">
        <v>1750000</v>
      </c>
      <c r="G76" s="64">
        <f>+G75+F76</f>
        <v>23590000</v>
      </c>
      <c r="H76">
        <f>2+18</f>
        <v>20</v>
      </c>
      <c r="I76" s="49">
        <f t="shared" si="0"/>
        <v>471800000</v>
      </c>
      <c r="J76" s="65">
        <f>F76*1.55</f>
        <v>2712500</v>
      </c>
      <c r="K76" s="65">
        <f>+J75+J76</f>
        <v>36564500</v>
      </c>
      <c r="L76" s="65">
        <f>(1-0.28)*(K76*M76)*H76/H82</f>
        <v>53947.62295081967</v>
      </c>
      <c r="M76" s="78">
        <v>0.0375</v>
      </c>
    </row>
    <row r="77" spans="5:13" ht="12.75">
      <c r="E77" s="62" t="s">
        <v>204</v>
      </c>
      <c r="F77" s="49">
        <v>1750000</v>
      </c>
      <c r="G77" s="64">
        <f>+G76+F77</f>
        <v>25340000</v>
      </c>
      <c r="H77">
        <f>257-H78-H79</f>
        <v>74</v>
      </c>
      <c r="I77" s="49">
        <f t="shared" si="0"/>
        <v>1875160000</v>
      </c>
      <c r="J77" s="65">
        <f>F77*1.55</f>
        <v>2712500</v>
      </c>
      <c r="K77" s="65">
        <f>+K76+J77</f>
        <v>39277000</v>
      </c>
      <c r="L77" s="65">
        <f>(1-0.28)*(K77*M77)*H77/H82</f>
        <v>214413.7868852459</v>
      </c>
      <c r="M77" s="78">
        <f>0.0375</f>
        <v>0.0375</v>
      </c>
    </row>
    <row r="78" spans="4:13" ht="12.75">
      <c r="D78" s="79" t="s">
        <v>208</v>
      </c>
      <c r="E78" s="62" t="s">
        <v>205</v>
      </c>
      <c r="F78" s="49"/>
      <c r="G78" s="64">
        <f>+G77+F78</f>
        <v>25340000</v>
      </c>
      <c r="H78">
        <f>31+30+31</f>
        <v>92</v>
      </c>
      <c r="I78" s="49">
        <f t="shared" si="0"/>
        <v>2331280000</v>
      </c>
      <c r="J78" s="65"/>
      <c r="K78" s="65">
        <f>+K77+J78</f>
        <v>39277000</v>
      </c>
      <c r="L78" s="65">
        <f>(1-0.28)*(K78*M78)*H78/H82</f>
        <v>227471.77967213115</v>
      </c>
      <c r="M78" s="78">
        <v>0.032</v>
      </c>
    </row>
    <row r="79" spans="4:13" ht="12.75">
      <c r="D79" s="79" t="s">
        <v>209</v>
      </c>
      <c r="E79" s="62" t="s">
        <v>206</v>
      </c>
      <c r="F79" s="49"/>
      <c r="G79" s="64">
        <f>+G78+F79</f>
        <v>25340000</v>
      </c>
      <c r="H79">
        <f>31+29+31</f>
        <v>91</v>
      </c>
      <c r="I79" s="49">
        <f t="shared" si="0"/>
        <v>2305940000</v>
      </c>
      <c r="J79" s="65"/>
      <c r="K79" s="65">
        <f>+K78+J79</f>
        <v>39277000</v>
      </c>
      <c r="L79" s="65">
        <f>(1-0.28)*(K79*M79)*H79/H82</f>
        <v>224999.26032786886</v>
      </c>
      <c r="M79" s="78">
        <v>0.032</v>
      </c>
    </row>
    <row r="80" spans="5:13" ht="12.75">
      <c r="E80" s="62"/>
      <c r="F80" s="49"/>
      <c r="G80" s="64"/>
      <c r="I80" s="49"/>
      <c r="J80" s="65"/>
      <c r="K80" s="65"/>
      <c r="L80" s="65"/>
      <c r="M80" s="78"/>
    </row>
    <row r="81" spans="6:9" ht="12.75">
      <c r="F81" s="49"/>
      <c r="I81" s="49"/>
    </row>
    <row r="82" spans="6:12" ht="13.5" thickBot="1">
      <c r="F82" s="63">
        <f>SUM(F74:F81)</f>
        <v>25340000</v>
      </c>
      <c r="H82" s="63">
        <f>SUM(H74:H81)</f>
        <v>366</v>
      </c>
      <c r="I82" s="49">
        <f>SUM(I74:I79)</f>
        <v>8207220000</v>
      </c>
      <c r="J82" t="s">
        <v>210</v>
      </c>
      <c r="L82" s="65">
        <f>SUM(L75:L78)</f>
        <v>635680.7960655738</v>
      </c>
    </row>
    <row r="83" ht="13.5" thickTop="1"/>
    <row r="84" spans="5:12" ht="12.75">
      <c r="E84" t="s">
        <v>212</v>
      </c>
      <c r="H84" s="65"/>
      <c r="I84" s="64">
        <f>+I82/H82</f>
        <v>22424098.360655736</v>
      </c>
      <c r="J84" t="s">
        <v>203</v>
      </c>
      <c r="L84" s="65">
        <f>SUM(L75:L79)</f>
        <v>860680.0563934427</v>
      </c>
    </row>
    <row r="85" ht="12.75">
      <c r="I85" s="64"/>
    </row>
    <row r="86" spans="5:9" ht="12.75">
      <c r="E86" t="s">
        <v>214</v>
      </c>
      <c r="I86" s="64">
        <f>+I70+I84</f>
        <v>77608196.72131148</v>
      </c>
    </row>
  </sheetData>
  <mergeCells count="2">
    <mergeCell ref="E7:F7"/>
    <mergeCell ref="G7:H7"/>
  </mergeCells>
  <printOptions/>
  <pageMargins left="0.53" right="0.4" top="0.67" bottom="0.76" header="0.5" footer="0.5"/>
  <pageSetup fitToHeight="1" fitToWidth="1" horizontalDpi="300" verticalDpi="300" orientation="landscape" paperSize="9" scale="7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21">
      <selection activeCell="A38" sqref="A38"/>
    </sheetView>
  </sheetViews>
  <sheetFormatPr defaultColWidth="9.140625" defaultRowHeight="12.75"/>
  <cols>
    <col min="1" max="2" width="4.140625" style="0" customWidth="1"/>
    <col min="3" max="3" width="45.421875" style="0" customWidth="1"/>
    <col min="4" max="4" width="22.00390625" style="0" customWidth="1"/>
    <col min="5" max="5" width="22.8515625" style="0" customWidth="1"/>
  </cols>
  <sheetData>
    <row r="1" ht="15.75">
      <c r="A1" s="1" t="s">
        <v>96</v>
      </c>
    </row>
    <row r="2" ht="14.25">
      <c r="A2" s="2" t="s">
        <v>183</v>
      </c>
    </row>
    <row r="3" ht="14.25">
      <c r="A3" s="2" t="s">
        <v>3</v>
      </c>
    </row>
    <row r="5" ht="14.25">
      <c r="A5" s="2" t="s">
        <v>55</v>
      </c>
    </row>
    <row r="6" spans="1:3" ht="12.75">
      <c r="A6" s="10"/>
      <c r="B6" s="10"/>
      <c r="C6" s="10"/>
    </row>
    <row r="7" spans="1:5" ht="12.75">
      <c r="A7" s="3"/>
      <c r="B7" s="4"/>
      <c r="C7" s="4"/>
      <c r="D7" s="12" t="s">
        <v>58</v>
      </c>
      <c r="E7" s="12" t="s">
        <v>56</v>
      </c>
    </row>
    <row r="8" spans="1:5" ht="12.75">
      <c r="A8" s="5"/>
      <c r="B8" s="6"/>
      <c r="C8" s="8"/>
      <c r="D8" s="13" t="s">
        <v>59</v>
      </c>
      <c r="E8" s="7" t="s">
        <v>57</v>
      </c>
    </row>
    <row r="9" spans="1:5" ht="12.75">
      <c r="A9" s="5"/>
      <c r="B9" s="6"/>
      <c r="C9" s="6"/>
      <c r="D9" s="13"/>
      <c r="E9" s="13"/>
    </row>
    <row r="10" spans="1:5" ht="12.75">
      <c r="A10" s="5"/>
      <c r="B10" s="6"/>
      <c r="C10" s="6"/>
      <c r="D10" s="76">
        <v>36525</v>
      </c>
      <c r="E10" s="13" t="s">
        <v>60</v>
      </c>
    </row>
    <row r="11" spans="1:5" ht="12.75">
      <c r="A11" s="5"/>
      <c r="B11" s="6"/>
      <c r="C11" s="6"/>
      <c r="D11" s="14"/>
      <c r="E11" s="14"/>
    </row>
    <row r="12" spans="1:5" ht="12.75">
      <c r="A12" s="5"/>
      <c r="B12" s="6"/>
      <c r="C12" s="8"/>
      <c r="D12" s="13" t="s">
        <v>54</v>
      </c>
      <c r="E12" s="13" t="s">
        <v>54</v>
      </c>
    </row>
    <row r="13" spans="1:5" ht="12.75">
      <c r="A13" s="9"/>
      <c r="B13" s="10"/>
      <c r="C13" s="11"/>
      <c r="D13" s="15"/>
      <c r="E13" s="15"/>
    </row>
    <row r="14" spans="1:5" ht="15" customHeight="1">
      <c r="A14" s="22">
        <v>1</v>
      </c>
      <c r="B14" s="10" t="s">
        <v>61</v>
      </c>
      <c r="C14" s="11"/>
      <c r="D14" s="50">
        <v>111978</v>
      </c>
      <c r="E14" s="50">
        <v>107724</v>
      </c>
    </row>
    <row r="15" spans="1:5" ht="15" customHeight="1">
      <c r="A15" s="14">
        <v>2</v>
      </c>
      <c r="B15" s="6" t="s">
        <v>62</v>
      </c>
      <c r="C15" s="8"/>
      <c r="D15" s="51"/>
      <c r="E15" s="51">
        <v>0</v>
      </c>
    </row>
    <row r="16" spans="1:5" ht="15" customHeight="1">
      <c r="A16" s="22">
        <v>3</v>
      </c>
      <c r="B16" s="17" t="s">
        <v>63</v>
      </c>
      <c r="C16" s="18"/>
      <c r="D16" s="52"/>
      <c r="E16" s="52">
        <v>0</v>
      </c>
    </row>
    <row r="17" spans="1:5" ht="15" customHeight="1">
      <c r="A17" s="22">
        <v>4</v>
      </c>
      <c r="B17" s="17" t="s">
        <v>64</v>
      </c>
      <c r="C17" s="18"/>
      <c r="D17" s="52"/>
      <c r="E17" s="52">
        <v>0</v>
      </c>
    </row>
    <row r="18" spans="1:5" ht="15" customHeight="1">
      <c r="A18" s="21">
        <v>5</v>
      </c>
      <c r="B18" s="10" t="s">
        <v>65</v>
      </c>
      <c r="C18" s="11"/>
      <c r="D18" s="50"/>
      <c r="E18" s="50">
        <v>0</v>
      </c>
    </row>
    <row r="19" spans="1:5" ht="15" customHeight="1">
      <c r="A19" s="14"/>
      <c r="B19" s="6"/>
      <c r="C19" s="8"/>
      <c r="D19" s="51"/>
      <c r="E19" s="51"/>
    </row>
    <row r="20" spans="1:5" ht="15" customHeight="1">
      <c r="A20" s="14">
        <v>6</v>
      </c>
      <c r="B20" s="9" t="s">
        <v>66</v>
      </c>
      <c r="C20" s="11"/>
      <c r="D20" s="50"/>
      <c r="E20" s="50"/>
    </row>
    <row r="21" spans="1:5" ht="15" customHeight="1">
      <c r="A21" s="14"/>
      <c r="B21" s="16"/>
      <c r="C21" s="18" t="s">
        <v>67</v>
      </c>
      <c r="D21" s="52">
        <v>9975</v>
      </c>
      <c r="E21" s="52">
        <v>9991</v>
      </c>
    </row>
    <row r="22" spans="1:5" ht="15" customHeight="1">
      <c r="A22" s="14"/>
      <c r="B22" s="16"/>
      <c r="C22" s="8" t="s">
        <v>68</v>
      </c>
      <c r="D22" s="51">
        <f>16274-1228-1948</f>
        <v>13098</v>
      </c>
      <c r="E22" s="51">
        <v>17773</v>
      </c>
    </row>
    <row r="23" spans="1:5" ht="15" customHeight="1">
      <c r="A23" s="14"/>
      <c r="B23" s="16"/>
      <c r="C23" s="18" t="s">
        <v>69</v>
      </c>
      <c r="D23" s="52">
        <f>4111+8+60+2467-3997</f>
        <v>2649</v>
      </c>
      <c r="E23" s="52">
        <v>3059</v>
      </c>
    </row>
    <row r="24" spans="1:5" ht="15" customHeight="1">
      <c r="A24" s="14"/>
      <c r="B24" s="16"/>
      <c r="C24" s="8" t="s">
        <v>70</v>
      </c>
      <c r="D24" s="51"/>
      <c r="E24" s="51">
        <v>0</v>
      </c>
    </row>
    <row r="25" spans="1:5" ht="15" customHeight="1">
      <c r="A25" s="14"/>
      <c r="B25" s="16"/>
      <c r="C25" s="18" t="s">
        <v>71</v>
      </c>
      <c r="D25" s="52">
        <f>301+322</f>
        <v>623</v>
      </c>
      <c r="E25" s="52">
        <f>484+475</f>
        <v>959</v>
      </c>
    </row>
    <row r="26" spans="1:5" ht="15" customHeight="1">
      <c r="A26" s="14"/>
      <c r="B26" s="16"/>
      <c r="C26" s="8" t="s">
        <v>153</v>
      </c>
      <c r="D26" s="51">
        <v>66812</v>
      </c>
      <c r="E26" s="51">
        <v>66707</v>
      </c>
    </row>
    <row r="27" spans="1:5" ht="15" customHeight="1">
      <c r="A27" s="21"/>
      <c r="B27" s="10"/>
      <c r="C27" s="18" t="s">
        <v>73</v>
      </c>
      <c r="D27" s="52">
        <f>SUM(D21:D26)</f>
        <v>93157</v>
      </c>
      <c r="E27" s="52">
        <f>SUM(E21:E26)</f>
        <v>98489</v>
      </c>
    </row>
    <row r="28" spans="1:5" ht="15" customHeight="1">
      <c r="A28" s="14"/>
      <c r="B28" s="6"/>
      <c r="C28" s="8"/>
      <c r="D28" s="51"/>
      <c r="E28" s="51"/>
    </row>
    <row r="29" spans="1:5" ht="15" customHeight="1">
      <c r="A29" s="14">
        <v>7</v>
      </c>
      <c r="B29" s="9" t="s">
        <v>74</v>
      </c>
      <c r="C29" s="11"/>
      <c r="D29" s="50"/>
      <c r="E29" s="50"/>
    </row>
    <row r="30" spans="1:5" ht="15" customHeight="1">
      <c r="A30" s="14"/>
      <c r="B30" s="16"/>
      <c r="C30" s="18" t="s">
        <v>75</v>
      </c>
      <c r="D30" s="52">
        <v>14914</v>
      </c>
      <c r="E30" s="52">
        <f>109+47426</f>
        <v>47535</v>
      </c>
    </row>
    <row r="31" spans="1:5" ht="15" customHeight="1">
      <c r="A31" s="14"/>
      <c r="B31" s="16"/>
      <c r="C31" s="8" t="s">
        <v>76</v>
      </c>
      <c r="D31" s="51">
        <f>30196-1228-1948</f>
        <v>27020</v>
      </c>
      <c r="E31" s="51">
        <v>27416</v>
      </c>
    </row>
    <row r="32" spans="1:5" ht="15" customHeight="1">
      <c r="A32" s="14"/>
      <c r="B32" s="16"/>
      <c r="C32" s="18" t="s">
        <v>77</v>
      </c>
      <c r="D32" s="52">
        <f>20450+5-3997</f>
        <v>16458</v>
      </c>
      <c r="E32" s="52">
        <f>13310+290</f>
        <v>13600</v>
      </c>
    </row>
    <row r="33" spans="1:5" ht="15" customHeight="1">
      <c r="A33" s="14"/>
      <c r="B33" s="16"/>
      <c r="C33" s="18" t="s">
        <v>78</v>
      </c>
      <c r="D33" s="52">
        <f>-603+2467</f>
        <v>1864</v>
      </c>
      <c r="E33" s="52">
        <v>1070</v>
      </c>
    </row>
    <row r="34" spans="1:5" ht="15" customHeight="1">
      <c r="A34" s="14"/>
      <c r="B34" s="16"/>
      <c r="C34" s="8" t="s">
        <v>72</v>
      </c>
      <c r="D34" s="51"/>
      <c r="E34" s="51">
        <v>0</v>
      </c>
    </row>
    <row r="35" spans="1:5" ht="15" customHeight="1">
      <c r="A35" s="21"/>
      <c r="B35" s="10"/>
      <c r="C35" s="18" t="s">
        <v>73</v>
      </c>
      <c r="D35" s="52">
        <f>SUM(D30:D34)</f>
        <v>60256</v>
      </c>
      <c r="E35" s="52">
        <f>SUM(E30:E34)</f>
        <v>89621</v>
      </c>
    </row>
    <row r="36" spans="1:5" ht="15" customHeight="1">
      <c r="A36" s="14"/>
      <c r="B36" s="6"/>
      <c r="C36" s="8"/>
      <c r="D36" s="51"/>
      <c r="E36" s="51"/>
    </row>
    <row r="37" spans="1:5" ht="15" customHeight="1" thickBot="1">
      <c r="A37" s="21">
        <v>8</v>
      </c>
      <c r="B37" s="10" t="s">
        <v>94</v>
      </c>
      <c r="C37" s="11"/>
      <c r="D37" s="53">
        <f>+D27-D35</f>
        <v>32901</v>
      </c>
      <c r="E37" s="53">
        <f>+E27-E35</f>
        <v>8868</v>
      </c>
    </row>
    <row r="38" spans="1:5" ht="15" customHeight="1" thickBot="1">
      <c r="A38" s="21"/>
      <c r="B38" s="10"/>
      <c r="C38" s="11"/>
      <c r="D38" s="54">
        <f>+D14+D15+D16+D17+D18+D37</f>
        <v>144879</v>
      </c>
      <c r="E38" s="54">
        <f>+E14+E15+E16+E17+E18+E37</f>
        <v>116592</v>
      </c>
    </row>
    <row r="39" spans="1:5" ht="15" customHeight="1" thickTop="1">
      <c r="A39" s="14"/>
      <c r="B39" s="6"/>
      <c r="C39" s="8"/>
      <c r="D39" s="51"/>
      <c r="E39" s="51"/>
    </row>
    <row r="40" spans="1:5" ht="15" customHeight="1">
      <c r="A40" s="14">
        <v>9</v>
      </c>
      <c r="B40" s="6" t="s">
        <v>79</v>
      </c>
      <c r="C40" s="8"/>
      <c r="D40" s="51"/>
      <c r="E40" s="51"/>
    </row>
    <row r="41" spans="1:5" ht="15" customHeight="1">
      <c r="A41" s="14"/>
      <c r="B41" s="17" t="s">
        <v>80</v>
      </c>
      <c r="C41" s="18"/>
      <c r="D41" s="52">
        <f>E41+21840+3500</f>
        <v>58100</v>
      </c>
      <c r="E41" s="52">
        <v>32760</v>
      </c>
    </row>
    <row r="42" spans="1:5" ht="15" customHeight="1">
      <c r="A42" s="14"/>
      <c r="B42" s="23" t="s">
        <v>81</v>
      </c>
      <c r="C42" s="18"/>
      <c r="D42" s="52"/>
      <c r="E42" s="52"/>
    </row>
    <row r="43" spans="1:5" ht="15" customHeight="1">
      <c r="A43" s="14"/>
      <c r="B43" s="16"/>
      <c r="C43" s="18" t="s">
        <v>82</v>
      </c>
      <c r="D43" s="52">
        <f>E43+0.1*(21840+3500)</f>
        <v>48398</v>
      </c>
      <c r="E43" s="52">
        <v>45864</v>
      </c>
    </row>
    <row r="44" spans="1:5" ht="15" customHeight="1">
      <c r="A44" s="14"/>
      <c r="B44" s="16"/>
      <c r="C44" s="8" t="s">
        <v>83</v>
      </c>
      <c r="D44" s="51">
        <v>572</v>
      </c>
      <c r="E44" s="51">
        <v>572</v>
      </c>
    </row>
    <row r="45" spans="1:5" ht="15" customHeight="1">
      <c r="A45" s="14"/>
      <c r="B45" s="16"/>
      <c r="C45" s="18" t="s">
        <v>84</v>
      </c>
      <c r="D45" s="52">
        <v>0</v>
      </c>
      <c r="E45" s="52">
        <v>0</v>
      </c>
    </row>
    <row r="46" spans="1:5" ht="15" customHeight="1">
      <c r="A46" s="14"/>
      <c r="B46" s="16"/>
      <c r="C46" s="18" t="s">
        <v>85</v>
      </c>
      <c r="D46" s="52">
        <v>0</v>
      </c>
      <c r="E46" s="52">
        <v>0</v>
      </c>
    </row>
    <row r="47" spans="1:5" ht="15" customHeight="1">
      <c r="A47" s="14"/>
      <c r="B47" s="16"/>
      <c r="C47" s="18" t="s">
        <v>86</v>
      </c>
      <c r="D47" s="52">
        <v>13201</v>
      </c>
      <c r="E47" s="52">
        <v>10815</v>
      </c>
    </row>
    <row r="48" spans="1:5" ht="15" customHeight="1">
      <c r="A48" s="14"/>
      <c r="B48" s="16"/>
      <c r="C48" s="8" t="s">
        <v>154</v>
      </c>
      <c r="D48" s="51">
        <v>574</v>
      </c>
      <c r="E48" s="51">
        <v>574</v>
      </c>
    </row>
    <row r="49" spans="1:5" ht="15" customHeight="1">
      <c r="A49" s="14"/>
      <c r="B49" s="6"/>
      <c r="C49" s="19" t="s">
        <v>73</v>
      </c>
      <c r="D49" s="55">
        <f>SUM(D41:D48)</f>
        <v>120845</v>
      </c>
      <c r="E49" s="55">
        <f>SUM(E41:E48)</f>
        <v>90585</v>
      </c>
    </row>
    <row r="50" spans="1:5" ht="15" customHeight="1">
      <c r="A50" s="21"/>
      <c r="B50" s="10"/>
      <c r="C50" s="11"/>
      <c r="D50" s="50"/>
      <c r="E50" s="50"/>
    </row>
    <row r="51" spans="1:5" ht="15" customHeight="1">
      <c r="A51" s="22">
        <v>10</v>
      </c>
      <c r="B51" s="17" t="s">
        <v>87</v>
      </c>
      <c r="C51" s="18"/>
      <c r="D51" s="52">
        <v>262</v>
      </c>
      <c r="E51" s="52">
        <v>422</v>
      </c>
    </row>
    <row r="52" spans="1:5" ht="15" customHeight="1">
      <c r="A52" s="22">
        <v>11</v>
      </c>
      <c r="B52" s="17" t="s">
        <v>88</v>
      </c>
      <c r="C52" s="18"/>
      <c r="D52" s="52">
        <v>2000</v>
      </c>
      <c r="E52" s="52">
        <v>4367</v>
      </c>
    </row>
    <row r="53" spans="1:5" ht="15" customHeight="1" thickBot="1">
      <c r="A53" s="22">
        <v>12</v>
      </c>
      <c r="B53" s="17" t="s">
        <v>155</v>
      </c>
      <c r="C53" s="18"/>
      <c r="D53" s="56">
        <v>21772</v>
      </c>
      <c r="E53" s="56">
        <v>21218</v>
      </c>
    </row>
    <row r="54" spans="1:5" ht="15" customHeight="1" thickBot="1">
      <c r="A54" s="20"/>
      <c r="B54" s="4"/>
      <c r="C54" s="19"/>
      <c r="D54" s="54">
        <f>SUM(D49:D53)</f>
        <v>144879</v>
      </c>
      <c r="E54" s="54">
        <f>SUM(E49:E53)</f>
        <v>116592</v>
      </c>
    </row>
    <row r="55" spans="1:5" ht="15" customHeight="1" thickTop="1">
      <c r="A55" s="20"/>
      <c r="B55" s="4"/>
      <c r="C55" s="19"/>
      <c r="D55" s="51"/>
      <c r="E55" s="57"/>
    </row>
    <row r="56" spans="1:5" ht="15" customHeight="1">
      <c r="A56" s="14">
        <v>13</v>
      </c>
      <c r="B56" s="6" t="s">
        <v>90</v>
      </c>
      <c r="C56" s="8"/>
      <c r="D56" s="51">
        <f>(+D49-D18)/D61*100</f>
        <v>207.9948364888124</v>
      </c>
      <c r="E56" s="51">
        <f>(+E49-E18)/E61*100</f>
        <v>276.510989010989</v>
      </c>
    </row>
    <row r="57" spans="1:5" ht="15" customHeight="1">
      <c r="A57" s="14"/>
      <c r="B57" s="6" t="s">
        <v>50</v>
      </c>
      <c r="C57" s="8"/>
      <c r="D57" s="51"/>
      <c r="E57" s="58"/>
    </row>
    <row r="58" spans="1:5" ht="15" customHeight="1">
      <c r="A58" s="21"/>
      <c r="B58" s="10" t="s">
        <v>51</v>
      </c>
      <c r="C58" s="11"/>
      <c r="D58" s="50"/>
      <c r="E58" s="59"/>
    </row>
    <row r="59" spans="4:5" ht="12.75">
      <c r="D59" s="60"/>
      <c r="E59" s="60"/>
    </row>
    <row r="60" spans="4:5" ht="12.75">
      <c r="D60" s="60"/>
      <c r="E60" s="60"/>
    </row>
    <row r="61" spans="3:5" ht="12.75">
      <c r="C61" t="s">
        <v>95</v>
      </c>
      <c r="D61" s="60">
        <v>58100</v>
      </c>
      <c r="E61" s="60">
        <v>32760</v>
      </c>
    </row>
  </sheetData>
  <printOptions/>
  <pageMargins left="0.75" right="0.51" top="0.75" bottom="0.86" header="0.5" footer="0.5"/>
  <pageSetup fitToHeight="1" fitToWidth="1" horizontalDpi="300" verticalDpi="300" orientation="portrait" paperSize="9" scale="8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0"/>
  <sheetViews>
    <sheetView view="pageBreakPreview" zoomScale="80" zoomScaleSheetLayoutView="80" workbookViewId="0" topLeftCell="A100">
      <selection activeCell="A100" sqref="A100"/>
    </sheetView>
  </sheetViews>
  <sheetFormatPr defaultColWidth="9.140625" defaultRowHeight="12.75"/>
  <cols>
    <col min="1" max="1" width="5.00390625" style="0" customWidth="1"/>
    <col min="5" max="5" width="4.8515625" style="0" customWidth="1"/>
    <col min="6" max="6" width="13.57421875" style="0" customWidth="1"/>
    <col min="7" max="7" width="16.28125" style="0" customWidth="1"/>
    <col min="8" max="8" width="13.8515625" style="0" customWidth="1"/>
    <col min="9" max="9" width="10.00390625" style="0" customWidth="1"/>
    <col min="10" max="10" width="22.140625" style="0" customWidth="1"/>
    <col min="11" max="11" width="10.8515625" style="0" bestFit="1" customWidth="1"/>
  </cols>
  <sheetData>
    <row r="1" ht="15.75">
      <c r="A1" s="1" t="s">
        <v>96</v>
      </c>
    </row>
    <row r="3" spans="1:10" ht="14.25">
      <c r="A3" s="37" t="s">
        <v>97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8">
        <v>1</v>
      </c>
      <c r="B5" s="38" t="s">
        <v>98</v>
      </c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 t="s">
        <v>99</v>
      </c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 t="s">
        <v>100</v>
      </c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8">
        <v>2</v>
      </c>
      <c r="B10" s="38" t="s">
        <v>23</v>
      </c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 t="s">
        <v>101</v>
      </c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38">
        <v>3</v>
      </c>
      <c r="B14" s="38" t="s">
        <v>42</v>
      </c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 t="s">
        <v>101</v>
      </c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8">
        <v>4</v>
      </c>
      <c r="B18" s="38" t="s">
        <v>34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 t="s">
        <v>184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 t="s">
        <v>168</v>
      </c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38">
        <v>5</v>
      </c>
      <c r="B23" s="38" t="s">
        <v>102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 t="s">
        <v>105</v>
      </c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38">
        <v>6</v>
      </c>
      <c r="B27" s="38" t="s">
        <v>103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38"/>
      <c r="B28" s="38"/>
      <c r="C28" s="2"/>
      <c r="D28" s="2"/>
      <c r="E28" s="2"/>
      <c r="F28" s="2"/>
      <c r="G28" s="2"/>
      <c r="H28" s="2"/>
      <c r="I28" s="2"/>
      <c r="J28" s="2"/>
    </row>
    <row r="29" spans="1:10" ht="15">
      <c r="A29" s="38"/>
      <c r="B29" s="2" t="s">
        <v>169</v>
      </c>
      <c r="C29" s="2"/>
      <c r="D29" s="2"/>
      <c r="E29" s="2"/>
      <c r="F29" s="2"/>
      <c r="G29" s="2"/>
      <c r="H29" s="2"/>
      <c r="I29" s="2"/>
      <c r="J29" s="2"/>
    </row>
    <row r="30" spans="1:13" ht="14.25">
      <c r="A30" s="2"/>
      <c r="B30" s="2" t="s">
        <v>194</v>
      </c>
      <c r="C30" s="2"/>
      <c r="D30" s="2"/>
      <c r="E30" s="2"/>
      <c r="F30" s="2"/>
      <c r="G30" s="2"/>
      <c r="H30" s="2"/>
      <c r="I30" s="2"/>
      <c r="J30" s="2"/>
      <c r="L30">
        <v>385913.75</v>
      </c>
      <c r="M30" t="s">
        <v>170</v>
      </c>
    </row>
    <row r="31" spans="1:10" ht="14.25">
      <c r="A31" s="2"/>
      <c r="B31" s="2" t="s">
        <v>171</v>
      </c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 t="s">
        <v>174</v>
      </c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38">
        <v>7</v>
      </c>
      <c r="B34" s="38" t="s">
        <v>104</v>
      </c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 t="s">
        <v>112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175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 t="s">
        <v>176</v>
      </c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8">
        <v>8</v>
      </c>
      <c r="B40" s="38" t="s">
        <v>106</v>
      </c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 t="s">
        <v>101</v>
      </c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8">
        <v>9</v>
      </c>
      <c r="B44" s="38" t="s">
        <v>107</v>
      </c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 t="s">
        <v>178</v>
      </c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 t="s">
        <v>179</v>
      </c>
      <c r="C47" s="2"/>
      <c r="D47" s="2"/>
      <c r="E47" s="2"/>
      <c r="F47" s="2"/>
      <c r="G47" s="2"/>
      <c r="H47" s="2"/>
      <c r="I47" s="2"/>
      <c r="J47" s="2"/>
    </row>
    <row r="48" spans="1:10" ht="14.25">
      <c r="A48" s="2"/>
      <c r="B48" s="2" t="s">
        <v>187</v>
      </c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 t="s">
        <v>195</v>
      </c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 t="s">
        <v>196</v>
      </c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 t="s">
        <v>197</v>
      </c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38">
        <v>10</v>
      </c>
      <c r="B53" s="38" t="s">
        <v>108</v>
      </c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 t="s">
        <v>109</v>
      </c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 t="s">
        <v>110</v>
      </c>
      <c r="C56" s="2"/>
      <c r="D56" s="2"/>
      <c r="E56" s="2"/>
      <c r="F56" s="2"/>
      <c r="G56" s="2"/>
      <c r="H56" s="2"/>
      <c r="I56" s="2"/>
      <c r="J56" s="2"/>
    </row>
    <row r="57" spans="1:10" ht="14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38">
        <v>11</v>
      </c>
      <c r="B58" s="38" t="s">
        <v>111</v>
      </c>
      <c r="C58" s="2"/>
      <c r="D58" s="2"/>
      <c r="E58" s="2"/>
      <c r="F58" s="2"/>
      <c r="G58" s="2"/>
      <c r="H58" s="2"/>
      <c r="I58" s="2"/>
      <c r="J58" s="2"/>
    </row>
    <row r="59" spans="1:10" ht="14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4.25">
      <c r="A60" s="2"/>
      <c r="B60" s="2" t="s">
        <v>177</v>
      </c>
      <c r="C60" s="2"/>
      <c r="D60" s="2"/>
      <c r="E60" s="2"/>
      <c r="F60" s="2"/>
      <c r="G60" s="2"/>
      <c r="H60" s="2"/>
      <c r="I60" s="2"/>
      <c r="J60" s="2"/>
    </row>
    <row r="61" spans="1:10" ht="14.25">
      <c r="A61" s="2"/>
      <c r="B61" s="2" t="s">
        <v>113</v>
      </c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4.25">
      <c r="A63" s="2" t="s">
        <v>11</v>
      </c>
      <c r="B63" s="2" t="s">
        <v>114</v>
      </c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 t="s">
        <v>115</v>
      </c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 t="s">
        <v>13</v>
      </c>
      <c r="B66" s="2" t="s">
        <v>116</v>
      </c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 t="s">
        <v>117</v>
      </c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 t="s">
        <v>118</v>
      </c>
      <c r="C68" s="2"/>
      <c r="D68" s="2"/>
      <c r="E68" s="2"/>
      <c r="F68" s="2"/>
      <c r="G68" s="2"/>
      <c r="H68" s="2"/>
      <c r="I68" s="2"/>
      <c r="J68" s="2"/>
    </row>
    <row r="69" spans="1:10" ht="14.25">
      <c r="A69" s="2"/>
      <c r="B69" s="2" t="s">
        <v>117</v>
      </c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 t="s">
        <v>119</v>
      </c>
      <c r="C70" s="2"/>
      <c r="D70" s="2"/>
      <c r="E70" s="2"/>
      <c r="F70" s="2"/>
      <c r="G70" s="2"/>
      <c r="H70" s="2"/>
      <c r="I70" s="2"/>
      <c r="J70" s="2"/>
    </row>
    <row r="71" spans="1:10" ht="14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4.25">
      <c r="A72" s="2"/>
      <c r="B72" s="2" t="s">
        <v>151</v>
      </c>
      <c r="C72" s="2"/>
      <c r="D72" s="2"/>
      <c r="E72" s="2"/>
      <c r="F72" s="2"/>
      <c r="G72" s="2"/>
      <c r="H72" s="2"/>
      <c r="I72" s="2"/>
      <c r="J72" s="2"/>
    </row>
    <row r="73" spans="1:10" ht="14.25">
      <c r="A73" s="2"/>
      <c r="B73" s="2" t="s">
        <v>120</v>
      </c>
      <c r="C73" s="2"/>
      <c r="D73" s="2"/>
      <c r="E73" s="2"/>
      <c r="F73" s="2"/>
      <c r="G73" s="2"/>
      <c r="H73" s="2"/>
      <c r="I73" s="2"/>
      <c r="J73" s="2"/>
    </row>
    <row r="74" spans="1:10" ht="14.25">
      <c r="A74" s="2"/>
      <c r="B74" s="2" t="s">
        <v>180</v>
      </c>
      <c r="C74" s="2"/>
      <c r="D74" s="2"/>
      <c r="E74" s="2"/>
      <c r="F74" s="2"/>
      <c r="G74" s="2"/>
      <c r="H74" s="2"/>
      <c r="I74" s="2"/>
      <c r="J74" s="2"/>
    </row>
    <row r="75" spans="1:10" ht="14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38">
        <v>12</v>
      </c>
      <c r="B76" s="38" t="s">
        <v>181</v>
      </c>
      <c r="C76" s="2"/>
      <c r="D76" s="2"/>
      <c r="E76" s="2"/>
      <c r="F76" s="2"/>
      <c r="G76" s="2"/>
      <c r="H76" s="2"/>
      <c r="I76" s="2"/>
      <c r="J76" s="2"/>
    </row>
    <row r="77" spans="1:10" ht="14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>
      <c r="A78" s="2"/>
      <c r="B78" s="2"/>
      <c r="C78" s="2"/>
      <c r="D78" s="2"/>
      <c r="E78" s="2"/>
      <c r="F78" s="2"/>
      <c r="G78" s="40" t="s">
        <v>121</v>
      </c>
      <c r="H78" s="40" t="s">
        <v>122</v>
      </c>
      <c r="I78" s="2"/>
      <c r="J78" s="2"/>
    </row>
    <row r="79" spans="1:10" ht="14.25">
      <c r="A79" s="2"/>
      <c r="B79" s="2"/>
      <c r="C79" s="2"/>
      <c r="D79" s="2"/>
      <c r="E79" s="2"/>
      <c r="F79" s="2"/>
      <c r="G79" s="41" t="s">
        <v>54</v>
      </c>
      <c r="H79" s="41" t="s">
        <v>54</v>
      </c>
      <c r="I79" s="2"/>
      <c r="J79" s="2"/>
    </row>
    <row r="80" spans="1:10" ht="14.25">
      <c r="A80" s="2"/>
      <c r="B80" s="2"/>
      <c r="C80" s="2"/>
      <c r="D80" s="2"/>
      <c r="E80" s="2"/>
      <c r="F80" s="2"/>
      <c r="G80" s="39"/>
      <c r="H80" s="39"/>
      <c r="I80" s="2"/>
      <c r="J80" s="2"/>
    </row>
    <row r="81" spans="1:10" ht="14.25">
      <c r="A81" s="2"/>
      <c r="B81" s="2" t="s">
        <v>75</v>
      </c>
      <c r="C81" s="2"/>
      <c r="D81" s="2"/>
      <c r="E81" s="2"/>
      <c r="F81" s="2"/>
      <c r="G81" s="68">
        <v>14766</v>
      </c>
      <c r="H81" s="68">
        <v>148</v>
      </c>
      <c r="I81" s="2"/>
      <c r="J81" s="2"/>
    </row>
    <row r="82" spans="1:10" ht="14.25">
      <c r="A82" s="2"/>
      <c r="B82" s="2" t="s">
        <v>88</v>
      </c>
      <c r="C82" s="2"/>
      <c r="D82" s="2"/>
      <c r="E82" s="2"/>
      <c r="F82" s="2"/>
      <c r="G82" s="68">
        <v>2000</v>
      </c>
      <c r="H82" s="68">
        <v>0</v>
      </c>
      <c r="I82" s="2"/>
      <c r="J82" s="2"/>
    </row>
    <row r="83" spans="1:10" ht="15" thickBot="1">
      <c r="A83" s="2"/>
      <c r="B83" s="2" t="s">
        <v>123</v>
      </c>
      <c r="C83" s="2"/>
      <c r="D83" s="2"/>
      <c r="E83" s="2"/>
      <c r="F83" s="2"/>
      <c r="G83" s="69">
        <f>SUM(G81:G82)</f>
        <v>16766</v>
      </c>
      <c r="H83" s="69">
        <f>SUM(H81:H82)</f>
        <v>148</v>
      </c>
      <c r="I83" s="2"/>
      <c r="J83" s="2"/>
    </row>
    <row r="84" spans="1:10" ht="15" thickTop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4.25">
      <c r="A85" s="2"/>
      <c r="B85" s="2" t="s">
        <v>182</v>
      </c>
      <c r="C85" s="2"/>
      <c r="D85" s="2"/>
      <c r="E85" s="2"/>
      <c r="F85" s="2"/>
      <c r="G85" s="2"/>
      <c r="H85" s="2"/>
      <c r="I85" s="2"/>
      <c r="J85" s="2"/>
    </row>
    <row r="86" spans="1:10" ht="14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38">
        <v>13</v>
      </c>
      <c r="B87" s="38" t="s">
        <v>124</v>
      </c>
      <c r="C87" s="2"/>
      <c r="D87" s="2"/>
      <c r="E87" s="2"/>
      <c r="F87" s="2"/>
      <c r="G87" s="2"/>
      <c r="H87" s="2"/>
      <c r="I87" s="2"/>
      <c r="J87" s="2"/>
    </row>
    <row r="88" spans="1:10" ht="14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4.25">
      <c r="A89" s="2"/>
      <c r="B89" s="2" t="s">
        <v>125</v>
      </c>
      <c r="C89" s="2"/>
      <c r="D89" s="2"/>
      <c r="E89" s="2"/>
      <c r="F89" s="2"/>
      <c r="G89" s="2"/>
      <c r="H89" s="2"/>
      <c r="I89" s="2"/>
      <c r="J89" s="2"/>
    </row>
    <row r="90" spans="1:10" ht="14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38">
        <v>14</v>
      </c>
      <c r="B91" s="38" t="s">
        <v>126</v>
      </c>
      <c r="C91" s="2"/>
      <c r="D91" s="2"/>
      <c r="E91" s="2"/>
      <c r="F91" s="2"/>
      <c r="G91" s="2"/>
      <c r="H91" s="2"/>
      <c r="I91" s="2"/>
      <c r="J91" s="2"/>
    </row>
    <row r="92" spans="1:10" ht="14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 t="s">
        <v>125</v>
      </c>
      <c r="C93" s="2"/>
      <c r="D93" s="2"/>
      <c r="E93" s="2"/>
      <c r="F93" s="2"/>
      <c r="G93" s="2"/>
      <c r="H93" s="2"/>
      <c r="I93" s="2"/>
      <c r="J93" s="2"/>
    </row>
    <row r="94" spans="1:10" ht="14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38">
        <v>15</v>
      </c>
      <c r="B95" s="38" t="s">
        <v>127</v>
      </c>
      <c r="C95" s="2"/>
      <c r="D95" s="2"/>
      <c r="E95" s="2"/>
      <c r="F95" s="2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4.25">
      <c r="A97" s="2"/>
      <c r="B97" s="2" t="s">
        <v>125</v>
      </c>
      <c r="C97" s="2"/>
      <c r="D97" s="2"/>
      <c r="E97" s="2"/>
      <c r="F97" s="2"/>
      <c r="G97" s="2"/>
      <c r="H97" s="2"/>
      <c r="I97" s="2"/>
      <c r="J97" s="2"/>
    </row>
    <row r="98" spans="1:10" ht="14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38">
        <v>16</v>
      </c>
      <c r="B99" s="38" t="s">
        <v>128</v>
      </c>
      <c r="C99" s="2"/>
      <c r="D99" s="2"/>
      <c r="E99" s="2"/>
      <c r="F99" s="2"/>
      <c r="G99" s="2"/>
      <c r="H99" s="2"/>
      <c r="I99" s="2"/>
      <c r="J99" s="2"/>
    </row>
    <row r="100" spans="1:10" ht="14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4.25">
      <c r="A101" s="2" t="s">
        <v>11</v>
      </c>
      <c r="B101" s="2" t="s">
        <v>129</v>
      </c>
      <c r="C101" s="2"/>
      <c r="D101" s="2"/>
      <c r="E101" s="2"/>
      <c r="F101" s="2"/>
      <c r="G101" s="2"/>
      <c r="H101" s="2"/>
      <c r="I101" s="2"/>
      <c r="J101" s="2"/>
    </row>
    <row r="102" spans="1:10" ht="14.25">
      <c r="A102" s="2"/>
      <c r="B102" s="2"/>
      <c r="C102" s="2"/>
      <c r="D102" s="2"/>
      <c r="E102" s="2"/>
      <c r="F102" s="42" t="s">
        <v>12</v>
      </c>
      <c r="G102" s="42" t="s">
        <v>130</v>
      </c>
      <c r="H102" s="42" t="s">
        <v>132</v>
      </c>
      <c r="I102" s="2"/>
      <c r="J102" s="2"/>
    </row>
    <row r="103" spans="1:10" ht="14.25">
      <c r="A103" s="2"/>
      <c r="B103" s="2"/>
      <c r="C103" s="2"/>
      <c r="D103" s="2"/>
      <c r="E103" s="2"/>
      <c r="F103" s="42"/>
      <c r="G103" s="42" t="s">
        <v>131</v>
      </c>
      <c r="H103" s="42" t="s">
        <v>133</v>
      </c>
      <c r="I103" s="2"/>
      <c r="J103" s="2"/>
    </row>
    <row r="104" spans="1:10" ht="14.25">
      <c r="A104" s="2"/>
      <c r="B104" s="2"/>
      <c r="C104" s="2"/>
      <c r="D104" s="2"/>
      <c r="E104" s="2"/>
      <c r="F104" s="42" t="s">
        <v>54</v>
      </c>
      <c r="G104" s="42" t="s">
        <v>54</v>
      </c>
      <c r="H104" s="42" t="s">
        <v>54</v>
      </c>
      <c r="I104" s="2"/>
      <c r="J104" s="2"/>
    </row>
    <row r="105" spans="1:10" ht="14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4.25">
      <c r="A106" s="2"/>
      <c r="B106" s="2" t="s">
        <v>134</v>
      </c>
      <c r="C106" s="2"/>
      <c r="D106" s="2"/>
      <c r="E106" s="2"/>
      <c r="F106" s="70">
        <v>27755</v>
      </c>
      <c r="G106" s="70">
        <v>2907</v>
      </c>
      <c r="H106" s="70">
        <f>66732-1228-1948-3997</f>
        <v>59559</v>
      </c>
      <c r="I106" s="2"/>
      <c r="J106" s="2"/>
    </row>
    <row r="107" spans="1:10" ht="14.25">
      <c r="A107" s="2"/>
      <c r="B107" s="2" t="s">
        <v>135</v>
      </c>
      <c r="C107" s="2"/>
      <c r="D107" s="2"/>
      <c r="E107" s="2"/>
      <c r="F107" s="70">
        <v>1283</v>
      </c>
      <c r="G107" s="70">
        <f>3064-2848</f>
        <v>216</v>
      </c>
      <c r="H107" s="70">
        <f>205135-59559-11</f>
        <v>145565</v>
      </c>
      <c r="I107" s="2"/>
      <c r="J107" s="2"/>
    </row>
    <row r="108" spans="1:10" ht="14.25">
      <c r="A108" s="2"/>
      <c r="B108" s="2" t="s">
        <v>136</v>
      </c>
      <c r="C108" s="2"/>
      <c r="D108" s="2"/>
      <c r="E108" s="2"/>
      <c r="F108" s="70"/>
      <c r="G108" s="70"/>
      <c r="H108" s="70"/>
      <c r="I108" s="2"/>
      <c r="J108" s="2"/>
    </row>
    <row r="109" spans="1:10" ht="14.25">
      <c r="A109" s="2"/>
      <c r="B109" s="2" t="s">
        <v>137</v>
      </c>
      <c r="C109" s="2"/>
      <c r="D109" s="2"/>
      <c r="E109" s="2"/>
      <c r="F109" s="70">
        <v>0</v>
      </c>
      <c r="G109" s="70">
        <v>-59</v>
      </c>
      <c r="H109" s="70">
        <v>11</v>
      </c>
      <c r="I109" s="2"/>
      <c r="J109" s="2"/>
    </row>
    <row r="110" spans="1:11" ht="15" thickBot="1">
      <c r="A110" s="2"/>
      <c r="B110" s="2"/>
      <c r="C110" s="2"/>
      <c r="D110" s="2"/>
      <c r="E110" s="2"/>
      <c r="F110" s="71">
        <f>SUM(F106:F109)</f>
        <v>29038</v>
      </c>
      <c r="G110" s="71">
        <f>SUM(G106:G109)</f>
        <v>3064</v>
      </c>
      <c r="H110" s="71">
        <f>SUM(H106:H109)</f>
        <v>205135</v>
      </c>
      <c r="I110" s="2"/>
      <c r="J110" s="2"/>
      <c r="K110">
        <f>BALANCESHEET!D14+BALANCESHEET!D27</f>
        <v>205135</v>
      </c>
    </row>
    <row r="111" spans="1:11" ht="15" thickTop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64">
        <f>+H110-K110</f>
        <v>0</v>
      </c>
    </row>
    <row r="112" spans="1:10" ht="14.25">
      <c r="A112" s="2" t="s">
        <v>13</v>
      </c>
      <c r="B112" s="2" t="s">
        <v>138</v>
      </c>
      <c r="C112" s="2"/>
      <c r="D112" s="2"/>
      <c r="E112" s="2"/>
      <c r="F112" s="2"/>
      <c r="G112" s="2"/>
      <c r="H112" s="2"/>
      <c r="I112" s="2"/>
      <c r="J112" s="2"/>
    </row>
    <row r="113" spans="1:10" ht="14.25">
      <c r="A113" s="2"/>
      <c r="B113" s="2" t="s">
        <v>139</v>
      </c>
      <c r="C113" s="2"/>
      <c r="D113" s="2"/>
      <c r="E113" s="2"/>
      <c r="F113" s="2"/>
      <c r="G113" s="2"/>
      <c r="H113" s="2"/>
      <c r="I113" s="2"/>
      <c r="J113" s="2"/>
    </row>
    <row r="114" spans="1:10" ht="14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38">
        <v>17</v>
      </c>
      <c r="B115" s="38" t="s">
        <v>140</v>
      </c>
      <c r="C115" s="2"/>
      <c r="D115" s="2"/>
      <c r="E115" s="2"/>
      <c r="F115" s="2"/>
      <c r="G115" s="2"/>
      <c r="H115" s="2"/>
      <c r="I115" s="2"/>
      <c r="J115" s="2"/>
    </row>
    <row r="116" spans="1:10" ht="14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2"/>
      <c r="B117" s="2" t="s">
        <v>189</v>
      </c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2"/>
      <c r="B118" s="2" t="s">
        <v>190</v>
      </c>
      <c r="C118" s="2"/>
      <c r="D118" s="2"/>
      <c r="E118" s="2"/>
      <c r="F118" s="2"/>
      <c r="G118" s="2"/>
      <c r="H118" s="2"/>
      <c r="I118" s="2"/>
      <c r="J118" s="2"/>
    </row>
    <row r="119" spans="1:10" ht="14.25">
      <c r="A119" s="2"/>
      <c r="B119" s="2" t="s">
        <v>191</v>
      </c>
      <c r="C119" s="2"/>
      <c r="D119" s="2"/>
      <c r="E119" s="2"/>
      <c r="F119" s="2"/>
      <c r="G119" s="2"/>
      <c r="H119" s="2"/>
      <c r="I119" s="2"/>
      <c r="J119" s="2"/>
    </row>
    <row r="120" spans="1:10" ht="14.25">
      <c r="A120" s="2"/>
      <c r="B120" s="2" t="s">
        <v>192</v>
      </c>
      <c r="C120" s="2"/>
      <c r="D120" s="2"/>
      <c r="E120" s="2"/>
      <c r="F120" s="2"/>
      <c r="G120" s="2"/>
      <c r="H120" s="2"/>
      <c r="I120" s="2"/>
      <c r="J120" s="2"/>
    </row>
    <row r="121" spans="1:10" ht="14.25">
      <c r="A121" s="2"/>
      <c r="B121" s="2" t="s">
        <v>193</v>
      </c>
      <c r="C121" s="2"/>
      <c r="D121" s="2"/>
      <c r="E121" s="2"/>
      <c r="F121" s="2"/>
      <c r="G121" s="2"/>
      <c r="H121" s="2"/>
      <c r="I121" s="2"/>
      <c r="J121" s="2"/>
    </row>
    <row r="122" spans="1:10" ht="14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38">
        <v>18</v>
      </c>
      <c r="B123" s="38" t="s">
        <v>141</v>
      </c>
      <c r="C123" s="2"/>
      <c r="D123" s="2"/>
      <c r="E123" s="2"/>
      <c r="F123" s="2"/>
      <c r="G123" s="2"/>
      <c r="H123" s="2"/>
      <c r="I123" s="2"/>
      <c r="J123" s="2"/>
    </row>
    <row r="124" spans="1:10" ht="14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4.25">
      <c r="A125" s="2"/>
      <c r="B125" s="2" t="s">
        <v>188</v>
      </c>
      <c r="C125" s="2"/>
      <c r="D125" s="2"/>
      <c r="E125" s="2"/>
      <c r="F125" s="2"/>
      <c r="G125" s="2"/>
      <c r="H125" s="2"/>
      <c r="I125" s="2"/>
      <c r="J125" s="2"/>
    </row>
    <row r="126" spans="1:10" ht="14.25">
      <c r="A126" s="2"/>
      <c r="B126" s="2" t="s">
        <v>186</v>
      </c>
      <c r="C126" s="2"/>
      <c r="D126" s="2"/>
      <c r="E126" s="2"/>
      <c r="F126" s="2"/>
      <c r="G126" s="2"/>
      <c r="H126" s="2"/>
      <c r="I126" s="2"/>
      <c r="J126" s="2"/>
    </row>
    <row r="127" spans="1:10" ht="14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4.25">
      <c r="A128" s="2"/>
      <c r="B128" s="2" t="s">
        <v>189</v>
      </c>
      <c r="C128" s="2"/>
      <c r="D128" s="2"/>
      <c r="E128" s="2"/>
      <c r="F128" s="2"/>
      <c r="G128" s="2"/>
      <c r="H128" s="2"/>
      <c r="I128" s="2"/>
      <c r="J128" s="2"/>
    </row>
    <row r="129" spans="1:10" ht="14.25">
      <c r="A129" s="2"/>
      <c r="B129" s="2" t="s">
        <v>190</v>
      </c>
      <c r="C129" s="2"/>
      <c r="D129" s="2"/>
      <c r="E129" s="2"/>
      <c r="F129" s="2"/>
      <c r="G129" s="2"/>
      <c r="H129" s="2"/>
      <c r="I129" s="2"/>
      <c r="J129" s="2"/>
    </row>
    <row r="130" spans="1:10" ht="14.25">
      <c r="A130" s="2"/>
      <c r="B130" s="2" t="s">
        <v>191</v>
      </c>
      <c r="C130" s="2"/>
      <c r="D130" s="2"/>
      <c r="E130" s="2"/>
      <c r="F130" s="2"/>
      <c r="G130" s="2"/>
      <c r="H130" s="2"/>
      <c r="I130" s="2"/>
      <c r="J130" s="2"/>
    </row>
    <row r="131" spans="1:10" ht="14.25">
      <c r="A131" s="2"/>
      <c r="B131" s="2" t="s">
        <v>192</v>
      </c>
      <c r="C131" s="2"/>
      <c r="D131" s="2"/>
      <c r="E131" s="2"/>
      <c r="F131" s="2"/>
      <c r="G131" s="2"/>
      <c r="H131" s="2"/>
      <c r="I131" s="2"/>
      <c r="J131" s="2"/>
    </row>
    <row r="132" spans="1:10" ht="14.25">
      <c r="A132" s="2"/>
      <c r="B132" s="2" t="s">
        <v>193</v>
      </c>
      <c r="C132" s="2"/>
      <c r="D132" s="2"/>
      <c r="E132" s="2"/>
      <c r="F132" s="2"/>
      <c r="G132" s="2"/>
      <c r="H132" s="2"/>
      <c r="I132" s="2"/>
      <c r="J132" s="2"/>
    </row>
    <row r="133" spans="1:10" ht="14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38">
        <v>19</v>
      </c>
      <c r="B134" s="38" t="s">
        <v>142</v>
      </c>
      <c r="C134" s="2"/>
      <c r="D134" s="2"/>
      <c r="E134" s="2"/>
      <c r="F134" s="2"/>
      <c r="G134" s="2"/>
      <c r="H134" s="2"/>
      <c r="I134" s="2"/>
      <c r="J134" s="2"/>
    </row>
    <row r="135" spans="1:10" ht="14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4.25">
      <c r="A136" s="2"/>
      <c r="B136" s="2" t="s">
        <v>152</v>
      </c>
      <c r="C136" s="2"/>
      <c r="D136" s="2"/>
      <c r="E136" s="2"/>
      <c r="F136" s="2"/>
      <c r="G136" s="2"/>
      <c r="H136" s="2"/>
      <c r="I136" s="2"/>
      <c r="J136" s="2"/>
    </row>
    <row r="137" spans="1:10" ht="14.25">
      <c r="A137" s="2"/>
      <c r="B137" s="2" t="s">
        <v>167</v>
      </c>
      <c r="C137" s="2"/>
      <c r="D137" s="2"/>
      <c r="E137" s="2"/>
      <c r="F137" s="2"/>
      <c r="G137" s="2"/>
      <c r="H137" s="2"/>
      <c r="I137" s="2"/>
      <c r="J137" s="2"/>
    </row>
    <row r="138" spans="1:10" ht="14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38">
        <v>20</v>
      </c>
      <c r="B139" s="38" t="s">
        <v>143</v>
      </c>
      <c r="C139" s="2"/>
      <c r="D139" s="2"/>
      <c r="E139" s="2"/>
      <c r="F139" s="2"/>
      <c r="G139" s="2"/>
      <c r="H139" s="2"/>
      <c r="I139" s="2"/>
      <c r="J139" s="2"/>
    </row>
    <row r="140" spans="1:10" ht="14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4.25">
      <c r="A141" s="2"/>
      <c r="B141" s="2" t="s">
        <v>144</v>
      </c>
      <c r="C141" s="2"/>
      <c r="D141" s="2"/>
      <c r="E141" s="2"/>
      <c r="F141" s="2"/>
      <c r="G141" s="2"/>
      <c r="H141" s="2"/>
      <c r="I141" s="2"/>
      <c r="J141" s="2"/>
    </row>
    <row r="142" spans="1:10" ht="14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38">
        <v>21</v>
      </c>
      <c r="B143" s="38" t="s">
        <v>145</v>
      </c>
      <c r="C143" s="2"/>
      <c r="D143" s="2"/>
      <c r="E143" s="2"/>
      <c r="F143" s="2"/>
      <c r="G143" s="2"/>
      <c r="H143" s="2"/>
      <c r="I143" s="2"/>
      <c r="J143" s="2"/>
    </row>
    <row r="144" spans="1:10" ht="14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4.25">
      <c r="A145" s="2"/>
      <c r="B145" s="2" t="s">
        <v>146</v>
      </c>
      <c r="C145" s="2"/>
      <c r="D145" s="2"/>
      <c r="E145" s="2"/>
      <c r="F145" s="2"/>
      <c r="G145" s="2"/>
      <c r="H145" s="2"/>
      <c r="I145" s="2"/>
      <c r="J145" s="2"/>
    </row>
    <row r="146" spans="1:10" ht="14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4.25">
      <c r="A148" s="2" t="s">
        <v>147</v>
      </c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4.25">
      <c r="A153" s="2" t="s">
        <v>148</v>
      </c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 t="s">
        <v>149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 t="s">
        <v>150</v>
      </c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43" t="s">
        <v>185</v>
      </c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4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4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4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4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4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4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4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4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4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4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4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4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4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4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4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4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4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4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4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4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4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4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4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4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4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4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4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4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4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4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4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4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4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4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4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4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4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4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4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4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4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4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4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4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4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4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4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4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4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4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4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4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4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4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4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4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4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4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4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4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4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4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4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4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4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4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4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4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4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4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4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4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4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4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4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4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4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4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4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4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4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4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4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4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4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4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4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4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4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4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4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4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4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4.2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4.2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4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4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4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4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4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4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4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4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4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4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4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4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4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4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4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4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4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4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4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4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4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4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4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4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4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4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4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4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4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4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4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4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4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4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4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4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4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4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4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4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4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4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4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4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4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4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4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4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4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4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4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4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4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4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4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4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4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4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4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4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4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4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4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4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4.2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4.2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4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4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4.2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4.2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4.2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4.2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4.2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4.2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4.2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4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4.2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4.2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4.2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4.2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4.2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4.2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4.2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4.2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4.2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4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4.2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4.2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4.2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4.2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4.2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4.2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4.2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4.2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4.2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4.2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4.2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4.2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4.2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4.2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4.2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4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4.2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4.2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4.2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4.2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4.2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4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4.2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4.2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4.2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4.2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4.2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4.2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4.2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4.2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4.2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4.2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4.2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4.2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4.2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4.2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4.2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4.2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4.2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4.2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4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4.2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4.2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4.2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4.2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4.2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4.2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4.2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4.2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4.2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4.2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4.2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4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4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4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4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4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4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4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4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4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4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4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4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4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4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4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4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4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4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4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4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4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4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4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4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4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4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4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4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4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4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4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4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4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4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4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4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4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4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4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4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4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4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4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4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4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4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4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4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4.2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4.2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4.2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4.2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4.2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4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4.2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4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4.2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4.2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4.2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4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4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4.2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4.2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4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4.2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4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4.2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4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4.2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4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4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4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4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4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4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4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4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4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4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4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4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4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4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4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4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4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4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4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4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4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4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4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4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4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4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4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4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4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4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4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4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4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4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4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4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4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4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4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4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4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4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4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4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4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4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4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4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4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4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4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4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4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4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4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4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4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4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4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4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4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4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4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4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4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4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4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4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4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4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4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4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4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4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4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4.2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4.2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4.2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4.2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4.2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4.2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4.2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4.2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4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4.2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4.2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4.2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4.2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4.2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4.2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4.2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4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4.2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4.2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4.2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4.2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4.2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4.2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4.2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4.2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4.2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4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4.2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4.2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4.2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4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4.2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4.2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4.2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4.2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4.2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4.2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4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4.2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4.2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4.2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4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4.2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4.2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4.2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4.2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4.2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4.2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4.2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4.2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4.2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4.2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4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4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4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4.2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4.2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4.2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4.2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4.2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4.2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4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4.2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4.2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4.2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4.2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4.2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4.2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4.2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4.2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4.2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4.2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4.2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4.2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4.2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4.2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4.2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4.2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4.2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4.2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4.2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4.2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4.2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4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4.2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4.2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4.2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4.2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4.2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4.2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4.2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4.2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4.2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4.2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4.2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4.2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4.2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4.2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4.2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4.2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4.2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4.2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4.2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4.2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4.2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4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4.2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4.2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4.2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4.2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4.2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4.2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4.2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4.2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4.2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4.2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4.2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4.2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4.2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4.2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4.2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4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4.2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4.2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4.2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4.2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4.2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4.2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4.2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4.2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4.2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4.2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4.2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4.2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4.2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4.2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4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4.2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4.2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4.2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4.2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4.2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4.2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4.2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4.2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4.2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4.2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4.2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4.2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4.2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4.2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4.2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4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4.2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4.2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4.2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4.2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4.2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4.2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4.2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4.2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4.2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4.2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4.2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4.2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4.2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4.2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4.2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4.2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4.2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4.2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4.2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4.2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4.2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4.2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4.2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4.2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4.2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4.2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4.2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4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4.2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4.2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4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4.2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4.2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4.2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4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4.2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4.2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4.2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4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4.2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4.2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4.2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4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4.2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4.2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4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4.2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4.2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4.2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4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4.2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4.2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4.2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4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4.2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4.2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4.2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4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4.2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4.2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4.2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4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4.2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4.2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4.2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4.2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4.2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4.2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4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4.2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4.2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4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4.2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4.2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4.2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4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4.2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4.2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4.2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4.2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4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4.2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4.2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4.2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4.2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4.2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4.2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4.2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4.2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4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4.2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4.2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4.2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4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4.2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4.2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4.2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4.2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4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4.2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4.2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4.2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4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4.2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4.2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4.2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4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4.2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4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4.2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4.2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4.2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4.2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4.2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4.2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4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4.2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4.2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4.2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4.2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4.2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4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4.2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4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4.2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4.2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4.2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4.2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4.2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4.2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4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4.2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4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4.2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4.2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4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4.2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4.2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4.2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4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4.2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4.2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4.2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4.2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4.2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4.2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4.2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4.2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4.2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4.2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4.2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4.2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4.2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4.2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4.2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4.2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4.2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4.2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4.2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4.2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4.2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4.2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4.2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4.2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4.2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4.2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4.2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4.2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4.2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4.2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4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4.2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4.2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4.2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4.2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4.2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4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4.2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4.2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4.2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4.2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4.2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4.2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4.2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4.2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4.2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4.2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4.2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4.2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4.2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4.2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4.2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4.2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4.2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4.2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4.2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4.2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4.2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4.2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4.2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4.2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4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4.2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4.2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4.2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4.2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4.2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4.2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4.2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4.2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4.2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4.2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4.2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4.2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4.2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4.2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4.2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4.2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4.2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4.2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4.2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4.2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4.2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4.2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4.2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4.2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4.2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4.2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4.2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4.2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4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4.2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4.2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4.2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4.2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4.2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4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4.2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4.2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4.2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4.2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4.2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4.2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4.2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4.2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4.2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4.2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4.2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4.2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4.2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4.2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4.2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4.2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4.2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4.2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4.2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4.2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4.2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4.2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4.2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4.2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4.2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4.2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4.2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4.2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4.2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4.2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4.2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4.2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4.2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4.2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4.2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4.2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4.2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4.2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4.2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4.2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4.2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4.2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4.2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4.2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4.2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4.2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4.2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4.2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4.2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4.2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4.2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4.2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4.2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</sheetData>
  <printOptions/>
  <pageMargins left="0.75" right="0.75" top="1" bottom="1" header="0.5" footer="0.5"/>
  <pageSetup fitToHeight="0" fitToWidth="1" horizontalDpi="300" verticalDpi="300" orientation="portrait" paperSize="9" scale="77" r:id="rId1"/>
  <rowBreaks count="2" manualBreakCount="2">
    <brk id="57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 INDUSTRIES BERHAD</dc:creator>
  <cp:keywords/>
  <dc:description/>
  <cp:lastModifiedBy>HIL INDUSTRIES BERHAD</cp:lastModifiedBy>
  <cp:lastPrinted>2000-04-20T06:29:27Z</cp:lastPrinted>
  <dcterms:created xsi:type="dcterms:W3CDTF">1999-10-15T01:27:30Z</dcterms:created>
  <dcterms:modified xsi:type="dcterms:W3CDTF">2000-04-20T06:57:47Z</dcterms:modified>
  <cp:category/>
  <cp:version/>
  <cp:contentType/>
  <cp:contentStatus/>
</cp:coreProperties>
</file>