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'Consol_BS'!$A$1:$E$56</definedName>
    <definedName name="_xlnm.Print_Area" localSheetId="3">'Consol_CF'!$A$1:$F$66</definedName>
    <definedName name="_xlnm.Print_Area" localSheetId="4">'Consol_EQ'!$A$1:$H$62</definedName>
    <definedName name="_xlnm.Print_Area" localSheetId="1">'Consol_PL'!$A$1:$I$55</definedName>
    <definedName name="_xlnm.Print_Area" localSheetId="5">'Consol_RGL'!$A$1:$D$52</definedName>
    <definedName name="_xlnm.Print_Area" localSheetId="0">'Summary'!$A$1:$J$48</definedName>
  </definedNames>
  <calcPr fullCalcOnLoad="1"/>
</workbook>
</file>

<file path=xl/sharedStrings.xml><?xml version="1.0" encoding="utf-8"?>
<sst xmlns="http://schemas.openxmlformats.org/spreadsheetml/2006/main" count="269" uniqueCount="180">
  <si>
    <t>Share</t>
  </si>
  <si>
    <t>Revaluation</t>
  </si>
  <si>
    <t>ICCPS &amp; Equity</t>
  </si>
  <si>
    <t>Accumulated</t>
  </si>
  <si>
    <t>Capital</t>
  </si>
  <si>
    <t>Premium</t>
  </si>
  <si>
    <t>Reserves</t>
  </si>
  <si>
    <t>Components</t>
  </si>
  <si>
    <t>Losses</t>
  </si>
  <si>
    <t>of Loan Stocks</t>
  </si>
  <si>
    <t>Net assets per share (RM)</t>
  </si>
  <si>
    <t xml:space="preserve"> </t>
  </si>
  <si>
    <t>Allowance for doubtful debt</t>
  </si>
  <si>
    <t>Writeback of allowance for doubtful debt</t>
  </si>
  <si>
    <t>The Condensed Consolidated Statements of Equity should be read in conjunction with the audited financial statements</t>
  </si>
  <si>
    <t>for the year ended 30 June 2006.</t>
  </si>
  <si>
    <t>As at Preceding Financial</t>
  </si>
  <si>
    <t>Adjustment for non-cash items:-</t>
  </si>
  <si>
    <t xml:space="preserve">  Fixed Deposit for Sinking Fund account</t>
  </si>
  <si>
    <t>Repayment of hire purchase creditors</t>
  </si>
  <si>
    <t>Loss on disposal of property, plant &amp; equipment</t>
  </si>
  <si>
    <t>Impairment loss on property, plant &amp; equipment</t>
  </si>
  <si>
    <t>To Date</t>
  </si>
  <si>
    <t>Operating expenses</t>
  </si>
  <si>
    <t>Other operating income</t>
  </si>
  <si>
    <t>Finance costs</t>
  </si>
  <si>
    <t>Minority interest</t>
  </si>
  <si>
    <t>EPS - Basic (sen)</t>
  </si>
  <si>
    <t>Non- Current Assets</t>
  </si>
  <si>
    <t>Deferred Tax Liabilities</t>
  </si>
  <si>
    <t xml:space="preserve">The Condensed Consolidated Cash Flow Statements should be read in conjunction with the audited </t>
  </si>
  <si>
    <t>UNAUDITED CONDENSED CONSOLIDATED INCOME STATEMENTS</t>
  </si>
  <si>
    <t>UNAUDITED CONDENSED CONSOLIDATED STATEMENTS OF CHANGES IN EQUITY</t>
  </si>
  <si>
    <t>Net Loss (Cumulative)</t>
  </si>
  <si>
    <t>Total recognised losses</t>
  </si>
  <si>
    <t>UNAUDITED CONDENSED CONSOLIDATED STATEMENT OF RECOGNISED GAINS AND LOSSES</t>
  </si>
  <si>
    <t>UNAUDITED CONDENSED CONSOLIDATED CASH FLOW STATEMENTS</t>
  </si>
  <si>
    <t>Net cash used in investing activities</t>
  </si>
  <si>
    <t>The Board of Directors is pleased to announce the unaudited results of the Group for the Quarter</t>
  </si>
  <si>
    <t>Cumulative Quarter ended</t>
  </si>
  <si>
    <t xml:space="preserve">      - Diluted (sen)</t>
  </si>
  <si>
    <t>financial statements for the year ended 30 June 2006.</t>
  </si>
  <si>
    <t>The Condensed Consolidated Income Statements should be read in conjunction with the audited</t>
  </si>
  <si>
    <t>30th June 2006</t>
  </si>
  <si>
    <t>Prepaid Lease Payments</t>
  </si>
  <si>
    <t>Share Premium</t>
  </si>
  <si>
    <t>Revaluation Reserve</t>
  </si>
  <si>
    <t>The Condensed Consolidated Balance Sheets should be read in conjunction with the audited</t>
  </si>
  <si>
    <t>MITHRIL BERHAD</t>
  </si>
  <si>
    <t>(Company No.:577765-U)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</si>
  <si>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</si>
  <si>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</si>
  <si>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</si>
  <si>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</si>
  <si>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</si>
  <si>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</si>
  <si>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</si>
  <si>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</si>
  <si>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</si>
  <si>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</si>
  <si>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</si>
  <si>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</si>
  <si>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</si>
  <si>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</si>
  <si>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</si>
  <si>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</si>
  <si>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</si>
  <si>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</si>
  <si>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</si>
  <si>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</si>
  <si>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</si>
  <si>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</si>
  <si>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</si>
  <si>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</si>
  <si>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</si>
  <si>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</si>
  <si>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</si>
  <si>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</si>
  <si>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Borrowings</t>
  </si>
  <si>
    <t>CASH FLOWS FROM OPERATING ACTIVITIES</t>
  </si>
  <si>
    <t>Interest income</t>
  </si>
  <si>
    <t>Changes in working capital</t>
  </si>
  <si>
    <t>Tax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</si>
  <si>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</si>
  <si>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</si>
  <si>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</si>
  <si>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</si>
  <si>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</si>
  <si>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 xml:space="preserve">  Cash and Bank Balances</t>
  </si>
  <si>
    <t xml:space="preserve">  Bank Overdrafts</t>
  </si>
  <si>
    <t>Non-Distributable</t>
  </si>
  <si>
    <t>Distributable</t>
  </si>
  <si>
    <t>TOTAL</t>
  </si>
  <si>
    <t>Surplus/(deficit) on Revaluation</t>
  </si>
  <si>
    <t>Others</t>
  </si>
  <si>
    <t>Net Gains/(Losses) not recognised in the income statements</t>
  </si>
  <si>
    <t>PART A3 : ADDITIONAL INFORMATION</t>
  </si>
  <si>
    <t>Gross interest income</t>
  </si>
  <si>
    <t>Goodwill on Consolidation</t>
  </si>
  <si>
    <t>ICULS (Equity)</t>
  </si>
  <si>
    <t>RCSLS (Equity)</t>
  </si>
  <si>
    <t>ICCPS (Liability)</t>
  </si>
  <si>
    <t>ICULS (Liability)</t>
  </si>
  <si>
    <t>RCSLS (Liability)</t>
  </si>
  <si>
    <t>Proceeds from borrowings</t>
  </si>
  <si>
    <t>Repayment of term loan</t>
  </si>
  <si>
    <t>Interest paid</t>
  </si>
  <si>
    <t>Investment Properties</t>
  </si>
  <si>
    <t>Amortisation of goodwill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</si>
  <si>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</si>
  <si>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</si>
  <si>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</si>
  <si>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</si>
  <si>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</si>
  <si>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</si>
  <si>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</si>
  <si>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</si>
  <si>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</si>
  <si>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QUARTERLY REPORT - 30th June 2007</t>
  </si>
  <si>
    <t>ended 30th June 2007.</t>
  </si>
  <si>
    <t>30.06.07</t>
  </si>
  <si>
    <t>30.06.06</t>
  </si>
  <si>
    <t>FOR THE QUARTER ENDED 30TH JUNE 2007</t>
  </si>
  <si>
    <t>12 Months</t>
  </si>
  <si>
    <t>(Unaudited)</t>
  </si>
  <si>
    <t>(Audited)</t>
  </si>
  <si>
    <t>AS AT 30th JUNE 2007</t>
  </si>
  <si>
    <t>30th June 2007</t>
  </si>
  <si>
    <t>FOR THE CUMULATIVE QUARTER ENDED 30TH JUNE 2007</t>
  </si>
  <si>
    <t>12 Months Ended</t>
  </si>
  <si>
    <t>Writeback of short-term accumulating absences</t>
  </si>
  <si>
    <t>Provision for insurance claims</t>
  </si>
  <si>
    <t>Operating profit before working capital changes</t>
  </si>
  <si>
    <t>Development costs incurred and deferred</t>
  </si>
  <si>
    <t>Writeback of liabilities</t>
  </si>
  <si>
    <t>Writedown of inventories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</si>
  <si>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</si>
  <si>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</si>
  <si>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</si>
  <si>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</si>
  <si>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</si>
  <si>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</t>
  </si>
  <si>
    <t>Retained earnings</t>
  </si>
  <si>
    <t>Non-current liabilities</t>
  </si>
  <si>
    <t>Total liabilities</t>
  </si>
  <si>
    <t>TOTAL EQUITY AND LIABILITIES</t>
  </si>
  <si>
    <t>Net increase in cash and cash equivalents</t>
  </si>
  <si>
    <t>Cash and cash equivalents at beginning of the year</t>
  </si>
  <si>
    <t>Cash and cash equivalents at the end of the year</t>
  </si>
  <si>
    <t>Cash generated from operations</t>
  </si>
  <si>
    <t>Net cash generated from operating activities</t>
  </si>
  <si>
    <t>Net cash generated from/(used in) financing activities</t>
  </si>
  <si>
    <t>Issue of share capital</t>
  </si>
  <si>
    <t>Equity components of:</t>
  </si>
  <si>
    <t xml:space="preserve">     RCULS</t>
  </si>
  <si>
    <t xml:space="preserve">     ICULS</t>
  </si>
  <si>
    <t>Loss for the year</t>
  </si>
  <si>
    <t>Revaluation reserves</t>
  </si>
  <si>
    <t>Transfer of reserve during the year</t>
  </si>
  <si>
    <t>Balance as at 1 July 2006</t>
  </si>
  <si>
    <t>Effect of adopting FRS 140</t>
  </si>
  <si>
    <t>Restated balance as at 1 July 2006</t>
  </si>
  <si>
    <t>Balance as at 30 June 2007</t>
  </si>
  <si>
    <t>Balance as at 1 July 2005</t>
  </si>
  <si>
    <t>Balance as at 30 June 2006</t>
  </si>
  <si>
    <t>Assets held for sale</t>
  </si>
  <si>
    <t>Depreciation of property, plant and equipment</t>
  </si>
  <si>
    <t>Amortisation of prepaid lease payment</t>
  </si>
  <si>
    <t>Write off of property, plant and equipment</t>
  </si>
  <si>
    <t>Net loss for the period</t>
  </si>
  <si>
    <t>Basic loss per share(sen)</t>
  </si>
  <si>
    <t>Loss from operations</t>
  </si>
  <si>
    <t>Gross interest expense</t>
  </si>
  <si>
    <t>Loss before taxation</t>
  </si>
  <si>
    <t>Loss after taxation and minority interest</t>
  </si>
  <si>
    <t>Loss after taxation</t>
  </si>
  <si>
    <t>Interest expense</t>
  </si>
  <si>
    <t>Decrease in inventories</t>
  </si>
  <si>
    <t>Decrease in receivables</t>
  </si>
  <si>
    <t>Increase in payables</t>
  </si>
</sst>
</file>

<file path=xl/styles.xml><?xml version="1.0" encoding="utf-8"?>
<styleSheet xmlns="http://schemas.openxmlformats.org/spreadsheetml/2006/main">
  <numFmts count="59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MYR&quot;#,##0_);\(&quot;MYR&quot;#,##0\)"/>
    <numFmt numFmtId="173" formatCode="&quot;MYR&quot;#,##0_);[Red]\(&quot;MYR&quot;#,##0\)"/>
    <numFmt numFmtId="174" formatCode="&quot;MYR&quot;#,##0.00_);\(&quot;MYR&quot;#,##0.00\)"/>
    <numFmt numFmtId="175" formatCode="&quot;MYR&quot;#,##0.00_);[Red]\(&quot;MYR&quot;#,##0.00\)"/>
    <numFmt numFmtId="176" formatCode="_(&quot;MYR&quot;* #,##0_);_(&quot;MYR&quot;* \(#,##0\);_(&quot;MYR&quot;* &quot;-&quot;_);_(@_)"/>
    <numFmt numFmtId="177" formatCode="_(&quot;MYR&quot;* #,##0.00_);_(&quot;MYR&quot;* \(#,##0.00\);_(&quot;MYR&quot;* &quot;-&quot;??_);_(@_)"/>
    <numFmt numFmtId="178" formatCode="&quot; &quot;#,##0_);\(&quot; &quot;#,##0\)"/>
    <numFmt numFmtId="179" formatCode="&quot; &quot;#,##0_);[Red]\(&quot; &quot;#,##0\)"/>
    <numFmt numFmtId="180" formatCode="&quot; &quot;#,##0.00_);\(&quot; &quot;#,##0.00\)"/>
    <numFmt numFmtId="181" formatCode="&quot; &quot;#,##0.00_);[Red]\(&quot; &quot;#,##0.00\)"/>
    <numFmt numFmtId="182" formatCode="_(&quot; &quot;* #,##0_);_(&quot; &quot;* \(#,##0\);_(&quot; &quot;* &quot;-&quot;_);_(@_)"/>
    <numFmt numFmtId="183" formatCode="_(&quot; &quot;* #,##0.00_);_(&quot; &quot;* \(#,##0.00\);_(&quot; 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42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NumberFormat="1" applyAlignment="1">
      <alignment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0" xfId="56" applyFont="1" applyAlignment="1">
      <alignment horizontal="left"/>
      <protection/>
    </xf>
    <xf numFmtId="0" fontId="5" fillId="0" borderId="10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>
      <alignment/>
      <protection/>
    </xf>
    <xf numFmtId="37" fontId="2" fillId="0" borderId="0" xfId="56" applyNumberFormat="1" applyFont="1">
      <alignment/>
      <protection/>
    </xf>
    <xf numFmtId="0" fontId="2" fillId="0" borderId="0" xfId="56" applyFont="1" applyAlignment="1">
      <alignment horizontal="justify" wrapText="1"/>
      <protection/>
    </xf>
    <xf numFmtId="0" fontId="2" fillId="0" borderId="0" xfId="56" applyFont="1" applyAlignment="1">
      <alignment horizontal="left" wrapText="1"/>
      <protection/>
    </xf>
    <xf numFmtId="0" fontId="5" fillId="0" borderId="10" xfId="56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42" applyNumberFormat="1" applyFont="1" applyBorder="1" applyAlignment="1">
      <alignment horizontal="right"/>
    </xf>
    <xf numFmtId="37" fontId="2" fillId="0" borderId="0" xfId="42" applyNumberFormat="1" applyFont="1" applyBorder="1" applyAlignment="1">
      <alignment/>
    </xf>
    <xf numFmtId="37" fontId="2" fillId="0" borderId="0" xfId="56" applyNumberFormat="1" applyFont="1" applyBorder="1">
      <alignment/>
      <protection/>
    </xf>
    <xf numFmtId="37" fontId="2" fillId="0" borderId="0" xfId="42" applyNumberFormat="1" applyFont="1" applyAlignment="1">
      <alignment horizontal="right"/>
    </xf>
    <xf numFmtId="37" fontId="2" fillId="0" borderId="0" xfId="42" applyNumberFormat="1" applyFont="1" applyAlignment="1">
      <alignment/>
    </xf>
    <xf numFmtId="37" fontId="2" fillId="0" borderId="10" xfId="42" applyNumberFormat="1" applyFont="1" applyBorder="1" applyAlignment="1">
      <alignment horizontal="right"/>
    </xf>
    <xf numFmtId="39" fontId="2" fillId="0" borderId="10" xfId="42" applyNumberFormat="1" applyFont="1" applyBorder="1" applyAlignment="1">
      <alignment horizontal="right"/>
    </xf>
    <xf numFmtId="39" fontId="2" fillId="0" borderId="0" xfId="42" applyNumberFormat="1" applyFont="1" applyBorder="1" applyAlignment="1">
      <alignment/>
    </xf>
    <xf numFmtId="39" fontId="2" fillId="0" borderId="0" xfId="56" applyNumberFormat="1" applyFont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6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169" fontId="0" fillId="0" borderId="0" xfId="46" applyNumberFormat="1" applyFont="1">
      <alignment/>
      <protection/>
    </xf>
    <xf numFmtId="0" fontId="0" fillId="0" borderId="0" xfId="56" applyFont="1">
      <alignment/>
      <protection/>
    </xf>
    <xf numFmtId="0" fontId="6" fillId="0" borderId="0" xfId="56" applyFont="1">
      <alignment/>
      <protection/>
    </xf>
    <xf numFmtId="196" fontId="2" fillId="0" borderId="0" xfId="42" applyNumberFormat="1" applyFont="1" applyBorder="1" applyAlignment="1">
      <alignment horizontal="right"/>
    </xf>
    <xf numFmtId="196" fontId="2" fillId="0" borderId="0" xfId="42" applyNumberFormat="1" applyFont="1" applyAlignment="1">
      <alignment horizontal="right"/>
    </xf>
    <xf numFmtId="196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top"/>
      <protection/>
    </xf>
    <xf numFmtId="37" fontId="2" fillId="0" borderId="0" xfId="42" applyNumberFormat="1" applyFont="1" applyBorder="1" applyAlignment="1">
      <alignment horizontal="right" vertical="top"/>
    </xf>
    <xf numFmtId="37" fontId="2" fillId="0" borderId="0" xfId="42" applyNumberFormat="1" applyFont="1" applyBorder="1" applyAlignment="1">
      <alignment vertical="top"/>
    </xf>
    <xf numFmtId="37" fontId="2" fillId="0" borderId="0" xfId="56" applyNumberFormat="1" applyFont="1" applyAlignment="1">
      <alignment vertical="top"/>
      <protection/>
    </xf>
    <xf numFmtId="169" fontId="5" fillId="0" borderId="0" xfId="46" applyNumberFormat="1" applyFont="1">
      <alignment/>
      <protection/>
    </xf>
    <xf numFmtId="169" fontId="2" fillId="0" borderId="0" xfId="46" applyNumberFormat="1" applyFont="1">
      <alignment/>
      <protection/>
    </xf>
    <xf numFmtId="169" fontId="2" fillId="0" borderId="0" xfId="46" applyNumberFormat="1" applyFont="1" applyBorder="1">
      <alignment/>
      <protection/>
    </xf>
    <xf numFmtId="169" fontId="2" fillId="0" borderId="0" xfId="56" applyNumberFormat="1" applyFont="1">
      <alignment/>
      <protection/>
    </xf>
    <xf numFmtId="169" fontId="2" fillId="0" borderId="0" xfId="46" applyNumberFormat="1" applyFont="1" applyFill="1">
      <alignment/>
      <protection/>
    </xf>
    <xf numFmtId="169" fontId="5" fillId="0" borderId="0" xfId="46" applyNumberFormat="1" applyFont="1" applyFill="1" applyBorder="1" applyAlignment="1">
      <alignment horizontal="center"/>
      <protection/>
    </xf>
    <xf numFmtId="169" fontId="7" fillId="0" borderId="0" xfId="46" applyNumberFormat="1" applyFont="1" applyAlignment="1">
      <alignment horizontal="center"/>
      <protection/>
    </xf>
    <xf numFmtId="169" fontId="2" fillId="0" borderId="0" xfId="46" applyNumberFormat="1" applyFont="1" applyAlignment="1">
      <alignment horizontal="center"/>
      <protection/>
    </xf>
    <xf numFmtId="169" fontId="2" fillId="0" borderId="0" xfId="46" applyNumberFormat="1" applyFont="1" applyBorder="1" applyAlignment="1">
      <alignment horizontal="center"/>
      <protection/>
    </xf>
    <xf numFmtId="171" fontId="2" fillId="0" borderId="0" xfId="42" applyFont="1" applyAlignment="1">
      <alignment/>
    </xf>
    <xf numFmtId="171" fontId="2" fillId="0" borderId="0" xfId="42" applyFont="1" applyBorder="1" applyAlignment="1">
      <alignment/>
    </xf>
    <xf numFmtId="169" fontId="2" fillId="0" borderId="10" xfId="46" applyNumberFormat="1" applyFont="1" applyBorder="1">
      <alignment/>
      <protection/>
    </xf>
    <xf numFmtId="169" fontId="2" fillId="0" borderId="0" xfId="42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1" xfId="46" applyNumberFormat="1" applyFont="1" applyBorder="1">
      <alignment/>
      <protection/>
    </xf>
    <xf numFmtId="169" fontId="2" fillId="0" borderId="11" xfId="42" applyNumberFormat="1" applyFont="1" applyBorder="1" applyAlignment="1">
      <alignment/>
    </xf>
    <xf numFmtId="171" fontId="2" fillId="0" borderId="0" xfId="46" applyNumberFormat="1" applyFont="1" applyFill="1" applyBorder="1" applyAlignment="1">
      <alignment horizontal="right"/>
      <protection/>
    </xf>
    <xf numFmtId="171" fontId="2" fillId="0" borderId="0" xfId="42" applyNumberFormat="1" applyFont="1" applyFill="1" applyBorder="1" applyAlignment="1">
      <alignment horizontal="right"/>
    </xf>
    <xf numFmtId="171" fontId="2" fillId="0" borderId="0" xfId="42" applyFont="1" applyFill="1" applyBorder="1" applyAlignment="1">
      <alignment horizontal="right"/>
    </xf>
    <xf numFmtId="169" fontId="7" fillId="0" borderId="0" xfId="46" applyNumberFormat="1" applyFont="1" applyFill="1" applyAlignment="1">
      <alignment horizontal="center"/>
      <protection/>
    </xf>
    <xf numFmtId="169" fontId="2" fillId="0" borderId="10" xfId="46" applyNumberFormat="1" applyFont="1" applyBorder="1" applyAlignment="1">
      <alignment horizontal="center"/>
      <protection/>
    </xf>
    <xf numFmtId="169" fontId="2" fillId="0" borderId="12" xfId="46" applyNumberFormat="1" applyFont="1" applyBorder="1" applyAlignment="1">
      <alignment horizontal="center"/>
      <protection/>
    </xf>
    <xf numFmtId="169" fontId="2" fillId="0" borderId="13" xfId="46" applyNumberFormat="1" applyFont="1" applyBorder="1" applyAlignment="1">
      <alignment horizontal="center"/>
      <protection/>
    </xf>
    <xf numFmtId="169" fontId="2" fillId="0" borderId="14" xfId="46" applyNumberFormat="1" applyFont="1" applyBorder="1" applyAlignment="1">
      <alignment horizontal="center"/>
      <protection/>
    </xf>
    <xf numFmtId="169" fontId="5" fillId="0" borderId="0" xfId="46" applyNumberFormat="1" applyFont="1" applyBorder="1">
      <alignment/>
      <protection/>
    </xf>
    <xf numFmtId="169" fontId="5" fillId="0" borderId="0" xfId="46" applyNumberFormat="1" applyFont="1" applyBorder="1" applyAlignment="1">
      <alignment horizontal="center"/>
      <protection/>
    </xf>
    <xf numFmtId="169" fontId="5" fillId="0" borderId="13" xfId="46" applyNumberFormat="1" applyFont="1" applyBorder="1" applyAlignment="1">
      <alignment horizontal="center"/>
      <protection/>
    </xf>
    <xf numFmtId="0" fontId="3" fillId="0" borderId="15" xfId="46" applyNumberFormat="1" applyFont="1" applyBorder="1" applyAlignment="1">
      <alignment horizontal="center"/>
      <protection/>
    </xf>
    <xf numFmtId="0" fontId="2" fillId="0" borderId="16" xfId="46" applyNumberFormat="1" applyFont="1" applyBorder="1" applyAlignment="1">
      <alignment horizontal="centerContinuous"/>
      <protection/>
    </xf>
    <xf numFmtId="0" fontId="2" fillId="0" borderId="17" xfId="46" applyNumberFormat="1" applyFont="1" applyBorder="1" applyAlignment="1">
      <alignment horizontal="centerContinuous"/>
      <protection/>
    </xf>
    <xf numFmtId="0" fontId="2" fillId="0" borderId="15" xfId="46" applyNumberFormat="1" applyFont="1" applyBorder="1" applyAlignment="1">
      <alignment horizontal="center"/>
      <protection/>
    </xf>
    <xf numFmtId="169" fontId="2" fillId="0" borderId="17" xfId="46" applyNumberFormat="1" applyFont="1" applyBorder="1">
      <alignment/>
      <protection/>
    </xf>
    <xf numFmtId="169" fontId="2" fillId="0" borderId="18" xfId="46" applyNumberFormat="1" applyFont="1" applyBorder="1" applyAlignment="1">
      <alignment horizontal="center"/>
      <protection/>
    </xf>
    <xf numFmtId="169" fontId="2" fillId="0" borderId="19" xfId="46" applyNumberFormat="1" applyFont="1" applyBorder="1" applyAlignment="1">
      <alignment horizontal="center"/>
      <protection/>
    </xf>
    <xf numFmtId="169" fontId="2" fillId="0" borderId="20" xfId="46" applyNumberFormat="1" applyFont="1" applyBorder="1" applyAlignment="1">
      <alignment horizontal="center"/>
      <protection/>
    </xf>
    <xf numFmtId="169" fontId="2" fillId="0" borderId="21" xfId="46" applyNumberFormat="1" applyFont="1" applyBorder="1" applyAlignment="1">
      <alignment horizontal="center"/>
      <protection/>
    </xf>
    <xf numFmtId="169" fontId="2" fillId="0" borderId="22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169" fontId="2" fillId="0" borderId="23" xfId="46" applyNumberFormat="1" applyFont="1" applyBorder="1" applyAlignment="1">
      <alignment horizontal="center"/>
      <protection/>
    </xf>
    <xf numFmtId="169" fontId="2" fillId="0" borderId="22" xfId="46" applyNumberFormat="1" applyFont="1" applyBorder="1" applyAlignment="1">
      <alignment horizontal="center"/>
      <protection/>
    </xf>
    <xf numFmtId="169" fontId="4" fillId="0" borderId="0" xfId="46" applyNumberFormat="1" applyFont="1">
      <alignment/>
      <protection/>
    </xf>
    <xf numFmtId="169" fontId="2" fillId="0" borderId="18" xfId="46" applyNumberFormat="1" applyFont="1" applyBorder="1">
      <alignment/>
      <protection/>
    </xf>
    <xf numFmtId="169" fontId="2" fillId="0" borderId="23" xfId="46" applyNumberFormat="1" applyFont="1" applyBorder="1">
      <alignment/>
      <protection/>
    </xf>
    <xf numFmtId="169" fontId="2" fillId="0" borderId="24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6" applyNumberFormat="1" applyFont="1" applyBorder="1" applyAlignment="1">
      <alignment horizontal="centerContinuous"/>
      <protection/>
    </xf>
    <xf numFmtId="37" fontId="5" fillId="0" borderId="0" xfId="56" applyNumberFormat="1" applyFont="1" applyAlignment="1">
      <alignment horizontal="center"/>
      <protection/>
    </xf>
    <xf numFmtId="37" fontId="0" fillId="0" borderId="0" xfId="46" applyNumberFormat="1" applyFont="1">
      <alignment/>
      <protection/>
    </xf>
    <xf numFmtId="171" fontId="2" fillId="0" borderId="0" xfId="42" applyFont="1" applyBorder="1" applyAlignment="1">
      <alignment horizontal="right"/>
    </xf>
    <xf numFmtId="205" fontId="2" fillId="0" borderId="0" xfId="56" applyNumberFormat="1" applyFont="1" applyAlignment="1">
      <alignment horizontal="right"/>
      <protection/>
    </xf>
    <xf numFmtId="169" fontId="2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Border="1" applyAlignment="1">
      <alignment horizontal="right"/>
      <protection/>
    </xf>
    <xf numFmtId="196" fontId="5" fillId="0" borderId="0" xfId="42" applyNumberFormat="1" applyFont="1" applyFill="1" applyAlignment="1">
      <alignment horizontal="right"/>
    </xf>
    <xf numFmtId="196" fontId="5" fillId="0" borderId="0" xfId="42" applyNumberFormat="1" applyFont="1" applyFill="1" applyBorder="1" applyAlignment="1">
      <alignment horizontal="right"/>
    </xf>
    <xf numFmtId="1" fontId="4" fillId="0" borderId="0" xfId="46" applyNumberFormat="1" applyFont="1" applyFill="1" applyAlignment="1">
      <alignment horizontal="right"/>
      <protection/>
    </xf>
    <xf numFmtId="1" fontId="2" fillId="0" borderId="0" xfId="46" applyNumberFormat="1" applyFont="1" applyFill="1" applyAlignment="1">
      <alignment horizontal="right"/>
      <protection/>
    </xf>
    <xf numFmtId="1" fontId="4" fillId="0" borderId="0" xfId="46" applyNumberFormat="1" applyFont="1" applyFill="1" applyBorder="1" applyAlignment="1">
      <alignment horizontal="right"/>
      <protection/>
    </xf>
    <xf numFmtId="1" fontId="4" fillId="0" borderId="0" xfId="42" applyNumberFormat="1" applyFont="1" applyFill="1" applyAlignment="1" quotePrefix="1">
      <alignment horizontal="right"/>
    </xf>
    <xf numFmtId="1" fontId="4" fillId="0" borderId="0" xfId="42" applyNumberFormat="1" applyFont="1" applyFill="1" applyBorder="1" applyAlignment="1" quotePrefix="1">
      <alignment horizontal="right"/>
    </xf>
    <xf numFmtId="169" fontId="7" fillId="0" borderId="0" xfId="46" applyNumberFormat="1" applyFont="1" applyAlignment="1">
      <alignment horizontal="right"/>
      <protection/>
    </xf>
    <xf numFmtId="169" fontId="2" fillId="0" borderId="0" xfId="46" applyNumberFormat="1" applyFont="1" applyAlignment="1">
      <alignment horizontal="right"/>
      <protection/>
    </xf>
    <xf numFmtId="169" fontId="5" fillId="0" borderId="0" xfId="46" applyNumberFormat="1" applyFont="1" applyAlignment="1">
      <alignment horizontal="right"/>
      <protection/>
    </xf>
    <xf numFmtId="0" fontId="2" fillId="0" borderId="14" xfId="46" applyNumberFormat="1" applyFont="1" applyBorder="1" applyAlignment="1">
      <alignment horizontal="centerContinuous"/>
      <protection/>
    </xf>
    <xf numFmtId="196" fontId="2" fillId="0" borderId="23" xfId="42" applyNumberFormat="1" applyFont="1" applyBorder="1" applyAlignment="1">
      <alignment/>
    </xf>
    <xf numFmtId="49" fontId="7" fillId="0" borderId="0" xfId="46" applyNumberFormat="1" applyFont="1" applyAlignment="1">
      <alignment horizontal="right"/>
      <protection/>
    </xf>
    <xf numFmtId="49" fontId="5" fillId="0" borderId="0" xfId="46" applyNumberFormat="1" applyFont="1" applyAlignment="1">
      <alignment horizontal="right"/>
      <protection/>
    </xf>
    <xf numFmtId="17" fontId="5" fillId="0" borderId="0" xfId="46" applyNumberFormat="1" applyFont="1" applyAlignment="1">
      <alignment horizontal="right"/>
      <protection/>
    </xf>
    <xf numFmtId="0" fontId="5" fillId="0" borderId="0" xfId="46" applyNumberFormat="1" applyFont="1" applyAlignment="1">
      <alignment horizontal="right"/>
      <protection/>
    </xf>
    <xf numFmtId="0" fontId="5" fillId="0" borderId="0" xfId="46" applyNumberFormat="1" applyFont="1" applyFill="1" applyBorder="1" applyAlignment="1">
      <alignment horizontal="right"/>
      <protection/>
    </xf>
    <xf numFmtId="0" fontId="5" fillId="0" borderId="10" xfId="56" applyFont="1" applyBorder="1" applyAlignment="1">
      <alignment horizontal="right"/>
      <protection/>
    </xf>
    <xf numFmtId="0" fontId="5" fillId="0" borderId="0" xfId="56" applyFont="1" applyAlignment="1">
      <alignment horizontal="right"/>
      <protection/>
    </xf>
    <xf numFmtId="0" fontId="5" fillId="0" borderId="0" xfId="56" applyFont="1" applyBorder="1" applyAlignment="1">
      <alignment horizontal="right"/>
      <protection/>
    </xf>
    <xf numFmtId="14" fontId="5" fillId="0" borderId="0" xfId="56" applyNumberFormat="1" applyFont="1" applyAlignment="1">
      <alignment horizontal="right"/>
      <protection/>
    </xf>
    <xf numFmtId="38" fontId="2" fillId="0" borderId="0" xfId="56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6" applyNumberFormat="1" applyFont="1" applyAlignment="1">
      <alignment horizontal="right"/>
      <protection/>
    </xf>
    <xf numFmtId="37" fontId="5" fillId="0" borderId="10" xfId="56" applyNumberFormat="1" applyFont="1" applyBorder="1" applyAlignment="1">
      <alignment horizontal="right"/>
      <protection/>
    </xf>
    <xf numFmtId="169" fontId="2" fillId="0" borderId="10" xfId="46" applyNumberFormat="1" applyFont="1" applyFill="1" applyBorder="1">
      <alignment/>
      <protection/>
    </xf>
    <xf numFmtId="171" fontId="2" fillId="0" borderId="0" xfId="42" applyFont="1" applyFill="1" applyAlignment="1">
      <alignment/>
    </xf>
    <xf numFmtId="0" fontId="2" fillId="0" borderId="0" xfId="46" applyNumberFormat="1" applyFont="1" applyBorder="1">
      <alignment/>
      <protection/>
    </xf>
    <xf numFmtId="169" fontId="2" fillId="0" borderId="25" xfId="46" applyNumberFormat="1" applyFont="1" applyBorder="1" applyAlignment="1">
      <alignment horizontal="center"/>
      <protection/>
    </xf>
    <xf numFmtId="169" fontId="5" fillId="0" borderId="0" xfId="46" applyNumberFormat="1" applyFont="1" applyAlignment="1">
      <alignment horizontal="center"/>
      <protection/>
    </xf>
    <xf numFmtId="169" fontId="2" fillId="0" borderId="21" xfId="46" applyNumberFormat="1" applyFont="1" applyBorder="1">
      <alignment/>
      <protection/>
    </xf>
    <xf numFmtId="169" fontId="2" fillId="0" borderId="19" xfId="46" applyNumberFormat="1" applyFont="1" applyBorder="1">
      <alignment/>
      <protection/>
    </xf>
    <xf numFmtId="169" fontId="2" fillId="0" borderId="20" xfId="46" applyNumberFormat="1" applyFont="1" applyBorder="1">
      <alignment/>
      <protection/>
    </xf>
    <xf numFmtId="38" fontId="2" fillId="0" borderId="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onsol worksheet Sep 2001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95250</xdr:rowOff>
    </xdr:from>
    <xdr:to>
      <xdr:col>4</xdr:col>
      <xdr:colOff>981075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3143250" y="14478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95250</xdr:rowOff>
    </xdr:from>
    <xdr:to>
      <xdr:col>5</xdr:col>
      <xdr:colOff>866775</xdr:colOff>
      <xdr:row>8</xdr:row>
      <xdr:rowOff>95250</xdr:rowOff>
    </xdr:to>
    <xdr:sp>
      <xdr:nvSpPr>
        <xdr:cNvPr id="2" name="Line 7"/>
        <xdr:cNvSpPr>
          <a:spLocks/>
        </xdr:cNvSpPr>
      </xdr:nvSpPr>
      <xdr:spPr>
        <a:xfrm>
          <a:off x="5705475" y="1447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866775</xdr:colOff>
      <xdr:row>29</xdr:row>
      <xdr:rowOff>95250</xdr:rowOff>
    </xdr:to>
    <xdr:sp>
      <xdr:nvSpPr>
        <xdr:cNvPr id="3" name="Line 9"/>
        <xdr:cNvSpPr>
          <a:spLocks/>
        </xdr:cNvSpPr>
      </xdr:nvSpPr>
      <xdr:spPr>
        <a:xfrm>
          <a:off x="5705475" y="5067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866775</xdr:colOff>
      <xdr:row>29</xdr:row>
      <xdr:rowOff>95250</xdr:rowOff>
    </xdr:to>
    <xdr:sp>
      <xdr:nvSpPr>
        <xdr:cNvPr id="4" name="Line 11"/>
        <xdr:cNvSpPr>
          <a:spLocks/>
        </xdr:cNvSpPr>
      </xdr:nvSpPr>
      <xdr:spPr>
        <a:xfrm>
          <a:off x="5705475" y="5067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95250</xdr:rowOff>
    </xdr:from>
    <xdr:to>
      <xdr:col>4</xdr:col>
      <xdr:colOff>981075</xdr:colOff>
      <xdr:row>29</xdr:row>
      <xdr:rowOff>95250</xdr:rowOff>
    </xdr:to>
    <xdr:sp>
      <xdr:nvSpPr>
        <xdr:cNvPr id="5" name="Line 13"/>
        <xdr:cNvSpPr>
          <a:spLocks/>
        </xdr:cNvSpPr>
      </xdr:nvSpPr>
      <xdr:spPr>
        <a:xfrm>
          <a:off x="3143250" y="50673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48</v>
      </c>
    </row>
    <row r="2" ht="13.5">
      <c r="A2" s="7" t="s">
        <v>49</v>
      </c>
    </row>
    <row r="4" spans="1:2" ht="13.5">
      <c r="A4" s="3" t="s">
        <v>118</v>
      </c>
      <c r="B4" s="2"/>
    </row>
    <row r="5" spans="1:2" ht="13.5">
      <c r="A5" s="3"/>
      <c r="B5" s="2"/>
    </row>
    <row r="6" ht="13.5">
      <c r="A6" s="1" t="s">
        <v>38</v>
      </c>
    </row>
    <row r="7" ht="13.5">
      <c r="A7" s="1" t="s">
        <v>119</v>
      </c>
    </row>
    <row r="9" spans="1:2" ht="13.5">
      <c r="A9" s="4" t="s">
        <v>50</v>
      </c>
      <c r="B9" s="3"/>
    </row>
    <row r="10" spans="1:2" ht="13.5">
      <c r="A10" s="4"/>
      <c r="B10" s="3"/>
    </row>
    <row r="11" spans="3:11" ht="41.25" customHeight="1">
      <c r="C11" s="13" t="s">
        <v>51</v>
      </c>
      <c r="D11" s="13"/>
      <c r="E11" s="13"/>
      <c r="F11" s="6"/>
      <c r="G11" s="13" t="s">
        <v>52</v>
      </c>
      <c r="H11" s="13"/>
      <c r="I11" s="13"/>
      <c r="K11" s="14"/>
    </row>
    <row r="12" spans="3:11" ht="13.5">
      <c r="C12" s="110"/>
      <c r="D12" s="110"/>
      <c r="E12" s="110" t="s">
        <v>53</v>
      </c>
      <c r="F12" s="109"/>
      <c r="G12" s="110"/>
      <c r="H12" s="110"/>
      <c r="I12" s="110" t="s">
        <v>53</v>
      </c>
      <c r="K12" s="14"/>
    </row>
    <row r="13" spans="3:11" ht="13.5">
      <c r="C13" s="110" t="s">
        <v>54</v>
      </c>
      <c r="D13" s="110"/>
      <c r="E13" s="110" t="s">
        <v>55</v>
      </c>
      <c r="F13" s="109"/>
      <c r="G13" s="110" t="s">
        <v>54</v>
      </c>
      <c r="H13" s="110"/>
      <c r="I13" s="110" t="s">
        <v>55</v>
      </c>
      <c r="K13" s="14"/>
    </row>
    <row r="14" spans="3:11" ht="13.5">
      <c r="C14" s="110" t="s">
        <v>56</v>
      </c>
      <c r="D14" s="110"/>
      <c r="E14" s="110" t="s">
        <v>56</v>
      </c>
      <c r="F14" s="109"/>
      <c r="G14" s="110" t="s">
        <v>57</v>
      </c>
      <c r="H14" s="110"/>
      <c r="I14" s="110" t="s">
        <v>58</v>
      </c>
      <c r="K14" s="14"/>
    </row>
    <row r="15" spans="1:11" ht="13.5">
      <c r="A15" s="6"/>
      <c r="B15" s="7"/>
      <c r="C15" s="111" t="s">
        <v>120</v>
      </c>
      <c r="D15" s="109"/>
      <c r="E15" s="111" t="s">
        <v>121</v>
      </c>
      <c r="F15" s="109"/>
      <c r="G15" s="111" t="s">
        <v>120</v>
      </c>
      <c r="H15" s="109"/>
      <c r="I15" s="111" t="s">
        <v>121</v>
      </c>
      <c r="K15" s="14"/>
    </row>
    <row r="16" spans="3:12" ht="13.5">
      <c r="C16" s="108" t="s">
        <v>59</v>
      </c>
      <c r="D16" s="109"/>
      <c r="E16" s="108" t="s">
        <v>59</v>
      </c>
      <c r="F16" s="109"/>
      <c r="G16" s="108" t="s">
        <v>59</v>
      </c>
      <c r="H16" s="109"/>
      <c r="I16" s="108" t="s">
        <v>59</v>
      </c>
      <c r="K16" s="14"/>
      <c r="L16" s="5" t="s">
        <v>60</v>
      </c>
    </row>
    <row r="17" spans="1:11" ht="13.5">
      <c r="A17" s="8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1" t="s">
        <v>61</v>
      </c>
      <c r="C18" s="15">
        <f>Consol_PL!B14</f>
        <v>10889</v>
      </c>
      <c r="D18" s="16"/>
      <c r="E18" s="30">
        <f>Consol_PL!D14</f>
        <v>11023</v>
      </c>
      <c r="F18" s="17"/>
      <c r="G18" s="15">
        <f>Consol_PL!F14</f>
        <v>47628</v>
      </c>
      <c r="H18" s="15"/>
      <c r="I18" s="30">
        <f>Consol_PL!H14</f>
        <v>64510</v>
      </c>
      <c r="K18" s="14"/>
    </row>
    <row r="19" spans="1:11" ht="13.5">
      <c r="A19" s="8"/>
      <c r="B19" s="11"/>
      <c r="C19" s="18"/>
      <c r="D19" s="19"/>
      <c r="E19" s="31"/>
      <c r="F19" s="10"/>
      <c r="G19" s="18"/>
      <c r="H19" s="18"/>
      <c r="I19" s="31"/>
      <c r="K19" s="14"/>
    </row>
    <row r="20" spans="1:9" ht="13.5">
      <c r="A20" s="8">
        <v>2</v>
      </c>
      <c r="B20" s="12" t="s">
        <v>173</v>
      </c>
      <c r="C20" s="15">
        <f>Consol_PL!B26</f>
        <v>-7612</v>
      </c>
      <c r="D20" s="19"/>
      <c r="E20" s="18">
        <f>Consol_PL!D26</f>
        <v>-10532</v>
      </c>
      <c r="F20" s="10"/>
      <c r="G20" s="18">
        <f>Consol_PL!F26</f>
        <v>-14819</v>
      </c>
      <c r="H20" s="18"/>
      <c r="I20" s="18">
        <f>Consol_PL!H26</f>
        <v>-10884</v>
      </c>
    </row>
    <row r="21" spans="1:9" ht="13.5">
      <c r="A21" s="8"/>
      <c r="B21" s="11"/>
      <c r="C21" s="18"/>
      <c r="D21" s="19"/>
      <c r="E21" s="18"/>
      <c r="F21" s="10"/>
      <c r="G21" s="18"/>
      <c r="H21" s="18"/>
      <c r="I21" s="18"/>
    </row>
    <row r="22" spans="1:9" ht="27">
      <c r="A22" s="33">
        <v>3</v>
      </c>
      <c r="B22" s="12" t="s">
        <v>174</v>
      </c>
      <c r="C22" s="34">
        <f>Consol_PL!B31</f>
        <v>-7776</v>
      </c>
      <c r="D22" s="35"/>
      <c r="E22" s="34">
        <f>Consol_PL!D31</f>
        <v>-8967</v>
      </c>
      <c r="F22" s="36"/>
      <c r="G22" s="34">
        <f>Consol_PL!F31</f>
        <v>-15174</v>
      </c>
      <c r="H22" s="34"/>
      <c r="I22" s="34">
        <f>Consol_PL!H31</f>
        <v>-10429</v>
      </c>
    </row>
    <row r="23" spans="1:9" ht="13.5">
      <c r="A23" s="8"/>
      <c r="B23" s="11"/>
      <c r="C23" s="15"/>
      <c r="D23" s="16"/>
      <c r="E23" s="15"/>
      <c r="F23" s="10"/>
      <c r="G23" s="15"/>
      <c r="H23" s="15"/>
      <c r="I23" s="15"/>
    </row>
    <row r="24" spans="1:9" ht="13.5">
      <c r="A24" s="8">
        <v>4</v>
      </c>
      <c r="B24" s="12" t="s">
        <v>169</v>
      </c>
      <c r="C24" s="20">
        <f>Consol_PL!B36</f>
        <v>-7776</v>
      </c>
      <c r="D24" s="16"/>
      <c r="E24" s="20">
        <f>Consol_PL!D36</f>
        <v>-8967</v>
      </c>
      <c r="F24" s="10"/>
      <c r="G24" s="20">
        <f>Consol_PL!F36</f>
        <v>-15174</v>
      </c>
      <c r="H24" s="15"/>
      <c r="I24" s="20">
        <f>Consol_PL!H36</f>
        <v>-10429</v>
      </c>
    </row>
    <row r="25" spans="1:9" ht="13.5">
      <c r="A25" s="8"/>
      <c r="B25" s="11"/>
      <c r="C25" s="15"/>
      <c r="D25" s="16"/>
      <c r="E25" s="15"/>
      <c r="F25" s="10"/>
      <c r="G25" s="15"/>
      <c r="H25" s="15"/>
      <c r="I25" s="15"/>
    </row>
    <row r="26" spans="1:9" ht="13.5">
      <c r="A26" s="8">
        <v>5</v>
      </c>
      <c r="B26" s="11" t="s">
        <v>170</v>
      </c>
      <c r="C26" s="21">
        <f>Consol_PL!B39</f>
        <v>-7.07063359278388</v>
      </c>
      <c r="D26" s="22"/>
      <c r="E26" s="21">
        <f>Consol_PL!D39</f>
        <v>-8.153597148468757</v>
      </c>
      <c r="F26" s="23"/>
      <c r="G26" s="21">
        <f>Consol_PL!F39</f>
        <v>-13.797555830362986</v>
      </c>
      <c r="H26" s="24"/>
      <c r="I26" s="21">
        <f>Consol_PL!H39</f>
        <v>-9.566661162786431</v>
      </c>
    </row>
    <row r="27" spans="1:9" ht="13.5">
      <c r="A27" s="8"/>
      <c r="B27" s="11"/>
      <c r="C27" s="15"/>
      <c r="D27" s="16"/>
      <c r="E27" s="15"/>
      <c r="F27" s="10"/>
      <c r="G27" s="15"/>
      <c r="H27" s="15"/>
      <c r="I27" s="15"/>
    </row>
    <row r="28" spans="1:9" ht="13.5">
      <c r="A28" s="8">
        <v>6</v>
      </c>
      <c r="B28" s="11" t="s">
        <v>62</v>
      </c>
      <c r="C28" s="86">
        <v>0</v>
      </c>
      <c r="D28" s="47"/>
      <c r="E28" s="86">
        <v>0</v>
      </c>
      <c r="F28" s="46"/>
      <c r="G28" s="86">
        <v>0</v>
      </c>
      <c r="H28" s="86"/>
      <c r="I28" s="86">
        <v>0</v>
      </c>
    </row>
    <row r="29" spans="1:9" ht="30" customHeight="1">
      <c r="A29" s="8"/>
      <c r="B29" s="11"/>
      <c r="C29" s="124" t="s">
        <v>111</v>
      </c>
      <c r="D29" s="124"/>
      <c r="E29" s="124"/>
      <c r="F29" s="112"/>
      <c r="G29" s="124" t="s">
        <v>16</v>
      </c>
      <c r="H29" s="124"/>
      <c r="I29" s="124"/>
    </row>
    <row r="30" spans="1:9" ht="13.5">
      <c r="A30" s="8"/>
      <c r="B30" s="11"/>
      <c r="C30" s="124" t="s">
        <v>112</v>
      </c>
      <c r="D30" s="124"/>
      <c r="E30" s="124"/>
      <c r="F30" s="112"/>
      <c r="G30" s="124" t="s">
        <v>113</v>
      </c>
      <c r="H30" s="124"/>
      <c r="I30" s="124"/>
    </row>
    <row r="31" spans="1:9" ht="13.5">
      <c r="A31" s="8">
        <v>7</v>
      </c>
      <c r="B31" s="12" t="s">
        <v>10</v>
      </c>
      <c r="C31" s="25"/>
      <c r="D31" s="113"/>
      <c r="E31" s="24">
        <f>Consol_BS!B36/Consol_BS!B29</f>
        <v>0.7371972066632719</v>
      </c>
      <c r="F31" s="25"/>
      <c r="G31" s="26"/>
      <c r="H31" s="26"/>
      <c r="I31" s="24">
        <f>Consol_BS!D36/Consol_BS!D29</f>
        <v>0.8686440677966102</v>
      </c>
    </row>
    <row r="32" spans="3:9" ht="13.5">
      <c r="C32" s="10"/>
      <c r="D32" s="10"/>
      <c r="E32" s="87"/>
      <c r="F32" s="25"/>
      <c r="G32" s="25"/>
      <c r="H32" s="25"/>
      <c r="I32" s="25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96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83" t="s">
        <v>51</v>
      </c>
      <c r="D36" s="83"/>
      <c r="E36" s="83"/>
      <c r="F36" s="84"/>
      <c r="G36" s="83" t="s">
        <v>52</v>
      </c>
      <c r="H36" s="83"/>
      <c r="I36" s="83"/>
    </row>
    <row r="37" spans="1:9" ht="13.5">
      <c r="A37" s="6"/>
      <c r="B37" s="7"/>
      <c r="C37" s="114" t="str">
        <f>C15</f>
        <v>30.06.07</v>
      </c>
      <c r="D37" s="114"/>
      <c r="E37" s="114" t="str">
        <f>E15</f>
        <v>30.06.06</v>
      </c>
      <c r="F37" s="114"/>
      <c r="G37" s="114" t="str">
        <f>G15</f>
        <v>30.06.07</v>
      </c>
      <c r="H37" s="114"/>
      <c r="I37" s="114" t="str">
        <f>I15</f>
        <v>30.06.06</v>
      </c>
    </row>
    <row r="38" spans="3:9" ht="13.5">
      <c r="C38" s="115" t="s">
        <v>59</v>
      </c>
      <c r="D38" s="114"/>
      <c r="E38" s="115" t="s">
        <v>59</v>
      </c>
      <c r="F38" s="114"/>
      <c r="G38" s="115" t="s">
        <v>59</v>
      </c>
      <c r="H38" s="114"/>
      <c r="I38" s="115" t="s">
        <v>59</v>
      </c>
    </row>
    <row r="39" spans="1:9" ht="13.5">
      <c r="A39" s="8"/>
      <c r="C39" s="17"/>
      <c r="D39" s="17"/>
      <c r="E39" s="17"/>
      <c r="F39" s="17"/>
      <c r="G39" s="17"/>
      <c r="H39" s="17"/>
      <c r="I39" s="17"/>
    </row>
    <row r="40" spans="1:9" ht="13.5">
      <c r="A40" s="8">
        <v>1</v>
      </c>
      <c r="B40" s="11" t="s">
        <v>171</v>
      </c>
      <c r="C40" s="15">
        <f>Consol_PL!B21</f>
        <v>-4531</v>
      </c>
      <c r="D40" s="16"/>
      <c r="E40" s="15">
        <f>Consol_PL!D21</f>
        <v>-8483</v>
      </c>
      <c r="F40" s="17"/>
      <c r="G40" s="15">
        <f>Consol_PL!F21</f>
        <v>-6524</v>
      </c>
      <c r="H40" s="15"/>
      <c r="I40" s="15">
        <f>Consol_PL!H21</f>
        <v>-2819</v>
      </c>
    </row>
    <row r="41" spans="1:9" ht="13.5">
      <c r="A41" s="8"/>
      <c r="B41" s="11"/>
      <c r="C41" s="18"/>
      <c r="D41" s="19"/>
      <c r="E41" s="18"/>
      <c r="F41" s="10"/>
      <c r="G41" s="18"/>
      <c r="H41" s="18"/>
      <c r="I41" s="18"/>
    </row>
    <row r="42" spans="1:9" ht="13.5">
      <c r="A42" s="8">
        <v>2</v>
      </c>
      <c r="B42" s="12" t="s">
        <v>97</v>
      </c>
      <c r="C42" s="15">
        <f>G42-187</f>
        <v>79</v>
      </c>
      <c r="D42" s="19"/>
      <c r="E42" s="18">
        <v>49</v>
      </c>
      <c r="F42" s="10"/>
      <c r="G42" s="15">
        <f>-Consol_CF!D18</f>
        <v>266</v>
      </c>
      <c r="H42" s="18"/>
      <c r="I42" s="18">
        <f>-Consol_CF!F18</f>
        <v>156</v>
      </c>
    </row>
    <row r="43" spans="1:9" ht="13.5">
      <c r="A43" s="8"/>
      <c r="B43" s="11"/>
      <c r="C43" s="18"/>
      <c r="D43" s="19"/>
      <c r="E43" s="18"/>
      <c r="F43" s="10"/>
      <c r="G43" s="18"/>
      <c r="H43" s="18"/>
      <c r="I43" s="18"/>
    </row>
    <row r="44" spans="1:11" ht="13.5">
      <c r="A44" s="8">
        <v>3</v>
      </c>
      <c r="B44" s="12" t="s">
        <v>172</v>
      </c>
      <c r="C44" s="15">
        <f>G44+5214</f>
        <v>-3081</v>
      </c>
      <c r="D44" s="16"/>
      <c r="E44" s="10">
        <v>-2049</v>
      </c>
      <c r="F44" s="10"/>
      <c r="G44" s="15">
        <f>-Consol_CF!D17</f>
        <v>-8295</v>
      </c>
      <c r="H44" s="15"/>
      <c r="I44" s="15">
        <f>-Consol_CF!F17</f>
        <v>-8065</v>
      </c>
      <c r="K44" s="32"/>
    </row>
    <row r="45" spans="3:9" ht="12.75">
      <c r="C45" s="85"/>
      <c r="D45" s="85"/>
      <c r="E45" s="85"/>
      <c r="F45" s="85"/>
      <c r="G45" s="85"/>
      <c r="H45" s="85"/>
      <c r="I45" s="85"/>
    </row>
    <row r="46" ht="12.75"/>
    <row r="47" ht="13.5"/>
    <row r="49" ht="13.5">
      <c r="A49" s="29"/>
    </row>
    <row r="50" ht="13.5">
      <c r="A50" s="28"/>
    </row>
    <row r="51" ht="13.5">
      <c r="A51" s="27"/>
    </row>
    <row r="52" ht="13.5">
      <c r="A52" s="27"/>
    </row>
  </sheetData>
  <sheetProtection/>
  <mergeCells count="4">
    <mergeCell ref="C29:E29"/>
    <mergeCell ref="G29:I29"/>
    <mergeCell ref="C30:E30"/>
    <mergeCell ref="G30:I30"/>
  </mergeCells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">
      <selection activeCell="F56" sqref="F56"/>
    </sheetView>
  </sheetViews>
  <sheetFormatPr defaultColWidth="9.140625" defaultRowHeight="12.75"/>
  <cols>
    <col min="1" max="1" width="29.421875" style="38" customWidth="1"/>
    <col min="2" max="2" width="14.28125" style="38" customWidth="1"/>
    <col min="3" max="3" width="1.421875" style="38" customWidth="1"/>
    <col min="4" max="4" width="13.421875" style="38" customWidth="1"/>
    <col min="5" max="5" width="1.421875" style="39" customWidth="1"/>
    <col min="6" max="6" width="13.421875" style="38" customWidth="1"/>
    <col min="7" max="7" width="1.8515625" style="39" customWidth="1"/>
    <col min="8" max="8" width="13.421875" style="38" customWidth="1"/>
    <col min="9" max="9" width="1.1484375" style="38" customWidth="1"/>
    <col min="10" max="16384" width="9.140625" style="38" customWidth="1"/>
  </cols>
  <sheetData>
    <row r="1" spans="1:3" ht="13.5">
      <c r="A1" s="37" t="str">
        <f>Summary!A1</f>
        <v>MITHRIL BERHAD</v>
      </c>
      <c r="B1" s="37"/>
      <c r="C1" s="37"/>
    </row>
    <row r="2" spans="1:3" ht="13.5">
      <c r="A2" s="7" t="s">
        <v>49</v>
      </c>
      <c r="B2" s="7"/>
      <c r="C2" s="7"/>
    </row>
    <row r="4" spans="1:3" ht="13.5">
      <c r="A4" s="37" t="s">
        <v>31</v>
      </c>
      <c r="B4" s="37"/>
      <c r="C4" s="37"/>
    </row>
    <row r="5" spans="1:3" ht="13.5">
      <c r="A5" s="37" t="s">
        <v>122</v>
      </c>
      <c r="B5" s="37"/>
      <c r="C5" s="37"/>
    </row>
    <row r="6" spans="1:3" ht="13.5">
      <c r="A6" s="40"/>
      <c r="B6" s="40"/>
      <c r="C6" s="40"/>
    </row>
    <row r="7" spans="2:8" s="41" customFormat="1" ht="13.5">
      <c r="B7" s="93"/>
      <c r="C7" s="94"/>
      <c r="D7" s="93"/>
      <c r="E7" s="95"/>
      <c r="F7" s="96"/>
      <c r="G7" s="97"/>
      <c r="H7" s="93"/>
    </row>
    <row r="8" spans="2:8" s="41" customFormat="1" ht="13.5">
      <c r="B8" s="89" t="s">
        <v>114</v>
      </c>
      <c r="C8" s="90"/>
      <c r="D8" s="91" t="s">
        <v>115</v>
      </c>
      <c r="E8" s="88"/>
      <c r="F8" s="89" t="s">
        <v>123</v>
      </c>
      <c r="G8" s="92"/>
      <c r="H8" s="89" t="s">
        <v>123</v>
      </c>
    </row>
    <row r="9" spans="2:8" s="41" customFormat="1" ht="13.5">
      <c r="B9" s="89" t="s">
        <v>116</v>
      </c>
      <c r="C9" s="90"/>
      <c r="D9" s="89" t="s">
        <v>116</v>
      </c>
      <c r="E9" s="88"/>
      <c r="F9" s="89" t="s">
        <v>117</v>
      </c>
      <c r="G9" s="90"/>
      <c r="H9" s="89" t="s">
        <v>117</v>
      </c>
    </row>
    <row r="10" spans="2:8" s="41" customFormat="1" ht="13.5">
      <c r="B10" s="90" t="s">
        <v>120</v>
      </c>
      <c r="C10" s="90"/>
      <c r="D10" s="90" t="s">
        <v>121</v>
      </c>
      <c r="E10" s="88"/>
      <c r="F10" s="90" t="s">
        <v>120</v>
      </c>
      <c r="G10" s="90"/>
      <c r="H10" s="90" t="s">
        <v>121</v>
      </c>
    </row>
    <row r="11" spans="2:8" s="41" customFormat="1" ht="13.5">
      <c r="B11" s="90" t="s">
        <v>124</v>
      </c>
      <c r="C11" s="90"/>
      <c r="D11" s="90" t="s">
        <v>125</v>
      </c>
      <c r="E11" s="88"/>
      <c r="F11" s="90" t="s">
        <v>124</v>
      </c>
      <c r="G11" s="90"/>
      <c r="H11" s="90" t="s">
        <v>125</v>
      </c>
    </row>
    <row r="12" spans="2:8" s="41" customFormat="1" ht="20.25" customHeight="1">
      <c r="B12" s="98" t="s">
        <v>59</v>
      </c>
      <c r="C12" s="90"/>
      <c r="D12" s="98" t="s">
        <v>59</v>
      </c>
      <c r="E12" s="92"/>
      <c r="F12" s="98" t="s">
        <v>59</v>
      </c>
      <c r="G12" s="90"/>
      <c r="H12" s="98" t="s">
        <v>59</v>
      </c>
    </row>
    <row r="13" spans="4:8" ht="13.5">
      <c r="D13" s="44"/>
      <c r="E13" s="45"/>
      <c r="F13" s="44"/>
      <c r="G13" s="45"/>
      <c r="H13" s="44"/>
    </row>
    <row r="14" spans="1:8" ht="13.5">
      <c r="A14" s="41" t="s">
        <v>61</v>
      </c>
      <c r="B14" s="41">
        <f>F14-36739</f>
        <v>10889</v>
      </c>
      <c r="C14" s="41"/>
      <c r="D14" s="38">
        <f>H14-53487</f>
        <v>11023</v>
      </c>
      <c r="F14" s="38">
        <v>47628</v>
      </c>
      <c r="H14" s="38">
        <v>64510</v>
      </c>
    </row>
    <row r="15" spans="1:7" ht="13.5">
      <c r="A15" s="41"/>
      <c r="B15" s="41"/>
      <c r="C15" s="41"/>
      <c r="F15" s="46"/>
      <c r="G15" s="47"/>
    </row>
    <row r="16" spans="1:8" ht="13.5">
      <c r="A16" s="41" t="s">
        <v>23</v>
      </c>
      <c r="B16" s="41">
        <f>F16+43190</f>
        <v>-17362</v>
      </c>
      <c r="C16" s="41"/>
      <c r="D16" s="38">
        <f>H16+49597</f>
        <v>-21872</v>
      </c>
      <c r="F16" s="38">
        <f>-40886-1621-18045</f>
        <v>-60552</v>
      </c>
      <c r="H16" s="38">
        <f>-57114-2283-12072</f>
        <v>-71469</v>
      </c>
    </row>
    <row r="17" spans="1:7" ht="13.5">
      <c r="A17" s="41"/>
      <c r="B17" s="41"/>
      <c r="C17" s="41"/>
      <c r="F17" s="46"/>
      <c r="G17" s="47"/>
    </row>
    <row r="18" spans="1:8" ht="13.5">
      <c r="A18" s="41" t="s">
        <v>24</v>
      </c>
      <c r="B18" s="41">
        <f>F18-4458</f>
        <v>1942</v>
      </c>
      <c r="C18" s="41"/>
      <c r="D18" s="38">
        <f>H18-1774</f>
        <v>2366</v>
      </c>
      <c r="F18" s="38">
        <f>6134+266</f>
        <v>6400</v>
      </c>
      <c r="H18" s="38">
        <v>4140</v>
      </c>
    </row>
    <row r="19" spans="1:8" ht="13.5">
      <c r="A19" s="41"/>
      <c r="B19" s="116"/>
      <c r="C19" s="41"/>
      <c r="D19" s="48"/>
      <c r="F19" s="48"/>
      <c r="H19" s="48"/>
    </row>
    <row r="20" spans="1:3" ht="13.5">
      <c r="A20" s="41"/>
      <c r="B20" s="41"/>
      <c r="C20" s="41"/>
    </row>
    <row r="21" spans="1:8" ht="13.5">
      <c r="A21" s="41" t="s">
        <v>171</v>
      </c>
      <c r="B21" s="49">
        <f>B14+B16+B18</f>
        <v>-4531</v>
      </c>
      <c r="C21" s="41"/>
      <c r="D21" s="38">
        <f>SUM(D14:D18)</f>
        <v>-8483</v>
      </c>
      <c r="F21" s="49">
        <f>F14+F16+F18</f>
        <v>-6524</v>
      </c>
      <c r="G21" s="50"/>
      <c r="H21" s="38">
        <f>SUM(H14:H18)</f>
        <v>-2819</v>
      </c>
    </row>
    <row r="22" spans="6:7" ht="13.5">
      <c r="F22" s="46"/>
      <c r="G22" s="47"/>
    </row>
    <row r="23" spans="1:8" ht="13.5">
      <c r="A23" s="41" t="s">
        <v>25</v>
      </c>
      <c r="B23" s="41">
        <f>F23+5214</f>
        <v>-3081</v>
      </c>
      <c r="C23" s="41"/>
      <c r="D23" s="38">
        <f>H23+6016</f>
        <v>-2049</v>
      </c>
      <c r="F23" s="38">
        <v>-8295</v>
      </c>
      <c r="H23" s="38">
        <v>-8065</v>
      </c>
    </row>
    <row r="24" spans="1:8" ht="13.5">
      <c r="A24" s="41"/>
      <c r="B24" s="116"/>
      <c r="C24" s="41"/>
      <c r="D24" s="48"/>
      <c r="F24" s="48"/>
      <c r="H24" s="48"/>
    </row>
    <row r="25" spans="1:3" ht="13.5">
      <c r="A25" s="41"/>
      <c r="B25" s="41"/>
      <c r="C25" s="41"/>
    </row>
    <row r="26" spans="1:8" ht="13.5">
      <c r="A26" s="41" t="s">
        <v>173</v>
      </c>
      <c r="B26" s="49">
        <f>B21+B23</f>
        <v>-7612</v>
      </c>
      <c r="C26" s="41"/>
      <c r="D26" s="38">
        <f>SUM(D21:D23)</f>
        <v>-10532</v>
      </c>
      <c r="F26" s="49">
        <f>F21+F23</f>
        <v>-14819</v>
      </c>
      <c r="G26" s="50"/>
      <c r="H26" s="38">
        <f>SUM(H21:H23)</f>
        <v>-10884</v>
      </c>
    </row>
    <row r="27" spans="1:7" ht="13.5">
      <c r="A27" s="41"/>
      <c r="B27" s="41"/>
      <c r="C27" s="41"/>
      <c r="F27" s="49"/>
      <c r="G27" s="50"/>
    </row>
    <row r="28" spans="1:8" ht="13.5">
      <c r="A28" s="41" t="s">
        <v>75</v>
      </c>
      <c r="B28" s="41">
        <f>F28+191</f>
        <v>-164</v>
      </c>
      <c r="C28" s="41"/>
      <c r="D28" s="38">
        <f>H28+1110</f>
        <v>1565</v>
      </c>
      <c r="F28" s="38">
        <v>-355</v>
      </c>
      <c r="H28" s="38">
        <v>455</v>
      </c>
    </row>
    <row r="29" spans="2:8" ht="13.5">
      <c r="B29" s="48"/>
      <c r="D29" s="48"/>
      <c r="F29" s="51"/>
      <c r="G29" s="50"/>
      <c r="H29" s="48"/>
    </row>
    <row r="30" spans="6:7" ht="13.5">
      <c r="F30" s="49"/>
      <c r="G30" s="50"/>
    </row>
    <row r="31" spans="1:8" ht="13.5">
      <c r="A31" s="41" t="s">
        <v>175</v>
      </c>
      <c r="B31" s="38">
        <f>SUM(B26:B28)</f>
        <v>-7776</v>
      </c>
      <c r="C31" s="41"/>
      <c r="D31" s="38">
        <f>SUM(D26:D28)</f>
        <v>-8967</v>
      </c>
      <c r="F31" s="49">
        <f>F26+F28</f>
        <v>-15174</v>
      </c>
      <c r="G31" s="50"/>
      <c r="H31" s="38">
        <f>SUM(H26:H28)</f>
        <v>-10429</v>
      </c>
    </row>
    <row r="32" spans="1:7" ht="13.5">
      <c r="A32" s="41"/>
      <c r="B32" s="41"/>
      <c r="C32" s="41"/>
      <c r="F32" s="49"/>
      <c r="G32" s="50"/>
    </row>
    <row r="33" spans="1:8" ht="13.5">
      <c r="A33" s="41" t="s">
        <v>26</v>
      </c>
      <c r="B33" s="41">
        <v>0</v>
      </c>
      <c r="C33" s="41"/>
      <c r="D33" s="38">
        <v>0</v>
      </c>
      <c r="F33" s="49">
        <v>0</v>
      </c>
      <c r="G33" s="50"/>
      <c r="H33" s="38">
        <v>0</v>
      </c>
    </row>
    <row r="34" spans="1:8" ht="13.5">
      <c r="A34" s="41"/>
      <c r="B34" s="116"/>
      <c r="C34" s="41"/>
      <c r="D34" s="48"/>
      <c r="F34" s="51"/>
      <c r="G34" s="50"/>
      <c r="H34" s="48"/>
    </row>
    <row r="35" spans="1:7" ht="13.5">
      <c r="A35" s="41"/>
      <c r="B35" s="41"/>
      <c r="C35" s="41"/>
      <c r="F35" s="49"/>
      <c r="G35" s="50"/>
    </row>
    <row r="36" spans="1:8" ht="14.25" thickBot="1">
      <c r="A36" s="41" t="s">
        <v>169</v>
      </c>
      <c r="B36" s="53">
        <f>B31</f>
        <v>-7776</v>
      </c>
      <c r="C36" s="41"/>
      <c r="D36" s="52">
        <f>SUM(D31:D33)</f>
        <v>-8967</v>
      </c>
      <c r="F36" s="53">
        <f>F31</f>
        <v>-15174</v>
      </c>
      <c r="G36" s="50"/>
      <c r="H36" s="52">
        <f>SUM(H31:H33)</f>
        <v>-10429</v>
      </c>
    </row>
    <row r="37" spans="4:8" ht="14.25" thickTop="1">
      <c r="D37" s="39"/>
      <c r="F37" s="47"/>
      <c r="G37" s="47"/>
      <c r="H37" s="39"/>
    </row>
    <row r="38" spans="6:7" ht="13.5">
      <c r="F38" s="46"/>
      <c r="G38" s="47"/>
    </row>
    <row r="39" spans="1:8" ht="13.5">
      <c r="A39" s="41" t="s">
        <v>27</v>
      </c>
      <c r="B39" s="117">
        <f>B31/109976*100</f>
        <v>-7.07063359278388</v>
      </c>
      <c r="C39" s="41"/>
      <c r="D39" s="54">
        <f>D36/109976*100</f>
        <v>-8.153597148468757</v>
      </c>
      <c r="E39" s="54"/>
      <c r="F39" s="55">
        <f>F31/109976*100</f>
        <v>-13.797555830362986</v>
      </c>
      <c r="G39" s="55"/>
      <c r="H39" s="54">
        <f>H36/109014*100</f>
        <v>-9.566661162786431</v>
      </c>
    </row>
    <row r="40" spans="1:8" ht="13.5">
      <c r="A40" s="41" t="s">
        <v>40</v>
      </c>
      <c r="B40" s="56" t="s">
        <v>63</v>
      </c>
      <c r="C40" s="41"/>
      <c r="D40" s="56" t="s">
        <v>63</v>
      </c>
      <c r="E40" s="56"/>
      <c r="F40" s="55" t="s">
        <v>63</v>
      </c>
      <c r="G40" s="55"/>
      <c r="H40" s="56" t="s">
        <v>63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>
      <c r="A54" s="38" t="s">
        <v>42</v>
      </c>
    </row>
    <row r="55" ht="13.5">
      <c r="A55" s="38" t="s">
        <v>41</v>
      </c>
    </row>
  </sheetData>
  <sheetProtection/>
  <printOptions horizontalCentered="1"/>
  <pageMargins left="0.45" right="0.2" top="0.65" bottom="0.6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4">
      <selection activeCell="B15" sqref="B15"/>
    </sheetView>
  </sheetViews>
  <sheetFormatPr defaultColWidth="9.140625" defaultRowHeight="12.75"/>
  <cols>
    <col min="1" max="1" width="51.28125" style="38" customWidth="1"/>
    <col min="2" max="2" width="14.28125" style="44" bestFit="1" customWidth="1"/>
    <col min="3" max="3" width="1.7109375" style="44" customWidth="1"/>
    <col min="4" max="4" width="14.00390625" style="44" customWidth="1"/>
    <col min="5" max="5" width="6.28125" style="38" customWidth="1"/>
    <col min="6" max="6" width="11.421875" style="38" customWidth="1"/>
    <col min="7" max="7" width="12.421875" style="38" bestFit="1" customWidth="1"/>
    <col min="8" max="12" width="9.7109375" style="38" customWidth="1"/>
    <col min="13" max="16384" width="9.140625" style="38" customWidth="1"/>
  </cols>
  <sheetData>
    <row r="1" ht="13.5">
      <c r="A1" s="37" t="str">
        <f>Summary!A1</f>
        <v>MITHRIL BERHAD</v>
      </c>
    </row>
    <row r="2" ht="13.5">
      <c r="A2" s="7" t="s">
        <v>49</v>
      </c>
    </row>
    <row r="4" ht="13.5">
      <c r="A4" s="37" t="s">
        <v>64</v>
      </c>
    </row>
    <row r="5" ht="13.5">
      <c r="A5" s="37" t="s">
        <v>126</v>
      </c>
    </row>
    <row r="7" spans="2:4" ht="13.5">
      <c r="B7" s="89" t="s">
        <v>65</v>
      </c>
      <c r="C7" s="89"/>
      <c r="D7" s="89" t="s">
        <v>65</v>
      </c>
    </row>
    <row r="8" spans="2:4" ht="13.5">
      <c r="B8" s="89" t="s">
        <v>127</v>
      </c>
      <c r="C8" s="89"/>
      <c r="D8" s="89" t="s">
        <v>43</v>
      </c>
    </row>
    <row r="9" spans="2:4" ht="13.5">
      <c r="B9" s="89" t="s">
        <v>109</v>
      </c>
      <c r="C9" s="89"/>
      <c r="D9" s="89" t="s">
        <v>110</v>
      </c>
    </row>
    <row r="10" spans="2:4" s="39" customFormat="1" ht="15">
      <c r="B10" s="98" t="s">
        <v>59</v>
      </c>
      <c r="C10" s="90"/>
      <c r="D10" s="98" t="s">
        <v>59</v>
      </c>
    </row>
    <row r="11" spans="1:4" s="39" customFormat="1" ht="15">
      <c r="A11" s="62" t="s">
        <v>137</v>
      </c>
      <c r="B11" s="43"/>
      <c r="C11" s="42"/>
      <c r="D11" s="57"/>
    </row>
    <row r="12" ht="13.5">
      <c r="A12" s="37" t="s">
        <v>28</v>
      </c>
    </row>
    <row r="13" spans="1:4" ht="13.5">
      <c r="A13" s="38" t="s">
        <v>66</v>
      </c>
      <c r="B13" s="44">
        <v>51859</v>
      </c>
      <c r="D13" s="44">
        <v>59037</v>
      </c>
    </row>
    <row r="14" spans="1:4" ht="13.5">
      <c r="A14" s="38" t="s">
        <v>44</v>
      </c>
      <c r="B14" s="44">
        <v>4720</v>
      </c>
      <c r="D14" s="44">
        <v>5026</v>
      </c>
    </row>
    <row r="15" spans="1:4" ht="13.5">
      <c r="A15" s="38" t="s">
        <v>107</v>
      </c>
      <c r="B15" s="44">
        <v>100000</v>
      </c>
      <c r="D15" s="44">
        <f>100340000/1000</f>
        <v>100340</v>
      </c>
    </row>
    <row r="16" spans="1:4" ht="13.5">
      <c r="A16" s="38" t="s">
        <v>67</v>
      </c>
      <c r="B16" s="44">
        <v>4</v>
      </c>
      <c r="D16" s="44">
        <v>4</v>
      </c>
    </row>
    <row r="17" spans="1:4" ht="13.5">
      <c r="A17" s="38" t="s">
        <v>98</v>
      </c>
      <c r="B17" s="58">
        <v>16815</v>
      </c>
      <c r="D17" s="58">
        <v>16815</v>
      </c>
    </row>
    <row r="18" spans="2:4" ht="13.5">
      <c r="B18" s="59">
        <f>SUM(B13:B17)</f>
        <v>173398</v>
      </c>
      <c r="D18" s="59">
        <f>SUM(D13:D17)</f>
        <v>181222</v>
      </c>
    </row>
    <row r="19" ht="13.5">
      <c r="A19" s="37" t="s">
        <v>68</v>
      </c>
    </row>
    <row r="20" spans="1:4" ht="13.5">
      <c r="A20" s="38" t="s">
        <v>165</v>
      </c>
      <c r="B20" s="44">
        <v>340</v>
      </c>
      <c r="D20" s="44">
        <v>0</v>
      </c>
    </row>
    <row r="21" spans="1:4" ht="13.5">
      <c r="A21" s="38" t="s">
        <v>69</v>
      </c>
      <c r="B21" s="44">
        <v>13763</v>
      </c>
      <c r="D21" s="44">
        <v>20207</v>
      </c>
    </row>
    <row r="22" spans="1:4" ht="13.5">
      <c r="A22" s="38" t="s">
        <v>70</v>
      </c>
      <c r="B22" s="44">
        <f>4428+3385+210+1</f>
        <v>8024</v>
      </c>
      <c r="D22" s="44">
        <f>7052+1389-1</f>
        <v>8440</v>
      </c>
    </row>
    <row r="23" spans="1:4" ht="13.5">
      <c r="A23" s="38" t="s">
        <v>71</v>
      </c>
      <c r="B23" s="58">
        <v>15116</v>
      </c>
      <c r="D23" s="58">
        <v>9213</v>
      </c>
    </row>
    <row r="24" spans="2:4" ht="13.5">
      <c r="B24" s="59">
        <f>SUM(B20:B23)</f>
        <v>37243</v>
      </c>
      <c r="D24" s="59">
        <f>SUM(D21:D23)</f>
        <v>37860</v>
      </c>
    </row>
    <row r="25" spans="1:4" ht="14.25" thickBot="1">
      <c r="A25" s="37" t="s">
        <v>138</v>
      </c>
      <c r="B25" s="119">
        <f>B18+B24</f>
        <v>210641</v>
      </c>
      <c r="D25" s="119">
        <f>D18+D24</f>
        <v>219082</v>
      </c>
    </row>
    <row r="27" ht="13.5">
      <c r="A27" s="37" t="s">
        <v>139</v>
      </c>
    </row>
    <row r="28" ht="13.5">
      <c r="A28" s="37" t="s">
        <v>140</v>
      </c>
    </row>
    <row r="29" spans="1:4" ht="13.5">
      <c r="A29" s="38" t="s">
        <v>76</v>
      </c>
      <c r="B29" s="44">
        <v>109976</v>
      </c>
      <c r="D29" s="44">
        <v>109976</v>
      </c>
    </row>
    <row r="30" spans="1:4" ht="13.5">
      <c r="A30" s="38" t="s">
        <v>45</v>
      </c>
      <c r="B30" s="44">
        <v>80339</v>
      </c>
      <c r="D30" s="44">
        <v>80339</v>
      </c>
    </row>
    <row r="31" spans="1:4" ht="13.5">
      <c r="A31" s="38" t="s">
        <v>46</v>
      </c>
      <c r="B31" s="44">
        <v>14859</v>
      </c>
      <c r="D31" s="44">
        <v>27424</v>
      </c>
    </row>
    <row r="32" spans="1:4" ht="13.5">
      <c r="A32" s="38" t="s">
        <v>77</v>
      </c>
      <c r="B32" s="44">
        <v>10519</v>
      </c>
      <c r="D32" s="44">
        <v>10519</v>
      </c>
    </row>
    <row r="33" spans="1:4" ht="13.5">
      <c r="A33" s="38" t="s">
        <v>99</v>
      </c>
      <c r="B33" s="44">
        <v>46031</v>
      </c>
      <c r="D33" s="44">
        <v>46031</v>
      </c>
    </row>
    <row r="34" spans="1:4" ht="13.5">
      <c r="A34" s="38" t="s">
        <v>100</v>
      </c>
      <c r="B34" s="44">
        <v>12206</v>
      </c>
      <c r="D34" s="44">
        <v>12206</v>
      </c>
    </row>
    <row r="35" spans="1:4" ht="13.5">
      <c r="A35" s="38" t="s">
        <v>142</v>
      </c>
      <c r="B35" s="58">
        <f>Consol_EQ!F25</f>
        <v>-192856</v>
      </c>
      <c r="D35" s="58">
        <v>-190965</v>
      </c>
    </row>
    <row r="36" spans="1:4" ht="13.5">
      <c r="A36" s="37" t="s">
        <v>141</v>
      </c>
      <c r="B36" s="59">
        <f>SUM(B29:B35)</f>
        <v>81074</v>
      </c>
      <c r="D36" s="59">
        <f>SUM(D29:D35)</f>
        <v>95530</v>
      </c>
    </row>
    <row r="38" ht="13.5">
      <c r="A38" s="37" t="s">
        <v>143</v>
      </c>
    </row>
    <row r="39" spans="1:4" ht="13.5">
      <c r="A39" s="38" t="s">
        <v>78</v>
      </c>
      <c r="B39" s="44">
        <f>79930-B40-B41-B42</f>
        <v>23775</v>
      </c>
      <c r="D39" s="44">
        <v>14433</v>
      </c>
    </row>
    <row r="40" spans="1:4" ht="13.5">
      <c r="A40" s="38" t="s">
        <v>101</v>
      </c>
      <c r="B40" s="44">
        <v>801</v>
      </c>
      <c r="D40" s="44">
        <v>1205</v>
      </c>
    </row>
    <row r="41" spans="1:4" ht="13.5">
      <c r="A41" s="38" t="s">
        <v>102</v>
      </c>
      <c r="B41" s="44">
        <v>7704</v>
      </c>
      <c r="D41" s="44">
        <v>11565</v>
      </c>
    </row>
    <row r="42" spans="1:4" ht="13.5">
      <c r="A42" s="38" t="s">
        <v>103</v>
      </c>
      <c r="B42" s="44">
        <v>47650</v>
      </c>
      <c r="D42" s="44">
        <v>45760</v>
      </c>
    </row>
    <row r="43" spans="1:4" ht="13.5">
      <c r="A43" s="38" t="s">
        <v>29</v>
      </c>
      <c r="B43" s="44">
        <v>839</v>
      </c>
      <c r="D43" s="44">
        <v>1358</v>
      </c>
    </row>
    <row r="44" spans="2:4" ht="13.5">
      <c r="B44" s="59">
        <f>SUM(B39:B43)</f>
        <v>80769</v>
      </c>
      <c r="D44" s="59">
        <f>SUM(D39:D43)</f>
        <v>74321</v>
      </c>
    </row>
    <row r="46" ht="13.5">
      <c r="A46" s="37" t="s">
        <v>72</v>
      </c>
    </row>
    <row r="47" spans="1:4" ht="13.5">
      <c r="A47" s="38" t="s">
        <v>73</v>
      </c>
      <c r="B47" s="44">
        <f>7572+14458</f>
        <v>22030</v>
      </c>
      <c r="D47" s="44">
        <f>5535+18459</f>
        <v>23994</v>
      </c>
    </row>
    <row r="48" spans="1:4" ht="13.5">
      <c r="A48" s="38" t="s">
        <v>74</v>
      </c>
      <c r="B48" s="44">
        <v>25119</v>
      </c>
      <c r="D48" s="44">
        <v>23275</v>
      </c>
    </row>
    <row r="49" spans="1:4" ht="13.5">
      <c r="A49" s="38" t="s">
        <v>75</v>
      </c>
      <c r="B49" s="44">
        <v>1649</v>
      </c>
      <c r="D49" s="44">
        <v>1962</v>
      </c>
    </row>
    <row r="50" spans="2:4" ht="13.5">
      <c r="B50" s="59">
        <f>SUM(B47:B49)</f>
        <v>48798</v>
      </c>
      <c r="D50" s="59">
        <f>SUM(D47:D49)</f>
        <v>49231</v>
      </c>
    </row>
    <row r="51" spans="1:4" ht="13.5">
      <c r="A51" s="37" t="s">
        <v>144</v>
      </c>
      <c r="B51" s="59">
        <f>B44+B50</f>
        <v>129567</v>
      </c>
      <c r="D51" s="59">
        <f>D44+D50</f>
        <v>123552</v>
      </c>
    </row>
    <row r="52" spans="1:4" ht="14.25" thickBot="1">
      <c r="A52" s="37" t="s">
        <v>145</v>
      </c>
      <c r="B52" s="119">
        <f>B36+B51</f>
        <v>210641</v>
      </c>
      <c r="D52" s="119">
        <f>D36+D51</f>
        <v>219082</v>
      </c>
    </row>
    <row r="55" ht="13.5">
      <c r="A55" s="38" t="s">
        <v>47</v>
      </c>
    </row>
    <row r="56" ht="13.5">
      <c r="A56" s="38" t="s">
        <v>41</v>
      </c>
    </row>
    <row r="60" spans="2:4" ht="13.5">
      <c r="B60" s="44">
        <f>B25-B52</f>
        <v>0</v>
      </c>
      <c r="C60" s="44">
        <f>C25-C52</f>
        <v>0</v>
      </c>
      <c r="D60" s="44">
        <f>D25-D52</f>
        <v>0</v>
      </c>
    </row>
  </sheetData>
  <sheetProtection/>
  <printOptions horizontalCentered="1"/>
  <pageMargins left="0.68" right="0.39" top="0.67" bottom="0.49" header="0.5" footer="0.39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3.28125" style="38" customWidth="1"/>
    <col min="2" max="2" width="3.421875" style="38" customWidth="1"/>
    <col min="3" max="3" width="51.140625" style="38" customWidth="1"/>
    <col min="4" max="4" width="14.28125" style="44" customWidth="1"/>
    <col min="5" max="5" width="3.140625" style="44" customWidth="1"/>
    <col min="6" max="6" width="14.28125" style="44" customWidth="1"/>
    <col min="7" max="7" width="7.421875" style="38" customWidth="1"/>
    <col min="8" max="8" width="10.28125" style="38" bestFit="1" customWidth="1"/>
    <col min="9" max="16384" width="9.140625" style="38" customWidth="1"/>
  </cols>
  <sheetData>
    <row r="1" spans="1:3" ht="13.5">
      <c r="A1" s="37" t="str">
        <f>Summary!A1</f>
        <v>MITHRIL BERHAD</v>
      </c>
      <c r="B1" s="37"/>
      <c r="C1" s="37"/>
    </row>
    <row r="2" spans="1:3" ht="13.5">
      <c r="A2" s="7" t="s">
        <v>49</v>
      </c>
      <c r="B2" s="37"/>
      <c r="C2" s="37"/>
    </row>
    <row r="3" ht="7.5" customHeight="1"/>
    <row r="4" spans="1:3" ht="13.5">
      <c r="A4" s="37" t="s">
        <v>36</v>
      </c>
      <c r="B4" s="37"/>
      <c r="C4" s="37"/>
    </row>
    <row r="5" spans="1:3" ht="13.5">
      <c r="A5" s="37" t="s">
        <v>128</v>
      </c>
      <c r="B5" s="37"/>
      <c r="C5" s="37"/>
    </row>
    <row r="6" spans="1:3" ht="13.5">
      <c r="A6" s="37"/>
      <c r="B6" s="37"/>
      <c r="C6" s="37"/>
    </row>
    <row r="7" spans="4:6" ht="13.5">
      <c r="D7" s="100" t="s">
        <v>129</v>
      </c>
      <c r="E7" s="99"/>
      <c r="F7" s="100" t="s">
        <v>129</v>
      </c>
    </row>
    <row r="8" spans="4:6" ht="13.5">
      <c r="D8" s="100" t="str">
        <f>Consol_BS!B8</f>
        <v>30th June 2007</v>
      </c>
      <c r="E8" s="99"/>
      <c r="F8" s="100" t="s">
        <v>43</v>
      </c>
    </row>
    <row r="9" spans="4:6" ht="13.5">
      <c r="D9" s="100" t="s">
        <v>124</v>
      </c>
      <c r="E9" s="99"/>
      <c r="F9" s="100" t="s">
        <v>125</v>
      </c>
    </row>
    <row r="10" spans="4:6" ht="15">
      <c r="D10" s="98" t="s">
        <v>59</v>
      </c>
      <c r="E10" s="99"/>
      <c r="F10" s="98" t="s">
        <v>59</v>
      </c>
    </row>
    <row r="11" spans="1:3" ht="13.5">
      <c r="A11" s="37" t="s">
        <v>79</v>
      </c>
      <c r="B11" s="37"/>
      <c r="C11" s="37"/>
    </row>
    <row r="12" ht="6.75" customHeight="1"/>
    <row r="13" spans="2:6" s="39" customFormat="1" ht="13.5">
      <c r="B13" s="39" t="s">
        <v>173</v>
      </c>
      <c r="D13" s="45">
        <f>Consol_PL!F26</f>
        <v>-14819</v>
      </c>
      <c r="E13" s="45"/>
      <c r="F13" s="45">
        <v>-10884</v>
      </c>
    </row>
    <row r="14" spans="2:6" s="39" customFormat="1" ht="13.5">
      <c r="B14" s="39" t="s">
        <v>17</v>
      </c>
      <c r="D14" s="45"/>
      <c r="E14" s="45"/>
      <c r="F14" s="45"/>
    </row>
    <row r="15" spans="3:6" s="39" customFormat="1" ht="13.5">
      <c r="C15" s="39" t="s">
        <v>166</v>
      </c>
      <c r="D15" s="45">
        <v>6074</v>
      </c>
      <c r="E15" s="45"/>
      <c r="F15" s="45">
        <v>4506</v>
      </c>
    </row>
    <row r="16" spans="3:6" s="39" customFormat="1" ht="13.5">
      <c r="C16" s="39" t="s">
        <v>167</v>
      </c>
      <c r="D16" s="45">
        <v>306</v>
      </c>
      <c r="E16" s="45"/>
      <c r="F16" s="45">
        <v>185</v>
      </c>
    </row>
    <row r="17" spans="3:6" s="39" customFormat="1" ht="13.5">
      <c r="C17" s="39" t="s">
        <v>176</v>
      </c>
      <c r="D17" s="45">
        <v>8295</v>
      </c>
      <c r="E17" s="45"/>
      <c r="F17" s="45">
        <v>8065</v>
      </c>
    </row>
    <row r="18" spans="3:6" s="39" customFormat="1" ht="13.5">
      <c r="C18" s="39" t="s">
        <v>80</v>
      </c>
      <c r="D18" s="45">
        <v>-266</v>
      </c>
      <c r="E18" s="45"/>
      <c r="F18" s="45">
        <v>-156</v>
      </c>
    </row>
    <row r="19" spans="3:6" s="39" customFormat="1" ht="13.5">
      <c r="C19" s="39" t="s">
        <v>12</v>
      </c>
      <c r="D19" s="45">
        <v>815</v>
      </c>
      <c r="E19" s="45"/>
      <c r="F19" s="45">
        <v>2783</v>
      </c>
    </row>
    <row r="20" spans="3:6" s="39" customFormat="1" ht="13.5">
      <c r="C20" s="39" t="s">
        <v>13</v>
      </c>
      <c r="D20" s="45">
        <v>-38</v>
      </c>
      <c r="E20" s="45"/>
      <c r="F20" s="45">
        <v>-8</v>
      </c>
    </row>
    <row r="21" spans="3:6" s="39" customFormat="1" ht="13.5">
      <c r="C21" s="39" t="s">
        <v>21</v>
      </c>
      <c r="D21" s="45">
        <v>844</v>
      </c>
      <c r="E21" s="45"/>
      <c r="F21" s="45">
        <f>1691+47</f>
        <v>1738</v>
      </c>
    </row>
    <row r="22" spans="3:6" s="39" customFormat="1" ht="13.5">
      <c r="C22" s="39" t="s">
        <v>20</v>
      </c>
      <c r="D22" s="45">
        <v>1121</v>
      </c>
      <c r="E22" s="45"/>
      <c r="F22" s="45">
        <v>0</v>
      </c>
    </row>
    <row r="23" spans="3:6" s="39" customFormat="1" ht="13.5">
      <c r="C23" s="39" t="s">
        <v>168</v>
      </c>
      <c r="D23" s="45">
        <v>11</v>
      </c>
      <c r="E23" s="45"/>
      <c r="F23" s="45">
        <v>0</v>
      </c>
    </row>
    <row r="24" spans="3:6" s="39" customFormat="1" ht="13.5">
      <c r="C24" s="39" t="s">
        <v>134</v>
      </c>
      <c r="D24" s="45">
        <v>-1831</v>
      </c>
      <c r="E24" s="45"/>
      <c r="F24" s="45">
        <v>0</v>
      </c>
    </row>
    <row r="25" spans="3:6" s="39" customFormat="1" ht="13.5">
      <c r="C25" s="39" t="s">
        <v>135</v>
      </c>
      <c r="D25" s="45">
        <v>3876</v>
      </c>
      <c r="E25" s="45"/>
      <c r="F25" s="45">
        <v>0</v>
      </c>
    </row>
    <row r="26" spans="3:6" s="39" customFormat="1" ht="13.5">
      <c r="C26" s="39" t="s">
        <v>130</v>
      </c>
      <c r="D26" s="45">
        <v>0</v>
      </c>
      <c r="E26" s="45"/>
      <c r="F26" s="45">
        <v>-37</v>
      </c>
    </row>
    <row r="27" spans="3:6" s="39" customFormat="1" ht="13.5">
      <c r="C27" s="39" t="s">
        <v>108</v>
      </c>
      <c r="D27" s="45">
        <v>0</v>
      </c>
      <c r="E27" s="45"/>
      <c r="F27" s="45">
        <v>947</v>
      </c>
    </row>
    <row r="28" spans="3:6" s="39" customFormat="1" ht="13.5">
      <c r="C28" s="39" t="s">
        <v>131</v>
      </c>
      <c r="D28" s="58">
        <v>-1966</v>
      </c>
      <c r="E28" s="45"/>
      <c r="F28" s="58">
        <v>-1481</v>
      </c>
    </row>
    <row r="29" spans="2:6" s="39" customFormat="1" ht="13.5">
      <c r="B29" s="118" t="s">
        <v>132</v>
      </c>
      <c r="D29" s="45">
        <f>SUM(D13:D28)</f>
        <v>2422</v>
      </c>
      <c r="E29" s="45"/>
      <c r="F29" s="45">
        <f>SUM(F13:F28)</f>
        <v>5658</v>
      </c>
    </row>
    <row r="30" spans="4:6" s="39" customFormat="1" ht="7.5" customHeight="1">
      <c r="D30" s="45"/>
      <c r="E30" s="45"/>
      <c r="F30" s="45"/>
    </row>
    <row r="31" spans="2:6" s="39" customFormat="1" ht="13.5">
      <c r="B31" s="39" t="s">
        <v>81</v>
      </c>
      <c r="D31" s="45"/>
      <c r="E31" s="45"/>
      <c r="F31" s="45"/>
    </row>
    <row r="32" spans="3:6" s="39" customFormat="1" ht="13.5">
      <c r="C32" s="47" t="s">
        <v>177</v>
      </c>
      <c r="D32" s="45">
        <v>2568</v>
      </c>
      <c r="E32" s="45"/>
      <c r="F32" s="45">
        <v>1172</v>
      </c>
    </row>
    <row r="33" spans="3:6" s="39" customFormat="1" ht="13.5">
      <c r="C33" s="47" t="s">
        <v>178</v>
      </c>
      <c r="D33" s="45">
        <v>1605</v>
      </c>
      <c r="E33" s="45"/>
      <c r="F33" s="45">
        <v>1163</v>
      </c>
    </row>
    <row r="34" spans="3:6" s="39" customFormat="1" ht="13.5">
      <c r="C34" s="47" t="s">
        <v>179</v>
      </c>
      <c r="D34" s="45">
        <v>-365</v>
      </c>
      <c r="E34" s="45"/>
      <c r="F34" s="45">
        <v>2150</v>
      </c>
    </row>
    <row r="35" spans="3:6" s="39" customFormat="1" ht="13.5">
      <c r="C35" s="46" t="s">
        <v>133</v>
      </c>
      <c r="D35" s="45">
        <v>-697</v>
      </c>
      <c r="E35" s="45"/>
      <c r="F35" s="45">
        <v>0</v>
      </c>
    </row>
    <row r="36" spans="2:6" s="39" customFormat="1" ht="13.5">
      <c r="B36" s="39" t="s">
        <v>149</v>
      </c>
      <c r="D36" s="61">
        <f>SUM(D29:D35)</f>
        <v>5533</v>
      </c>
      <c r="E36" s="45"/>
      <c r="F36" s="61">
        <f>SUM(F29:F34)</f>
        <v>10143</v>
      </c>
    </row>
    <row r="37" spans="3:6" s="39" customFormat="1" ht="13.5">
      <c r="C37" s="39" t="s">
        <v>82</v>
      </c>
      <c r="D37" s="45">
        <v>-469</v>
      </c>
      <c r="E37" s="45"/>
      <c r="F37" s="45">
        <v>-838</v>
      </c>
    </row>
    <row r="38" spans="2:6" s="39" customFormat="1" ht="13.5">
      <c r="B38" s="39" t="s">
        <v>150</v>
      </c>
      <c r="D38" s="59">
        <f>SUM(D36:D37)</f>
        <v>5064</v>
      </c>
      <c r="E38" s="45"/>
      <c r="F38" s="59">
        <f>SUM(F36:F37)</f>
        <v>9305</v>
      </c>
    </row>
    <row r="39" spans="1:6" s="39" customFormat="1" ht="7.5" customHeight="1">
      <c r="A39" s="62"/>
      <c r="B39" s="62"/>
      <c r="C39" s="62"/>
      <c r="D39" s="45"/>
      <c r="E39" s="45"/>
      <c r="F39" s="45"/>
    </row>
    <row r="40" spans="1:6" s="39" customFormat="1" ht="13.5">
      <c r="A40" s="62" t="s">
        <v>83</v>
      </c>
      <c r="B40" s="62"/>
      <c r="C40" s="62"/>
      <c r="D40" s="45"/>
      <c r="E40" s="45"/>
      <c r="F40" s="45"/>
    </row>
    <row r="41" spans="1:6" s="39" customFormat="1" ht="6.75" customHeight="1">
      <c r="A41" s="62"/>
      <c r="B41" s="62"/>
      <c r="C41" s="62"/>
      <c r="D41" s="45"/>
      <c r="E41" s="45"/>
      <c r="F41" s="45"/>
    </row>
    <row r="42" spans="2:6" s="39" customFormat="1" ht="13.5">
      <c r="B42" s="39" t="s">
        <v>84</v>
      </c>
      <c r="D42" s="45">
        <v>-1306</v>
      </c>
      <c r="E42" s="45"/>
      <c r="F42" s="45">
        <v>-4315</v>
      </c>
    </row>
    <row r="43" spans="2:6" s="39" customFormat="1" ht="13.5">
      <c r="B43" s="39" t="s">
        <v>136</v>
      </c>
      <c r="D43" s="45">
        <v>433</v>
      </c>
      <c r="E43" s="45"/>
      <c r="F43" s="45">
        <v>0</v>
      </c>
    </row>
    <row r="44" spans="2:6" s="39" customFormat="1" ht="13.5">
      <c r="B44" s="39" t="s">
        <v>85</v>
      </c>
      <c r="D44" s="45">
        <v>266</v>
      </c>
      <c r="E44" s="45"/>
      <c r="F44" s="45">
        <v>156</v>
      </c>
    </row>
    <row r="45" spans="2:6" s="39" customFormat="1" ht="13.5">
      <c r="B45" s="39" t="s">
        <v>37</v>
      </c>
      <c r="D45" s="59">
        <f>SUM(D42:D44)</f>
        <v>-607</v>
      </c>
      <c r="E45" s="45"/>
      <c r="F45" s="59">
        <f>SUM(F42:F44)</f>
        <v>-4159</v>
      </c>
    </row>
    <row r="46" spans="4:6" s="39" customFormat="1" ht="6.75" customHeight="1">
      <c r="D46" s="45"/>
      <c r="E46" s="45"/>
      <c r="F46" s="45"/>
    </row>
    <row r="47" spans="1:6" s="39" customFormat="1" ht="13.5">
      <c r="A47" s="62" t="s">
        <v>86</v>
      </c>
      <c r="B47" s="62"/>
      <c r="C47" s="62"/>
      <c r="D47" s="45"/>
      <c r="E47" s="45"/>
      <c r="F47" s="45"/>
    </row>
    <row r="48" spans="4:6" s="39" customFormat="1" ht="7.5" customHeight="1">
      <c r="D48" s="45"/>
      <c r="E48" s="45"/>
      <c r="F48" s="45"/>
    </row>
    <row r="49" spans="2:6" s="39" customFormat="1" ht="13.5">
      <c r="B49" s="39" t="s">
        <v>104</v>
      </c>
      <c r="D49" s="45">
        <v>13728</v>
      </c>
      <c r="E49" s="45"/>
      <c r="F49" s="45">
        <v>5139</v>
      </c>
    </row>
    <row r="50" spans="2:6" s="39" customFormat="1" ht="13.5">
      <c r="B50" s="39" t="s">
        <v>19</v>
      </c>
      <c r="D50" s="45">
        <v>-58</v>
      </c>
      <c r="E50" s="45"/>
      <c r="F50" s="45">
        <v>-542</v>
      </c>
    </row>
    <row r="51" spans="2:6" s="39" customFormat="1" ht="13.5">
      <c r="B51" s="39" t="s">
        <v>105</v>
      </c>
      <c r="D51" s="45">
        <v>-5041</v>
      </c>
      <c r="E51" s="45"/>
      <c r="F51" s="45">
        <v>-565</v>
      </c>
    </row>
    <row r="52" spans="2:6" s="39" customFormat="1" ht="13.5">
      <c r="B52" s="39" t="s">
        <v>106</v>
      </c>
      <c r="D52" s="45">
        <v>-7450</v>
      </c>
      <c r="E52" s="45"/>
      <c r="F52" s="45">
        <v>-7261</v>
      </c>
    </row>
    <row r="53" spans="2:6" s="39" customFormat="1" ht="13.5">
      <c r="B53" s="39" t="s">
        <v>151</v>
      </c>
      <c r="D53" s="59">
        <f>SUM(D49:D52)</f>
        <v>1179</v>
      </c>
      <c r="E53" s="45"/>
      <c r="F53" s="59">
        <f>SUM(F49:F52)</f>
        <v>-3229</v>
      </c>
    </row>
    <row r="54" spans="4:6" s="39" customFormat="1" ht="7.5" customHeight="1">
      <c r="D54" s="45"/>
      <c r="E54" s="45"/>
      <c r="F54" s="45"/>
    </row>
    <row r="55" spans="1:6" s="39" customFormat="1" ht="13.5">
      <c r="A55" s="62" t="s">
        <v>146</v>
      </c>
      <c r="B55" s="62"/>
      <c r="C55" s="62"/>
      <c r="D55" s="45">
        <f>D38+D45+D53</f>
        <v>5636</v>
      </c>
      <c r="E55" s="45"/>
      <c r="F55" s="45">
        <f>F38+F45+F53</f>
        <v>1917</v>
      </c>
    </row>
    <row r="56" spans="1:6" s="39" customFormat="1" ht="13.5">
      <c r="A56" s="39" t="s">
        <v>147</v>
      </c>
      <c r="B56" s="62"/>
      <c r="C56" s="62"/>
      <c r="D56" s="45">
        <v>6488</v>
      </c>
      <c r="E56" s="45"/>
      <c r="F56" s="45">
        <f>4571065/1000</f>
        <v>4571.065</v>
      </c>
    </row>
    <row r="57" spans="1:6" s="39" customFormat="1" ht="14.25" thickBot="1">
      <c r="A57" s="62" t="s">
        <v>148</v>
      </c>
      <c r="B57" s="62"/>
      <c r="C57" s="62"/>
      <c r="D57" s="64">
        <f>SUM(D55:D56)</f>
        <v>12124</v>
      </c>
      <c r="E57" s="45"/>
      <c r="F57" s="64">
        <f>SUM(F55:F56)</f>
        <v>6488.065</v>
      </c>
    </row>
    <row r="58" spans="1:6" s="39" customFormat="1" ht="14.25" thickTop="1">
      <c r="A58" s="62"/>
      <c r="B58" s="62"/>
      <c r="C58" s="62"/>
      <c r="D58" s="45"/>
      <c r="E58" s="45"/>
      <c r="F58" s="45"/>
    </row>
    <row r="59" spans="1:6" s="39" customFormat="1" ht="13.5">
      <c r="A59" s="39" t="s">
        <v>87</v>
      </c>
      <c r="D59" s="45"/>
      <c r="E59" s="45"/>
      <c r="F59" s="45"/>
    </row>
    <row r="60" spans="2:6" s="39" customFormat="1" ht="13.5">
      <c r="B60" s="39" t="s">
        <v>18</v>
      </c>
      <c r="D60" s="45">
        <f>9565+335</f>
        <v>9900</v>
      </c>
      <c r="E60" s="45"/>
      <c r="F60" s="45">
        <f>6950000/1000</f>
        <v>6950</v>
      </c>
    </row>
    <row r="61" spans="2:6" s="39" customFormat="1" ht="13.5">
      <c r="B61" s="39" t="s">
        <v>88</v>
      </c>
      <c r="D61" s="45">
        <f>14090+1026-D60</f>
        <v>5216</v>
      </c>
      <c r="E61" s="45"/>
      <c r="F61" s="45">
        <f>9213-F60</f>
        <v>2263</v>
      </c>
    </row>
    <row r="62" spans="2:6" ht="13.5">
      <c r="B62" s="38" t="s">
        <v>89</v>
      </c>
      <c r="D62" s="44">
        <v>-2992</v>
      </c>
      <c r="F62" s="44">
        <v>-2725</v>
      </c>
    </row>
    <row r="63" spans="4:6" ht="14.25" thickBot="1">
      <c r="D63" s="64">
        <f>SUM(D60:D62)</f>
        <v>12124</v>
      </c>
      <c r="E63" s="120"/>
      <c r="F63" s="64">
        <f>SUM(F60:F62)</f>
        <v>6488</v>
      </c>
    </row>
    <row r="64" spans="4:6" ht="14.25" thickTop="1">
      <c r="D64" s="63"/>
      <c r="E64" s="120"/>
      <c r="F64" s="63"/>
    </row>
    <row r="65" ht="13.5">
      <c r="A65" s="38" t="s">
        <v>30</v>
      </c>
    </row>
    <row r="66" ht="13.5">
      <c r="A66" s="38" t="s">
        <v>41</v>
      </c>
    </row>
    <row r="68" spans="4:6" ht="13.5">
      <c r="D68" s="44">
        <f>D57-D63</f>
        <v>0</v>
      </c>
      <c r="F68" s="44">
        <f>F57-F63</f>
        <v>0.06499999999959982</v>
      </c>
    </row>
  </sheetData>
  <sheetProtection/>
  <printOptions horizontalCentered="1"/>
  <pageMargins left="0.44" right="0.34" top="0.53" bottom="0.53" header="0.44" footer="0.2"/>
  <pageSetup fitToHeight="1" fitToWidth="1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SheetLayoutView="100" zoomScalePageLayoutView="0" workbookViewId="0" topLeftCell="A4">
      <selection activeCell="D23" sqref="D23"/>
    </sheetView>
  </sheetViews>
  <sheetFormatPr defaultColWidth="9.140625" defaultRowHeight="12.75"/>
  <cols>
    <col min="1" max="1" width="35.140625" style="38" customWidth="1"/>
    <col min="2" max="3" width="11.421875" style="38" customWidth="1"/>
    <col min="4" max="4" width="12.421875" style="38" customWidth="1"/>
    <col min="5" max="5" width="15.00390625" style="38" customWidth="1"/>
    <col min="6" max="6" width="13.7109375" style="38" customWidth="1"/>
    <col min="7" max="7" width="12.421875" style="38" bestFit="1" customWidth="1"/>
    <col min="8" max="8" width="0.71875" style="38" customWidth="1"/>
    <col min="9" max="16384" width="9.140625" style="38" customWidth="1"/>
  </cols>
  <sheetData>
    <row r="1" ht="13.5">
      <c r="A1" s="37" t="str">
        <f>'[1]Summary'!A1</f>
        <v>MITHRIL BERHAD</v>
      </c>
    </row>
    <row r="2" ht="13.5">
      <c r="A2" s="7" t="s">
        <v>49</v>
      </c>
    </row>
    <row r="4" ht="13.5">
      <c r="A4" s="37" t="s">
        <v>32</v>
      </c>
    </row>
    <row r="5" ht="13.5">
      <c r="A5" s="37" t="str">
        <f>Consol_CF!A5</f>
        <v>FOR THE CUMULATIVE QUARTER ENDED 30TH JUNE 2007</v>
      </c>
    </row>
    <row r="7" ht="13.5">
      <c r="A7" s="40"/>
    </row>
    <row r="8" spans="2:7" ht="13.5">
      <c r="B8" s="65"/>
      <c r="C8" s="66" t="s">
        <v>90</v>
      </c>
      <c r="D8" s="101"/>
      <c r="E8" s="67"/>
      <c r="F8" s="68" t="s">
        <v>91</v>
      </c>
      <c r="G8" s="69"/>
    </row>
    <row r="9" spans="2:7" ht="13.5">
      <c r="B9" s="70"/>
      <c r="C9" s="71"/>
      <c r="D9" s="58"/>
      <c r="E9" s="72"/>
      <c r="F9" s="73"/>
      <c r="G9" s="74"/>
    </row>
    <row r="10" spans="2:7" s="44" customFormat="1" ht="13.5">
      <c r="B10" s="70" t="s">
        <v>0</v>
      </c>
      <c r="C10" s="76" t="s">
        <v>0</v>
      </c>
      <c r="D10" s="76" t="s">
        <v>1</v>
      </c>
      <c r="E10" s="76" t="s">
        <v>2</v>
      </c>
      <c r="F10" s="70" t="s">
        <v>3</v>
      </c>
      <c r="G10" s="77" t="s">
        <v>92</v>
      </c>
    </row>
    <row r="11" spans="1:7" s="44" customFormat="1" ht="13.5">
      <c r="A11" s="75" t="s">
        <v>39</v>
      </c>
      <c r="B11" s="70" t="s">
        <v>4</v>
      </c>
      <c r="C11" s="76" t="s">
        <v>5</v>
      </c>
      <c r="D11" s="76" t="s">
        <v>6</v>
      </c>
      <c r="E11" s="76" t="s">
        <v>7</v>
      </c>
      <c r="F11" s="70" t="s">
        <v>8</v>
      </c>
      <c r="G11" s="77"/>
    </row>
    <row r="12" spans="1:7" s="44" customFormat="1" ht="13.5">
      <c r="A12" s="78" t="str">
        <f>Consol_CF!D8</f>
        <v>30th June 2007</v>
      </c>
      <c r="B12" s="73"/>
      <c r="C12" s="71"/>
      <c r="D12" s="71"/>
      <c r="E12" s="71" t="s">
        <v>9</v>
      </c>
      <c r="F12" s="73"/>
      <c r="G12" s="72"/>
    </row>
    <row r="13" spans="2:7" ht="13.5">
      <c r="B13" s="70" t="s">
        <v>59</v>
      </c>
      <c r="C13" s="70" t="s">
        <v>59</v>
      </c>
      <c r="D13" s="70" t="s">
        <v>59</v>
      </c>
      <c r="E13" s="70" t="s">
        <v>59</v>
      </c>
      <c r="F13" s="70" t="s">
        <v>59</v>
      </c>
      <c r="G13" s="70" t="s">
        <v>59</v>
      </c>
    </row>
    <row r="14" spans="2:7" ht="13.5">
      <c r="B14" s="70"/>
      <c r="C14" s="76"/>
      <c r="D14" s="76"/>
      <c r="E14" s="70"/>
      <c r="F14" s="70"/>
      <c r="G14" s="74"/>
    </row>
    <row r="15" spans="1:8" ht="13.5">
      <c r="A15" s="38" t="s">
        <v>159</v>
      </c>
      <c r="B15" s="79">
        <v>109976</v>
      </c>
      <c r="C15" s="80">
        <v>80339</v>
      </c>
      <c r="D15" s="80">
        <v>27424</v>
      </c>
      <c r="E15" s="79">
        <v>68756</v>
      </c>
      <c r="F15" s="79">
        <v>-190965</v>
      </c>
      <c r="G15" s="74">
        <f>SUM(B15:F15)</f>
        <v>95530</v>
      </c>
      <c r="H15" s="38">
        <f>G15-'[1]Consol_BS'!D45</f>
        <v>95530</v>
      </c>
    </row>
    <row r="16" spans="2:7" s="39" customFormat="1" ht="13.5">
      <c r="B16" s="79"/>
      <c r="C16" s="80"/>
      <c r="D16" s="80"/>
      <c r="E16" s="79"/>
      <c r="F16" s="79"/>
      <c r="G16" s="74"/>
    </row>
    <row r="17" spans="1:7" s="39" customFormat="1" ht="13.5">
      <c r="A17" s="39" t="s">
        <v>160</v>
      </c>
      <c r="B17" s="79">
        <v>0</v>
      </c>
      <c r="C17" s="80">
        <v>0</v>
      </c>
      <c r="D17" s="102">
        <v>-13146</v>
      </c>
      <c r="E17" s="79">
        <v>0</v>
      </c>
      <c r="F17" s="79">
        <v>13146</v>
      </c>
      <c r="G17" s="74">
        <f>SUM(B17:F17)</f>
        <v>0</v>
      </c>
    </row>
    <row r="18" spans="2:7" s="39" customFormat="1" ht="13.5">
      <c r="B18" s="121"/>
      <c r="C18" s="122"/>
      <c r="D18" s="122"/>
      <c r="E18" s="121"/>
      <c r="F18" s="121"/>
      <c r="G18" s="123"/>
    </row>
    <row r="19" spans="1:7" s="39" customFormat="1" ht="13.5">
      <c r="A19" s="39" t="s">
        <v>161</v>
      </c>
      <c r="B19" s="79">
        <f aca="true" t="shared" si="0" ref="B19:G19">SUM(B15:B17)</f>
        <v>109976</v>
      </c>
      <c r="C19" s="79">
        <f t="shared" si="0"/>
        <v>80339</v>
      </c>
      <c r="D19" s="79">
        <f t="shared" si="0"/>
        <v>14278</v>
      </c>
      <c r="E19" s="79">
        <f t="shared" si="0"/>
        <v>68756</v>
      </c>
      <c r="F19" s="79">
        <f t="shared" si="0"/>
        <v>-177819</v>
      </c>
      <c r="G19" s="79">
        <f t="shared" si="0"/>
        <v>95530</v>
      </c>
    </row>
    <row r="20" spans="2:7" s="39" customFormat="1" ht="13.5">
      <c r="B20" s="79"/>
      <c r="C20" s="80"/>
      <c r="D20" s="80"/>
      <c r="E20" s="79"/>
      <c r="F20" s="79"/>
      <c r="G20" s="74"/>
    </row>
    <row r="21" spans="1:7" s="39" customFormat="1" ht="13.5">
      <c r="A21" s="39" t="s">
        <v>156</v>
      </c>
      <c r="B21" s="79">
        <v>0</v>
      </c>
      <c r="C21" s="80">
        <v>0</v>
      </c>
      <c r="D21" s="80">
        <v>0</v>
      </c>
      <c r="E21" s="79">
        <v>0</v>
      </c>
      <c r="F21" s="79">
        <f>Consol_PL!F36</f>
        <v>-15174</v>
      </c>
      <c r="G21" s="74">
        <f>SUM(B21:F21)</f>
        <v>-15174</v>
      </c>
    </row>
    <row r="22" spans="2:7" s="39" customFormat="1" ht="13.5">
      <c r="B22" s="79"/>
      <c r="C22" s="80"/>
      <c r="D22" s="80"/>
      <c r="E22" s="79"/>
      <c r="F22" s="79"/>
      <c r="G22" s="74"/>
    </row>
    <row r="23" spans="1:7" s="39" customFormat="1" ht="13.5">
      <c r="A23" s="39" t="s">
        <v>158</v>
      </c>
      <c r="B23" s="79">
        <v>0</v>
      </c>
      <c r="C23" s="80">
        <v>0</v>
      </c>
      <c r="D23" s="80">
        <v>581</v>
      </c>
      <c r="E23" s="79">
        <v>0</v>
      </c>
      <c r="F23" s="79">
        <v>137</v>
      </c>
      <c r="G23" s="74">
        <f>SUM(B23:F23)</f>
        <v>718</v>
      </c>
    </row>
    <row r="24" spans="2:7" s="39" customFormat="1" ht="13.5">
      <c r="B24" s="79"/>
      <c r="C24" s="80"/>
      <c r="D24" s="80"/>
      <c r="E24" s="79"/>
      <c r="F24" s="79"/>
      <c r="G24" s="74"/>
    </row>
    <row r="25" spans="1:7" s="39" customFormat="1" ht="14.25" thickBot="1">
      <c r="A25" s="39" t="s">
        <v>162</v>
      </c>
      <c r="B25" s="81">
        <f aca="true" t="shared" si="1" ref="B25:G25">SUM(B19:B24)</f>
        <v>109976</v>
      </c>
      <c r="C25" s="81">
        <f t="shared" si="1"/>
        <v>80339</v>
      </c>
      <c r="D25" s="81">
        <f t="shared" si="1"/>
        <v>14859</v>
      </c>
      <c r="E25" s="81">
        <f t="shared" si="1"/>
        <v>68756</v>
      </c>
      <c r="F25" s="81">
        <f t="shared" si="1"/>
        <v>-192856</v>
      </c>
      <c r="G25" s="81">
        <f t="shared" si="1"/>
        <v>81074</v>
      </c>
    </row>
    <row r="26" s="39" customFormat="1" ht="14.25" thickTop="1">
      <c r="G26" s="82"/>
    </row>
    <row r="27" s="39" customFormat="1" ht="13.5"/>
    <row r="28" s="39" customFormat="1" ht="13.5">
      <c r="A28" s="62"/>
    </row>
    <row r="29" spans="1:7" s="39" customFormat="1" ht="13.5">
      <c r="A29" s="38"/>
      <c r="B29" s="65"/>
      <c r="C29" s="66" t="s">
        <v>90</v>
      </c>
      <c r="D29" s="101"/>
      <c r="E29" s="67"/>
      <c r="F29" s="68" t="s">
        <v>91</v>
      </c>
      <c r="G29" s="69"/>
    </row>
    <row r="30" spans="1:7" s="39" customFormat="1" ht="13.5">
      <c r="A30" s="38"/>
      <c r="B30" s="70"/>
      <c r="C30" s="71"/>
      <c r="D30" s="58"/>
      <c r="E30" s="72"/>
      <c r="F30" s="73"/>
      <c r="G30" s="74"/>
    </row>
    <row r="31" spans="2:7" s="39" customFormat="1" ht="13.5">
      <c r="B31" s="70" t="s">
        <v>0</v>
      </c>
      <c r="C31" s="76" t="s">
        <v>0</v>
      </c>
      <c r="D31" s="76" t="s">
        <v>1</v>
      </c>
      <c r="E31" s="76" t="s">
        <v>2</v>
      </c>
      <c r="F31" s="70" t="s">
        <v>3</v>
      </c>
      <c r="G31" s="77" t="s">
        <v>92</v>
      </c>
    </row>
    <row r="32" spans="1:7" s="39" customFormat="1" ht="13.5">
      <c r="A32" s="75" t="s">
        <v>39</v>
      </c>
      <c r="B32" s="70" t="s">
        <v>4</v>
      </c>
      <c r="C32" s="76" t="s">
        <v>5</v>
      </c>
      <c r="D32" s="76" t="s">
        <v>6</v>
      </c>
      <c r="E32" s="76" t="s">
        <v>7</v>
      </c>
      <c r="F32" s="70" t="s">
        <v>8</v>
      </c>
      <c r="G32" s="77"/>
    </row>
    <row r="33" spans="1:7" s="39" customFormat="1" ht="13.5">
      <c r="A33" s="78" t="str">
        <f>Consol_CF!F8</f>
        <v>30th June 2006</v>
      </c>
      <c r="B33" s="73"/>
      <c r="C33" s="71"/>
      <c r="D33" s="71"/>
      <c r="E33" s="71" t="s">
        <v>9</v>
      </c>
      <c r="F33" s="73"/>
      <c r="G33" s="72"/>
    </row>
    <row r="34" spans="1:7" s="39" customFormat="1" ht="13.5">
      <c r="A34" s="38"/>
      <c r="B34" s="70" t="s">
        <v>59</v>
      </c>
      <c r="C34" s="70" t="s">
        <v>59</v>
      </c>
      <c r="D34" s="70" t="s">
        <v>59</v>
      </c>
      <c r="E34" s="70" t="s">
        <v>59</v>
      </c>
      <c r="F34" s="70" t="s">
        <v>59</v>
      </c>
      <c r="G34" s="70" t="s">
        <v>59</v>
      </c>
    </row>
    <row r="35" spans="1:7" s="39" customFormat="1" ht="13.5">
      <c r="A35" s="38"/>
      <c r="B35" s="70"/>
      <c r="C35" s="76"/>
      <c r="D35" s="76"/>
      <c r="E35" s="70"/>
      <c r="F35" s="70"/>
      <c r="G35" s="74"/>
    </row>
    <row r="36" spans="1:7" s="39" customFormat="1" ht="13.5">
      <c r="A36" s="38" t="s">
        <v>163</v>
      </c>
      <c r="B36" s="79">
        <v>107684</v>
      </c>
      <c r="C36" s="80">
        <f>80339088/1000</f>
        <v>80339.088</v>
      </c>
      <c r="D36" s="80">
        <f>80000/1000</f>
        <v>80</v>
      </c>
      <c r="E36" s="79">
        <f>(10518927+59222312)/1000</f>
        <v>69741.239</v>
      </c>
      <c r="F36" s="79">
        <f>-180536218/1000</f>
        <v>-180536.218</v>
      </c>
      <c r="G36" s="74">
        <f>SUM(B36:F36)</f>
        <v>77308.109</v>
      </c>
    </row>
    <row r="37" spans="2:7" s="39" customFormat="1" ht="13.5">
      <c r="B37" s="79"/>
      <c r="C37" s="80"/>
      <c r="D37" s="80"/>
      <c r="E37" s="79"/>
      <c r="F37" s="79"/>
      <c r="G37" s="74"/>
    </row>
    <row r="38" spans="1:7" s="39" customFormat="1" ht="13.5">
      <c r="A38" s="39" t="s">
        <v>152</v>
      </c>
      <c r="B38" s="79">
        <v>2292</v>
      </c>
      <c r="C38" s="80">
        <v>0</v>
      </c>
      <c r="D38" s="80">
        <v>0</v>
      </c>
      <c r="E38" s="79">
        <v>0</v>
      </c>
      <c r="F38" s="79">
        <v>0</v>
      </c>
      <c r="G38" s="74">
        <f>SUM(B38:F38)</f>
        <v>2292</v>
      </c>
    </row>
    <row r="39" spans="2:7" s="39" customFormat="1" ht="13.5">
      <c r="B39" s="79"/>
      <c r="C39" s="80"/>
      <c r="D39" s="80"/>
      <c r="E39" s="79"/>
      <c r="F39" s="79"/>
      <c r="G39" s="74"/>
    </row>
    <row r="40" spans="1:7" s="39" customFormat="1" ht="13.5">
      <c r="A40" s="39" t="s">
        <v>153</v>
      </c>
      <c r="B40" s="79"/>
      <c r="C40" s="80"/>
      <c r="D40" s="80"/>
      <c r="E40" s="79"/>
      <c r="F40" s="79"/>
      <c r="G40" s="74"/>
    </row>
    <row r="41" spans="1:7" s="39" customFormat="1" ht="13.5">
      <c r="A41" s="39" t="s">
        <v>154</v>
      </c>
      <c r="B41" s="79">
        <v>0</v>
      </c>
      <c r="C41" s="80">
        <v>0</v>
      </c>
      <c r="D41" s="80">
        <v>0</v>
      </c>
      <c r="E41" s="79">
        <v>-276</v>
      </c>
      <c r="F41" s="79">
        <v>0</v>
      </c>
      <c r="G41" s="74">
        <f>SUM(B41:F41)</f>
        <v>-276</v>
      </c>
    </row>
    <row r="42" spans="1:7" s="39" customFormat="1" ht="13.5">
      <c r="A42" s="39" t="s">
        <v>155</v>
      </c>
      <c r="B42" s="79">
        <v>0</v>
      </c>
      <c r="C42" s="80">
        <v>0</v>
      </c>
      <c r="D42" s="80">
        <v>0</v>
      </c>
      <c r="E42" s="79">
        <v>-709</v>
      </c>
      <c r="F42" s="79">
        <v>0</v>
      </c>
      <c r="G42" s="74">
        <f>SUM(B42:F42)</f>
        <v>-709</v>
      </c>
    </row>
    <row r="43" spans="2:7" s="39" customFormat="1" ht="13.5">
      <c r="B43" s="79"/>
      <c r="C43" s="80"/>
      <c r="D43" s="80"/>
      <c r="E43" s="79"/>
      <c r="F43" s="79"/>
      <c r="G43" s="74"/>
    </row>
    <row r="44" spans="1:7" s="39" customFormat="1" ht="13.5">
      <c r="A44" s="39" t="s">
        <v>156</v>
      </c>
      <c r="B44" s="79">
        <v>0</v>
      </c>
      <c r="C44" s="80">
        <v>0</v>
      </c>
      <c r="D44" s="80">
        <v>0</v>
      </c>
      <c r="E44" s="79">
        <v>0</v>
      </c>
      <c r="F44" s="79">
        <f>Consol_PL!H36</f>
        <v>-10429</v>
      </c>
      <c r="G44" s="74">
        <f>SUM(B44:F44)</f>
        <v>-10429</v>
      </c>
    </row>
    <row r="45" spans="2:7" s="39" customFormat="1" ht="13.5">
      <c r="B45" s="79"/>
      <c r="C45" s="80"/>
      <c r="D45" s="80"/>
      <c r="E45" s="79"/>
      <c r="F45" s="79"/>
      <c r="G45" s="74"/>
    </row>
    <row r="46" spans="1:7" s="39" customFormat="1" ht="13.5">
      <c r="A46" s="39" t="s">
        <v>157</v>
      </c>
      <c r="B46" s="79">
        <v>0</v>
      </c>
      <c r="C46" s="80">
        <v>0</v>
      </c>
      <c r="D46" s="80">
        <v>27344</v>
      </c>
      <c r="E46" s="79">
        <v>0</v>
      </c>
      <c r="F46" s="79">
        <v>0</v>
      </c>
      <c r="G46" s="74">
        <f>SUM(B46:F46)</f>
        <v>27344</v>
      </c>
    </row>
    <row r="47" spans="2:7" s="39" customFormat="1" ht="13.5">
      <c r="B47" s="79"/>
      <c r="C47" s="80"/>
      <c r="D47" s="80"/>
      <c r="E47" s="79"/>
      <c r="F47" s="79"/>
      <c r="G47" s="74"/>
    </row>
    <row r="48" spans="1:7" s="39" customFormat="1" ht="14.25" thickBot="1">
      <c r="A48" s="39" t="s">
        <v>164</v>
      </c>
      <c r="B48" s="81">
        <f aca="true" t="shared" si="2" ref="B48:G48">SUM(B35:B47)</f>
        <v>109976</v>
      </c>
      <c r="C48" s="81">
        <f t="shared" si="2"/>
        <v>80339.088</v>
      </c>
      <c r="D48" s="81">
        <f t="shared" si="2"/>
        <v>27424</v>
      </c>
      <c r="E48" s="81">
        <f t="shared" si="2"/>
        <v>68756.239</v>
      </c>
      <c r="F48" s="81">
        <f t="shared" si="2"/>
        <v>-190965.218</v>
      </c>
      <c r="G48" s="81">
        <f t="shared" si="2"/>
        <v>95530.109</v>
      </c>
    </row>
    <row r="49" s="39" customFormat="1" ht="14.25" thickTop="1">
      <c r="G49" s="82"/>
    </row>
    <row r="50" s="39" customFormat="1" ht="13.5">
      <c r="G50" s="82"/>
    </row>
    <row r="51" s="39" customFormat="1" ht="13.5">
      <c r="G51" s="82"/>
    </row>
    <row r="52" s="39" customFormat="1" ht="13.5">
      <c r="G52" s="82"/>
    </row>
    <row r="53" s="39" customFormat="1" ht="13.5">
      <c r="G53" s="82"/>
    </row>
    <row r="54" s="39" customFormat="1" ht="13.5">
      <c r="G54" s="82"/>
    </row>
    <row r="55" s="39" customFormat="1" ht="13.5">
      <c r="G55" s="82"/>
    </row>
    <row r="56" s="39" customFormat="1" ht="13.5">
      <c r="G56" s="82"/>
    </row>
    <row r="57" s="39" customFormat="1" ht="13.5">
      <c r="G57" s="82"/>
    </row>
    <row r="58" s="39" customFormat="1" ht="13.5"/>
    <row r="59" s="39" customFormat="1" ht="13.5"/>
    <row r="61" ht="13.5">
      <c r="A61" s="38" t="s">
        <v>14</v>
      </c>
    </row>
    <row r="62" ht="13.5">
      <c r="A62" s="38" t="s">
        <v>15</v>
      </c>
    </row>
    <row r="63" ht="13.5">
      <c r="A63" s="38" t="s">
        <v>11</v>
      </c>
    </row>
    <row r="65" ht="13.5">
      <c r="A65" s="38" t="s">
        <v>11</v>
      </c>
    </row>
  </sheetData>
  <sheetProtection/>
  <printOptions horizontalCentered="1"/>
  <pageMargins left="0.51" right="0.36" top="0.82" bottom="0.66" header="0.5" footer="0.5"/>
  <pageSetup fitToHeight="1" fitToWidth="1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6.7109375" style="38" customWidth="1"/>
    <col min="2" max="2" width="13.7109375" style="44" customWidth="1"/>
    <col min="3" max="3" width="1.7109375" style="44" customWidth="1"/>
    <col min="4" max="4" width="13.7109375" style="38" customWidth="1"/>
    <col min="5" max="5" width="7.140625" style="38" customWidth="1"/>
    <col min="6" max="16384" width="9.140625" style="38" customWidth="1"/>
  </cols>
  <sheetData>
    <row r="1" ht="13.5">
      <c r="A1" s="37" t="str">
        <f>Summary!A1</f>
        <v>MITHRIL BERHAD</v>
      </c>
    </row>
    <row r="2" ht="13.5">
      <c r="A2" s="7" t="s">
        <v>49</v>
      </c>
    </row>
    <row r="4" ht="13.5">
      <c r="A4" s="37" t="s">
        <v>35</v>
      </c>
    </row>
    <row r="5" ht="13.5">
      <c r="A5" s="37" t="str">
        <f>Consol_CF!A5</f>
        <v>FOR THE CUMULATIVE QUARTER ENDED 30TH JUNE 2007</v>
      </c>
    </row>
    <row r="8" spans="2:4" ht="25.5" customHeight="1">
      <c r="B8" s="105">
        <v>39234</v>
      </c>
      <c r="C8" s="106"/>
      <c r="D8" s="105">
        <v>38898</v>
      </c>
    </row>
    <row r="9" spans="2:4" ht="13.5">
      <c r="B9" s="106" t="s">
        <v>123</v>
      </c>
      <c r="C9" s="106"/>
      <c r="D9" s="106" t="str">
        <f>B9</f>
        <v>12 Months</v>
      </c>
    </row>
    <row r="10" spans="2:4" ht="13.5">
      <c r="B10" s="104" t="s">
        <v>117</v>
      </c>
      <c r="C10" s="104"/>
      <c r="D10" s="104" t="s">
        <v>117</v>
      </c>
    </row>
    <row r="11" spans="2:4" ht="13.5">
      <c r="B11" s="107" t="s">
        <v>22</v>
      </c>
      <c r="C11" s="106"/>
      <c r="D11" s="107" t="s">
        <v>22</v>
      </c>
    </row>
    <row r="12" spans="2:4" ht="15">
      <c r="B12" s="103" t="s">
        <v>59</v>
      </c>
      <c r="C12" s="104"/>
      <c r="D12" s="103" t="s">
        <v>59</v>
      </c>
    </row>
    <row r="13" ht="13.5">
      <c r="D13" s="44"/>
    </row>
    <row r="14" spans="1:4" ht="13.5">
      <c r="A14" s="38" t="s">
        <v>93</v>
      </c>
      <c r="B14" s="44">
        <v>0</v>
      </c>
      <c r="D14" s="44">
        <v>0</v>
      </c>
    </row>
    <row r="15" spans="2:4" s="39" customFormat="1" ht="13.5">
      <c r="B15" s="45"/>
      <c r="C15" s="45"/>
      <c r="D15" s="45"/>
    </row>
    <row r="16" spans="1:4" s="39" customFormat="1" ht="13.5">
      <c r="A16" s="39" t="s">
        <v>94</v>
      </c>
      <c r="B16" s="45">
        <v>0</v>
      </c>
      <c r="C16" s="45"/>
      <c r="D16" s="45">
        <v>0</v>
      </c>
    </row>
    <row r="17" spans="2:4" s="39" customFormat="1" ht="13.5">
      <c r="B17" s="58"/>
      <c r="C17" s="45"/>
      <c r="D17" s="58"/>
    </row>
    <row r="18" spans="2:4" s="39" customFormat="1" ht="13.5">
      <c r="B18" s="45"/>
      <c r="C18" s="45"/>
      <c r="D18" s="45"/>
    </row>
    <row r="19" spans="1:4" s="39" customFormat="1" ht="13.5">
      <c r="A19" s="39" t="s">
        <v>95</v>
      </c>
      <c r="B19" s="45">
        <f>SUM(B14:B16)</f>
        <v>0</v>
      </c>
      <c r="C19" s="45"/>
      <c r="D19" s="45">
        <v>0</v>
      </c>
    </row>
    <row r="20" spans="2:4" s="39" customFormat="1" ht="13.5">
      <c r="B20" s="45"/>
      <c r="C20" s="45"/>
      <c r="D20" s="45"/>
    </row>
    <row r="21" spans="1:4" s="39" customFormat="1" ht="13.5">
      <c r="A21" s="39" t="s">
        <v>33</v>
      </c>
      <c r="B21" s="45">
        <f>Consol_EQ!F25</f>
        <v>-192856</v>
      </c>
      <c r="C21" s="45"/>
      <c r="D21" s="45">
        <f>Consol_EQ!F48</f>
        <v>-190965.218</v>
      </c>
    </row>
    <row r="22" spans="2:4" s="39" customFormat="1" ht="13.5">
      <c r="B22" s="45"/>
      <c r="C22" s="45"/>
      <c r="D22" s="45"/>
    </row>
    <row r="23" spans="1:4" s="39" customFormat="1" ht="14.25" thickBot="1">
      <c r="A23" s="39" t="s">
        <v>34</v>
      </c>
      <c r="B23" s="60">
        <f>SUM(B19:B21)</f>
        <v>-192856</v>
      </c>
      <c r="C23" s="45"/>
      <c r="D23" s="60">
        <f>SUM(D19:D21)</f>
        <v>-190965.218</v>
      </c>
    </row>
    <row r="24" spans="2:4" s="39" customFormat="1" ht="14.25" thickTop="1">
      <c r="B24" s="45"/>
      <c r="C24" s="45"/>
      <c r="D24" s="45"/>
    </row>
    <row r="26" spans="1:3" s="39" customFormat="1" ht="13.5">
      <c r="A26" s="62"/>
      <c r="B26" s="45"/>
      <c r="C26" s="45"/>
    </row>
    <row r="27" spans="2:3" s="39" customFormat="1" ht="13.5">
      <c r="B27" s="45"/>
      <c r="C27" s="45"/>
    </row>
    <row r="28" spans="2:3" s="39" customFormat="1" ht="13.5">
      <c r="B28" s="45"/>
      <c r="C28" s="45"/>
    </row>
    <row r="29" spans="2:3" s="39" customFormat="1" ht="13.5">
      <c r="B29" s="45"/>
      <c r="C29" s="45"/>
    </row>
    <row r="30" spans="2:3" s="39" customFormat="1" ht="13.5">
      <c r="B30" s="45"/>
      <c r="C30" s="45"/>
    </row>
    <row r="31" spans="2:3" s="39" customFormat="1" ht="13.5">
      <c r="B31" s="45"/>
      <c r="C31" s="45"/>
    </row>
    <row r="32" spans="1:3" s="39" customFormat="1" ht="13.5">
      <c r="A32" s="62"/>
      <c r="B32" s="45"/>
      <c r="C32" s="45"/>
    </row>
    <row r="33" spans="2:3" s="39" customFormat="1" ht="13.5">
      <c r="B33" s="45"/>
      <c r="C33" s="45"/>
    </row>
    <row r="34" spans="1:3" s="39" customFormat="1" ht="13.5">
      <c r="A34" s="62"/>
      <c r="B34" s="45"/>
      <c r="C34" s="45"/>
    </row>
    <row r="35" spans="2:3" s="39" customFormat="1" ht="13.5">
      <c r="B35" s="45"/>
      <c r="C35" s="45"/>
    </row>
    <row r="36" spans="2:3" s="39" customFormat="1" ht="13.5">
      <c r="B36" s="45"/>
      <c r="C36" s="45"/>
    </row>
    <row r="37" spans="2:3" s="39" customFormat="1" ht="13.5">
      <c r="B37" s="45"/>
      <c r="C37" s="45"/>
    </row>
    <row r="38" spans="2:3" s="39" customFormat="1" ht="13.5">
      <c r="B38" s="45"/>
      <c r="C38" s="45"/>
    </row>
    <row r="39" spans="2:3" s="39" customFormat="1" ht="13.5">
      <c r="B39" s="45"/>
      <c r="C39" s="45"/>
    </row>
    <row r="40" spans="2:3" s="39" customFormat="1" ht="13.5">
      <c r="B40" s="45"/>
      <c r="C40" s="45"/>
    </row>
    <row r="41" spans="2:3" s="39" customFormat="1" ht="13.5">
      <c r="B41" s="45"/>
      <c r="C41" s="45"/>
    </row>
    <row r="42" spans="2:3" s="39" customFormat="1" ht="13.5">
      <c r="B42" s="45"/>
      <c r="C42" s="45"/>
    </row>
    <row r="43" spans="2:3" s="39" customFormat="1" ht="13.5">
      <c r="B43" s="45"/>
      <c r="C43" s="45"/>
    </row>
    <row r="56" spans="2:4" s="39" customFormat="1" ht="13.5">
      <c r="B56" s="45">
        <f>B23-Consol_EQ!F25</f>
        <v>0</v>
      </c>
      <c r="C56" s="45"/>
      <c r="D56" s="45">
        <v>0</v>
      </c>
    </row>
  </sheetData>
  <sheetProtection/>
  <printOptions horizontalCentered="1"/>
  <pageMargins left="0.79" right="0.63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ctre</cp:lastModifiedBy>
  <cp:lastPrinted>2007-08-17T03:51:20Z</cp:lastPrinted>
  <dcterms:created xsi:type="dcterms:W3CDTF">2004-08-07T08:47:17Z</dcterms:created>
  <dcterms:modified xsi:type="dcterms:W3CDTF">2007-08-28T10:55:35Z</dcterms:modified>
  <cp:category/>
  <cp:version/>
  <cp:contentType/>
  <cp:contentStatus/>
</cp:coreProperties>
</file>