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200" activeTab="0"/>
  </bookViews>
  <sheets>
    <sheet name="KLSE" sheetId="1" r:id="rId1"/>
  </sheets>
  <externalReferences>
    <externalReference r:id="rId4"/>
  </externalReferences>
  <definedNames>
    <definedName name="__123Graph_A" hidden="1">'[1]Consheet'!#REF!</definedName>
    <definedName name="__123Graph_B" hidden="1">'[1]Consheet'!#REF!</definedName>
    <definedName name="__123Graph_C" hidden="1">'[1]Consheet'!#REF!</definedName>
    <definedName name="__123Graph_D" hidden="1">'[1]Consheet'!#REF!</definedName>
    <definedName name="__123Graph_E" hidden="1">'[1]Consheet'!#REF!</definedName>
    <definedName name="__123Graph_F" hidden="1">'[1]Consheet'!#REF!</definedName>
    <definedName name="_xlnm.Print_Area" localSheetId="0">'KLSE'!$A$1:$M$121</definedName>
    <definedName name="WORK_9TH">#REF!</definedName>
    <definedName name="WORK_BS">#REF!</definedName>
    <definedName name="WORK_N1">#REF!</definedName>
    <definedName name="WORK_N2">#REF!</definedName>
    <definedName name="WORK_N3">#REF!</definedName>
    <definedName name="WORK_PL">#REF!</definedName>
  </definedNames>
  <calcPr fullCalcOnLoad="1"/>
</workbook>
</file>

<file path=xl/sharedStrings.xml><?xml version="1.0" encoding="utf-8"?>
<sst xmlns="http://schemas.openxmlformats.org/spreadsheetml/2006/main" count="88" uniqueCount="72">
  <si>
    <t>Quarterly Report</t>
  </si>
  <si>
    <t>The Board of Directors is pleased to announce the unaudited results of the Group for the 4th Quarter ended 31th December 2000</t>
  </si>
  <si>
    <t>Consolidated Unaudited Income Statement</t>
  </si>
  <si>
    <t>Individual Quarter</t>
  </si>
  <si>
    <t>Cumulative Quarter</t>
  </si>
  <si>
    <t>31/12/00</t>
  </si>
  <si>
    <t>31/12/99</t>
  </si>
  <si>
    <t>30/09/00</t>
  </si>
  <si>
    <t>30/09/99</t>
  </si>
  <si>
    <t>RM'000</t>
  </si>
  <si>
    <t>Turnover</t>
  </si>
  <si>
    <t>Investment income</t>
  </si>
  <si>
    <t>Other income include interest income</t>
  </si>
  <si>
    <t>Operating profit/(loss) before interest on borrowings, depreciation and amortasation, exceptional items, taxation, minority interests and pre-acquisition loss</t>
  </si>
  <si>
    <t>Interest on borrowings</t>
  </si>
  <si>
    <t>Depreciation and amortisation</t>
  </si>
  <si>
    <t>Exceptional items</t>
  </si>
  <si>
    <t>Operating profit/(loss) after interest on borrowings, depreciation and amortisation and exceptional items but before taxation and minority interests</t>
  </si>
  <si>
    <t>Share in the results of associated company</t>
  </si>
  <si>
    <t>Profit/(loss) before taxation and minority interests</t>
  </si>
  <si>
    <t>Taxation</t>
  </si>
  <si>
    <t>Profit/(loss) after taxation before minority interests</t>
  </si>
  <si>
    <t>Minority interests</t>
  </si>
  <si>
    <t>Profit/(loss) after taxation attributable to members of the company</t>
  </si>
  <si>
    <t>Sen</t>
  </si>
  <si>
    <t>Loss per share (based on loss after taxation attributable to members of the Company and on 39,540,000 ordinary shares)</t>
  </si>
  <si>
    <t>Approved by:</t>
  </si>
  <si>
    <t>Consolidated Unaudited Balance Sheet</t>
  </si>
  <si>
    <t xml:space="preserve">As At </t>
  </si>
  <si>
    <t>End</t>
  </si>
  <si>
    <t>Preceding</t>
  </si>
  <si>
    <t xml:space="preserve">Current </t>
  </si>
  <si>
    <t>Financial</t>
  </si>
  <si>
    <t xml:space="preserve">Quarter </t>
  </si>
  <si>
    <t>Year Ended</t>
  </si>
  <si>
    <t>Unaudited</t>
  </si>
  <si>
    <t>Audited</t>
  </si>
  <si>
    <t>FIXED ASSETS</t>
  </si>
  <si>
    <t>ASSOCIATED COMPANY</t>
  </si>
  <si>
    <t>GOODWILL ON CONSOLIDATION</t>
  </si>
  <si>
    <t>OTHER INVESTMENT</t>
  </si>
  <si>
    <t>-</t>
  </si>
  <si>
    <t>CURRENT ASSETS</t>
  </si>
  <si>
    <t>Development properties</t>
  </si>
  <si>
    <t>Contract work-in-progress</t>
  </si>
  <si>
    <t>Stocks</t>
  </si>
  <si>
    <t>Trade debtors</t>
  </si>
  <si>
    <t>Other debtors</t>
  </si>
  <si>
    <t xml:space="preserve">Investments </t>
  </si>
  <si>
    <t>Deposits with financial institution</t>
  </si>
  <si>
    <t>Cash and bank balances</t>
  </si>
  <si>
    <t>CURRENT LIABILITIES</t>
  </si>
  <si>
    <t>Trade creditors</t>
  </si>
  <si>
    <t>Other creditors</t>
  </si>
  <si>
    <t>Bank borrowings</t>
  </si>
  <si>
    <t>Proposed dividend</t>
  </si>
  <si>
    <t>NET CURRENT ASSETS</t>
  </si>
  <si>
    <t xml:space="preserve"> </t>
  </si>
  <si>
    <t>DEFERRED EXPENDITURE</t>
  </si>
  <si>
    <t>SHAREHOLDERS' FUNDS</t>
  </si>
  <si>
    <t>Share capital</t>
  </si>
  <si>
    <t>Reserves</t>
  </si>
  <si>
    <t xml:space="preserve">  Share premium </t>
  </si>
  <si>
    <t xml:space="preserve">  Capital reserves</t>
  </si>
  <si>
    <t xml:space="preserve">  Reserve on consolidation</t>
  </si>
  <si>
    <t xml:space="preserve">  Retained profits</t>
  </si>
  <si>
    <t>MINORITY INTEREST</t>
  </si>
  <si>
    <t>TERM LOAN (SECURED)</t>
  </si>
  <si>
    <t>DEFERRED LIABILITY</t>
  </si>
  <si>
    <t>DEFERRED TAXATION</t>
  </si>
  <si>
    <t>REDEEMABLE UNSECURED BANK GUARANTEED BONDS</t>
  </si>
  <si>
    <t>Net tangible assets per share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</si>
</sst>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0_)"/>
    <numFmt numFmtId="174" formatCode="0_)"/>
    <numFmt numFmtId="175" formatCode="0.0%"/>
    <numFmt numFmtId="176" formatCode="#,##0.0_);\(#,##0.00\)"/>
    <numFmt numFmtId="177" formatCode="#,##0.000"/>
    <numFmt numFmtId="178" formatCode="_(* #,##0.0_);_(* \(#,##0.0\);_(* &quot;-&quot;??_);_(@_)"/>
    <numFmt numFmtId="179" formatCode="_(* #,##0_);_(* \(#,##0\);_(* &quot;-&quot;??_);_(@_)"/>
    <numFmt numFmtId="180" formatCode="#,##0;\(#,##0\)"/>
    <numFmt numFmtId="181" formatCode="#,##0;\9#,##0"/>
    <numFmt numFmtId="182" formatCode="#,##0.0"/>
    <numFmt numFmtId="183" formatCode="0_);\(0\)"/>
  </numFmts>
  <fonts count="6">
    <font>
      <sz val="12"/>
      <name val="Arial MT"/>
      <family val="0"/>
    </font>
    <font>
      <sz val="10"/>
      <name val="Arial"/>
      <family val="0"/>
    </font>
    <font>
      <b/>
      <u val="single"/>
      <sz val="14"/>
      <name val="Arial MT"/>
      <family val="0"/>
    </font>
    <font>
      <u val="single"/>
      <sz val="12"/>
      <name val="Arial MT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 quotePrefix="1">
      <alignment horizontal="center"/>
    </xf>
    <xf numFmtId="37" fontId="0" fillId="0" borderId="1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5" applyNumberFormat="1" applyFont="1" applyBorder="1" applyAlignment="1">
      <alignment horizontal="right"/>
    </xf>
    <xf numFmtId="43" fontId="0" fillId="0" borderId="1" xfId="15" applyFont="1" applyBorder="1" applyAlignment="1">
      <alignment horizontal="right"/>
    </xf>
    <xf numFmtId="37" fontId="0" fillId="0" borderId="0" xfId="15" applyNumberFormat="1" applyFont="1" applyAlignment="1">
      <alignment horizontal="right"/>
    </xf>
    <xf numFmtId="37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2" xfId="15" applyNumberFormat="1" applyFont="1" applyBorder="1" applyAlignment="1">
      <alignment horizontal="right"/>
    </xf>
    <xf numFmtId="43" fontId="0" fillId="0" borderId="0" xfId="15" applyFont="1" applyAlignment="1">
      <alignment/>
    </xf>
    <xf numFmtId="43" fontId="0" fillId="0" borderId="0" xfId="15" applyFont="1" applyAlignment="1">
      <alignment horizontal="right"/>
    </xf>
    <xf numFmtId="179" fontId="0" fillId="0" borderId="2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43" fontId="0" fillId="0" borderId="2" xfId="15" applyFont="1" applyBorder="1" applyAlignment="1">
      <alignment horizontal="right"/>
    </xf>
    <xf numFmtId="179" fontId="0" fillId="0" borderId="2" xfId="15" applyNumberFormat="1" applyFont="1" applyBorder="1" applyAlignment="1">
      <alignment horizontal="center"/>
    </xf>
    <xf numFmtId="179" fontId="0" fillId="0" borderId="0" xfId="15" applyNumberFormat="1" applyFont="1" applyBorder="1" applyAlignment="1">
      <alignment/>
    </xf>
    <xf numFmtId="179" fontId="0" fillId="0" borderId="0" xfId="15" applyNumberFormat="1" applyFont="1" applyBorder="1" applyAlignment="1">
      <alignment horizontal="right"/>
    </xf>
    <xf numFmtId="179" fontId="4" fillId="0" borderId="0" xfId="15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41" fontId="0" fillId="0" borderId="0" xfId="15" applyNumberFormat="1" applyAlignment="1">
      <alignment/>
    </xf>
    <xf numFmtId="43" fontId="0" fillId="0" borderId="0" xfId="15" applyAlignment="1">
      <alignment/>
    </xf>
    <xf numFmtId="37" fontId="0" fillId="0" borderId="0" xfId="15" applyNumberFormat="1" applyAlignment="1">
      <alignment/>
    </xf>
    <xf numFmtId="0" fontId="0" fillId="0" borderId="0" xfId="0" applyAlignment="1">
      <alignment horizontal="justify" wrapText="1"/>
    </xf>
    <xf numFmtId="37" fontId="0" fillId="0" borderId="0" xfId="0" applyNumberFormat="1" applyAlignment="1">
      <alignment horizontal="fill"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2" xfId="0" applyNumberFormat="1" applyBorder="1" applyAlignment="1">
      <alignment horizontal="fill"/>
    </xf>
    <xf numFmtId="180" fontId="0" fillId="0" borderId="0" xfId="0" applyNumberFormat="1" applyAlignment="1">
      <alignment horizontal="fill"/>
    </xf>
    <xf numFmtId="176" fontId="0" fillId="0" borderId="0" xfId="0" applyNumberFormat="1" applyAlignment="1">
      <alignment/>
    </xf>
    <xf numFmtId="39" fontId="0" fillId="0" borderId="1" xfId="0" applyNumberFormat="1" applyBorder="1" applyAlignment="1" applyProtection="1">
      <alignment/>
      <protection/>
    </xf>
    <xf numFmtId="3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forma Bsheet Workings- Exercise of Warrants &amp; Esos-scenario 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0</xdr:rowOff>
    </xdr:from>
    <xdr:ext cx="123825" cy="257175"/>
    <xdr:sp>
      <xdr:nvSpPr>
        <xdr:cNvPr id="1" name="TextBox 1"/>
        <xdr:cNvSpPr txBox="1">
          <a:spLocks noChangeArrowheads="1"/>
        </xdr:cNvSpPr>
      </xdr:nvSpPr>
      <xdr:spPr>
        <a:xfrm>
          <a:off x="0" y="265652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kon\consolidated%20accounts\Dec2000-Version%206\TajoC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roup acct."/>
      <sheetName val="Consheet"/>
      <sheetName val="Permanent Adj"/>
      <sheetName val="Opening Adj"/>
      <sheetName val="Current Adj"/>
      <sheetName val="Able Shipping - workings"/>
      <sheetName val="Interco. elimination"/>
      <sheetName val="Schedule"/>
      <sheetName val="Subschedule"/>
      <sheetName val="Segment"/>
      <sheetName val="Dilution of shares"/>
      <sheetName val="KLSE"/>
    </sheetNames>
    <sheetDataSet>
      <sheetData sheetId="1">
        <row r="77">
          <cell r="D77">
            <v>64994457.45</v>
          </cell>
          <cell r="H77">
            <v>66852348</v>
          </cell>
        </row>
        <row r="78">
          <cell r="H78">
            <v>0</v>
          </cell>
        </row>
        <row r="79">
          <cell r="D79">
            <v>0</v>
          </cell>
          <cell r="H79">
            <v>0</v>
          </cell>
        </row>
        <row r="82">
          <cell r="D82">
            <v>21283270</v>
          </cell>
          <cell r="H82">
            <v>21283270</v>
          </cell>
        </row>
        <row r="83">
          <cell r="D83">
            <v>0</v>
          </cell>
          <cell r="H83">
            <v>0</v>
          </cell>
        </row>
        <row r="84">
          <cell r="D84">
            <v>1337950.28</v>
          </cell>
          <cell r="H84">
            <v>6034674</v>
          </cell>
        </row>
        <row r="85">
          <cell r="D85">
            <v>4070605.7899999954</v>
          </cell>
          <cell r="H85">
            <v>38520135</v>
          </cell>
        </row>
        <row r="86">
          <cell r="D86">
            <v>747346.0099999998</v>
          </cell>
          <cell r="H86">
            <v>5794581</v>
          </cell>
        </row>
        <row r="87">
          <cell r="D87">
            <v>35300</v>
          </cell>
          <cell r="H87">
            <v>256039</v>
          </cell>
        </row>
        <row r="88">
          <cell r="D88">
            <v>181649.31</v>
          </cell>
          <cell r="H88">
            <v>9976546</v>
          </cell>
        </row>
        <row r="89">
          <cell r="D89">
            <v>914465.0399999998</v>
          </cell>
          <cell r="H89">
            <v>644330</v>
          </cell>
        </row>
        <row r="95">
          <cell r="D95">
            <v>7518254.550000001</v>
          </cell>
          <cell r="H95">
            <v>13104036</v>
          </cell>
        </row>
        <row r="96">
          <cell r="D96">
            <v>2149685.51</v>
          </cell>
          <cell r="H96">
            <v>12289764</v>
          </cell>
        </row>
        <row r="97">
          <cell r="D97">
            <v>17593179.28</v>
          </cell>
          <cell r="H97">
            <v>3234583</v>
          </cell>
        </row>
        <row r="98">
          <cell r="D98">
            <v>109825254.58999999</v>
          </cell>
          <cell r="H98">
            <v>114727558</v>
          </cell>
        </row>
        <row r="99">
          <cell r="D99">
            <v>74547136.74000001</v>
          </cell>
          <cell r="H99">
            <v>41859968</v>
          </cell>
        </row>
        <row r="100">
          <cell r="D100">
            <v>1048828</v>
          </cell>
          <cell r="H100">
            <v>932411</v>
          </cell>
        </row>
        <row r="101">
          <cell r="D101">
            <v>0</v>
          </cell>
          <cell r="H101">
            <v>0</v>
          </cell>
        </row>
        <row r="107">
          <cell r="D107">
            <v>68887</v>
          </cell>
          <cell r="H107">
            <v>68887</v>
          </cell>
        </row>
        <row r="108">
          <cell r="D108">
            <v>-0.17999999993480742</v>
          </cell>
          <cell r="H108">
            <v>44834</v>
          </cell>
        </row>
        <row r="114">
          <cell r="D114">
            <v>39540002.180199996</v>
          </cell>
          <cell r="H114">
            <v>38368000</v>
          </cell>
        </row>
        <row r="115">
          <cell r="D115">
            <v>1250427</v>
          </cell>
          <cell r="H115">
            <v>1250427</v>
          </cell>
        </row>
        <row r="116">
          <cell r="D116">
            <v>17105963</v>
          </cell>
          <cell r="H116">
            <v>17102053</v>
          </cell>
        </row>
        <row r="117">
          <cell r="D117">
            <v>0</v>
          </cell>
          <cell r="H117">
            <v>180122</v>
          </cell>
        </row>
        <row r="118">
          <cell r="D118">
            <v>-168617602.47019997</v>
          </cell>
          <cell r="H118">
            <v>-143208725</v>
          </cell>
        </row>
        <row r="122">
          <cell r="D122">
            <v>0</v>
          </cell>
          <cell r="H122">
            <v>0</v>
          </cell>
        </row>
        <row r="123">
          <cell r="D123">
            <v>0</v>
          </cell>
          <cell r="H123">
            <v>47957084</v>
          </cell>
        </row>
        <row r="124">
          <cell r="D124">
            <v>1658519</v>
          </cell>
          <cell r="H124">
            <v>1658519</v>
          </cell>
        </row>
        <row r="125">
          <cell r="D125">
            <v>14294</v>
          </cell>
          <cell r="H125">
            <v>19844</v>
          </cell>
        </row>
        <row r="126">
          <cell r="D126">
            <v>0</v>
          </cell>
          <cell r="H126">
            <v>0</v>
          </cell>
        </row>
      </sheetData>
      <sheetData sheetId="2">
        <row r="10">
          <cell r="AR10">
            <v>58591187.85</v>
          </cell>
        </row>
        <row r="17">
          <cell r="AR17">
            <v>-4816407.289999999</v>
          </cell>
        </row>
        <row r="18">
          <cell r="AR18">
            <v>5135068.14</v>
          </cell>
        </row>
        <row r="19">
          <cell r="AR19">
            <v>17413829.480000004</v>
          </cell>
        </row>
        <row r="23">
          <cell r="AR23">
            <v>228890.25</v>
          </cell>
        </row>
        <row r="27">
          <cell r="AR27">
            <v>0</v>
          </cell>
        </row>
        <row r="29">
          <cell r="AR29">
            <v>-25274002.290000003</v>
          </cell>
        </row>
        <row r="31">
          <cell r="AR31">
            <v>-134779</v>
          </cell>
        </row>
        <row r="35">
          <cell r="AR35">
            <v>0</v>
          </cell>
        </row>
        <row r="76">
          <cell r="AR76">
            <v>10000000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128"/>
  <sheetViews>
    <sheetView tabSelected="1" zoomScale="60" zoomScaleNormal="60" workbookViewId="0" topLeftCell="A1">
      <selection activeCell="A23" sqref="A23"/>
    </sheetView>
  </sheetViews>
  <sheetFormatPr defaultColWidth="8.88671875" defaultRowHeight="15"/>
  <cols>
    <col min="1" max="1" width="3.3359375" style="0" customWidth="1"/>
    <col min="2" max="2" width="27.3359375" style="0" customWidth="1"/>
    <col min="3" max="3" width="3.3359375" style="0" customWidth="1"/>
    <col min="4" max="4" width="9.5546875" style="0" customWidth="1"/>
    <col min="5" max="5" width="8.6640625" style="0" customWidth="1"/>
    <col min="6" max="6" width="1.5625" style="0" customWidth="1"/>
    <col min="7" max="7" width="8.6640625" style="0" customWidth="1"/>
    <col min="8" max="8" width="2.4453125" style="0" customWidth="1"/>
    <col min="9" max="9" width="8.6640625" style="0" customWidth="1"/>
    <col min="10" max="10" width="1.5625" style="0" customWidth="1"/>
    <col min="11" max="11" width="10.10546875" style="0" customWidth="1"/>
    <col min="12" max="12" width="22.4453125" style="0" customWidth="1"/>
    <col min="14" max="14" width="0" style="0" hidden="1" customWidth="1"/>
    <col min="15" max="15" width="8.4453125" style="0" bestFit="1" customWidth="1"/>
    <col min="16" max="16" width="2.4453125" style="0" customWidth="1"/>
  </cols>
  <sheetData>
    <row r="6" spans="1:11" ht="18">
      <c r="A6" s="1" t="s">
        <v>0</v>
      </c>
      <c r="B6" s="2"/>
      <c r="C6" s="2"/>
      <c r="D6" s="3"/>
      <c r="E6" s="3"/>
      <c r="F6" s="3"/>
      <c r="G6" s="3"/>
      <c r="H6" s="3"/>
      <c r="I6" s="3"/>
      <c r="J6" s="3"/>
      <c r="K6" s="3"/>
    </row>
    <row r="7" spans="1:11" ht="18">
      <c r="A7" s="1"/>
      <c r="B7" s="2"/>
      <c r="C7" s="2"/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4">
        <v>1</v>
      </c>
      <c r="B14" s="5" t="s">
        <v>2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3"/>
      <c r="B15" s="3"/>
      <c r="C15" s="3"/>
      <c r="D15" s="3"/>
      <c r="E15" s="6"/>
      <c r="F15" s="4" t="s">
        <v>3</v>
      </c>
      <c r="G15" s="6"/>
      <c r="H15" s="6"/>
      <c r="I15" s="6"/>
      <c r="J15" s="4" t="s">
        <v>4</v>
      </c>
      <c r="K15" s="6"/>
    </row>
    <row r="16" spans="1:17" ht="15.75">
      <c r="A16" s="4"/>
      <c r="B16" s="6"/>
      <c r="C16" s="3"/>
      <c r="D16" s="3"/>
      <c r="E16" s="7" t="s">
        <v>5</v>
      </c>
      <c r="F16" s="4"/>
      <c r="G16" s="7" t="s">
        <v>6</v>
      </c>
      <c r="H16" s="6"/>
      <c r="I16" s="7" t="str">
        <f>+E16</f>
        <v>31/12/00</v>
      </c>
      <c r="J16" s="4"/>
      <c r="K16" s="7" t="str">
        <f>+G16</f>
        <v>31/12/99</v>
      </c>
      <c r="O16" s="7" t="s">
        <v>7</v>
      </c>
      <c r="Q16" s="7" t="s">
        <v>8</v>
      </c>
    </row>
    <row r="17" spans="1:17" ht="15.75">
      <c r="A17" s="3"/>
      <c r="B17" s="3"/>
      <c r="C17" s="3"/>
      <c r="D17" s="3"/>
      <c r="E17" s="4" t="s">
        <v>9</v>
      </c>
      <c r="F17" s="4"/>
      <c r="G17" s="4" t="s">
        <v>9</v>
      </c>
      <c r="H17" s="6"/>
      <c r="I17" s="4" t="s">
        <v>9</v>
      </c>
      <c r="J17" s="4"/>
      <c r="K17" s="4" t="s">
        <v>9</v>
      </c>
      <c r="O17" s="4" t="s">
        <v>9</v>
      </c>
      <c r="Q17" s="4" t="s">
        <v>9</v>
      </c>
    </row>
    <row r="18" spans="1:15" ht="15">
      <c r="A18" s="8"/>
      <c r="B18" s="3"/>
      <c r="C18" s="3"/>
      <c r="D18" s="3"/>
      <c r="E18" s="9"/>
      <c r="F18" s="9"/>
      <c r="G18" s="9"/>
      <c r="H18" s="9"/>
      <c r="I18" s="9"/>
      <c r="J18" s="9"/>
      <c r="K18" s="9"/>
      <c r="O18" s="10"/>
    </row>
    <row r="19" spans="1:17" ht="15.75" thickBot="1">
      <c r="A19" s="8"/>
      <c r="B19" s="11" t="s">
        <v>10</v>
      </c>
      <c r="C19" s="12"/>
      <c r="D19" s="3"/>
      <c r="E19" s="13">
        <f>+I19-O19</f>
        <v>10178.187850000002</v>
      </c>
      <c r="F19" s="14"/>
      <c r="G19" s="13">
        <f>+K19-Q19</f>
        <v>26376</v>
      </c>
      <c r="H19" s="15"/>
      <c r="I19" s="13">
        <f>+'[1]Consheet'!AR10/1000</f>
        <v>58591.18785</v>
      </c>
      <c r="J19" s="16"/>
      <c r="K19" s="13">
        <v>88050</v>
      </c>
      <c r="O19" s="10">
        <v>48413</v>
      </c>
      <c r="Q19" s="10">
        <v>61674</v>
      </c>
    </row>
    <row r="20" spans="1:17" ht="15">
      <c r="A20" s="8"/>
      <c r="B20" s="3"/>
      <c r="C20" s="3"/>
      <c r="D20" s="3"/>
      <c r="E20" s="16"/>
      <c r="F20" s="14"/>
      <c r="G20" s="16"/>
      <c r="H20" s="15"/>
      <c r="I20" s="16"/>
      <c r="J20" s="16"/>
      <c r="K20" s="16"/>
      <c r="O20" s="10"/>
      <c r="Q20" s="10"/>
    </row>
    <row r="21" spans="1:17" ht="15.75" thickBot="1">
      <c r="A21" s="8"/>
      <c r="B21" s="11" t="s">
        <v>11</v>
      </c>
      <c r="C21" s="12"/>
      <c r="D21" s="3"/>
      <c r="E21" s="17">
        <f>+I21-O21</f>
        <v>0</v>
      </c>
      <c r="F21" s="14"/>
      <c r="G21" s="17">
        <f>+K21-Q21</f>
        <v>0</v>
      </c>
      <c r="H21" s="15"/>
      <c r="I21" s="17">
        <v>0</v>
      </c>
      <c r="J21" s="16"/>
      <c r="K21" s="17">
        <v>0</v>
      </c>
      <c r="O21" s="10"/>
      <c r="Q21" s="10"/>
    </row>
    <row r="22" spans="1:17" ht="15">
      <c r="A22" s="8"/>
      <c r="B22" s="3"/>
      <c r="C22" s="3"/>
      <c r="D22" s="3"/>
      <c r="E22" s="16"/>
      <c r="F22" s="14"/>
      <c r="G22" s="16"/>
      <c r="H22" s="15"/>
      <c r="I22" s="16"/>
      <c r="J22" s="16"/>
      <c r="K22" s="16"/>
      <c r="O22" s="10"/>
      <c r="Q22" s="10"/>
    </row>
    <row r="23" spans="1:17" ht="30.75" thickBot="1">
      <c r="A23" s="8"/>
      <c r="B23" s="11" t="s">
        <v>12</v>
      </c>
      <c r="C23" s="3"/>
      <c r="D23" s="3"/>
      <c r="E23" s="13">
        <f>+I23-O23</f>
        <v>-199.10975</v>
      </c>
      <c r="F23" s="14"/>
      <c r="G23" s="13">
        <f>+K23-Q23</f>
        <v>10137</v>
      </c>
      <c r="H23" s="15"/>
      <c r="I23" s="13">
        <f>+'[1]Consheet'!AR23/1000</f>
        <v>228.89025</v>
      </c>
      <c r="J23" s="16"/>
      <c r="K23" s="13">
        <v>10634</v>
      </c>
      <c r="O23" s="10">
        <v>428</v>
      </c>
      <c r="Q23" s="10">
        <v>497</v>
      </c>
    </row>
    <row r="24" spans="1:17" ht="15">
      <c r="A24" s="8"/>
      <c r="B24" s="3"/>
      <c r="C24" s="3"/>
      <c r="D24" s="3"/>
      <c r="E24" s="16"/>
      <c r="F24" s="14"/>
      <c r="G24" s="16"/>
      <c r="H24" s="15"/>
      <c r="I24" s="16"/>
      <c r="J24" s="16"/>
      <c r="K24" s="16"/>
      <c r="O24" s="10"/>
      <c r="Q24" s="10"/>
    </row>
    <row r="25" spans="1:17" ht="90">
      <c r="A25" s="8"/>
      <c r="B25" s="11" t="s">
        <v>13</v>
      </c>
      <c r="C25" s="12"/>
      <c r="D25" s="3"/>
      <c r="E25" s="18">
        <f>+I25-O25</f>
        <v>-4621.511959999997</v>
      </c>
      <c r="F25" s="19"/>
      <c r="G25" s="18">
        <f>+K25-Q25</f>
        <v>6132</v>
      </c>
      <c r="H25" s="20"/>
      <c r="I25" s="18">
        <f>(+'[1]Consheet'!AR29+'[1]Consheet'!AR17+'[1]Consheet'!AR18+'[1]Consheet'!AR19)/1000</f>
        <v>-7541.511959999997</v>
      </c>
      <c r="J25" s="18"/>
      <c r="K25" s="18">
        <v>-1397</v>
      </c>
      <c r="O25" s="10">
        <v>-2920</v>
      </c>
      <c r="Q25" s="10">
        <v>-7529</v>
      </c>
    </row>
    <row r="26" spans="1:17" ht="15">
      <c r="A26" s="8"/>
      <c r="B26" s="3"/>
      <c r="C26" s="3"/>
      <c r="D26" s="3"/>
      <c r="E26" s="18"/>
      <c r="F26" s="19"/>
      <c r="G26" s="18"/>
      <c r="H26" s="20"/>
      <c r="I26" s="18"/>
      <c r="J26" s="18"/>
      <c r="K26" s="18"/>
      <c r="O26" s="10"/>
      <c r="Q26" s="10"/>
    </row>
    <row r="27" spans="1:17" ht="15">
      <c r="A27" s="8"/>
      <c r="B27" s="11" t="s">
        <v>14</v>
      </c>
      <c r="C27" s="3"/>
      <c r="D27" s="3"/>
      <c r="E27" s="18">
        <f>+I27-O27</f>
        <v>-5080.829480000004</v>
      </c>
      <c r="F27" s="19"/>
      <c r="G27" s="18">
        <f>+K27-Q27</f>
        <v>-8579</v>
      </c>
      <c r="H27" s="20"/>
      <c r="I27" s="18">
        <f>-'[1]Consheet'!AR19/1000</f>
        <v>-17413.829480000004</v>
      </c>
      <c r="J27" s="18"/>
      <c r="K27" s="18">
        <v>-21253</v>
      </c>
      <c r="O27" s="10">
        <v>-12333</v>
      </c>
      <c r="Q27" s="10">
        <v>-12674</v>
      </c>
    </row>
    <row r="28" spans="1:17" ht="15">
      <c r="A28" s="8"/>
      <c r="B28" s="3"/>
      <c r="C28" s="3"/>
      <c r="D28" s="3"/>
      <c r="E28" s="18"/>
      <c r="F28" s="19"/>
      <c r="G28" s="18"/>
      <c r="H28" s="20"/>
      <c r="I28" s="18"/>
      <c r="J28" s="18"/>
      <c r="K28" s="18"/>
      <c r="O28" s="10"/>
      <c r="Q28" s="10"/>
    </row>
    <row r="29" spans="1:17" ht="15">
      <c r="A29" s="8"/>
      <c r="B29" s="11" t="s">
        <v>15</v>
      </c>
      <c r="C29" s="3"/>
      <c r="D29" s="3"/>
      <c r="E29" s="18">
        <f>+I29-O29</f>
        <v>-2346.0681399999994</v>
      </c>
      <c r="F29" s="19"/>
      <c r="G29" s="18">
        <f>+K29-Q29</f>
        <v>-964</v>
      </c>
      <c r="H29" s="20"/>
      <c r="I29" s="18">
        <f>-'[1]Consheet'!AR18/1000</f>
        <v>-5135.068139999999</v>
      </c>
      <c r="J29" s="18"/>
      <c r="K29" s="18">
        <v>-5870</v>
      </c>
      <c r="L29" s="18"/>
      <c r="O29" s="10">
        <v>-2789</v>
      </c>
      <c r="Q29" s="10">
        <v>-4906</v>
      </c>
    </row>
    <row r="30" spans="1:17" ht="15">
      <c r="A30" s="8"/>
      <c r="B30" s="11"/>
      <c r="C30" s="3"/>
      <c r="D30" s="3"/>
      <c r="E30" s="18"/>
      <c r="F30" s="19"/>
      <c r="G30" s="18"/>
      <c r="H30" s="20"/>
      <c r="I30" s="18"/>
      <c r="J30" s="18"/>
      <c r="K30" s="18"/>
      <c r="O30" s="10"/>
      <c r="Q30" s="10"/>
    </row>
    <row r="31" spans="1:17" ht="15">
      <c r="A31" s="8"/>
      <c r="B31" s="11" t="s">
        <v>16</v>
      </c>
      <c r="C31" s="3"/>
      <c r="D31" s="3"/>
      <c r="E31" s="21">
        <f>+I31-O31</f>
        <v>8976.40729</v>
      </c>
      <c r="F31" s="22"/>
      <c r="G31" s="21">
        <f>+K31-Q31</f>
        <v>-28492</v>
      </c>
      <c r="H31" s="22"/>
      <c r="I31" s="21">
        <f>-'[1]Consheet'!AR17/1000</f>
        <v>4816.407289999999</v>
      </c>
      <c r="J31" s="23"/>
      <c r="K31" s="21">
        <v>-28492</v>
      </c>
      <c r="O31" s="24">
        <v>-4160</v>
      </c>
      <c r="Q31" s="24">
        <v>0</v>
      </c>
    </row>
    <row r="32" spans="1:17" ht="15">
      <c r="A32" s="8"/>
      <c r="B32" s="11"/>
      <c r="C32" s="3"/>
      <c r="D32" s="3"/>
      <c r="E32" s="18"/>
      <c r="F32" s="19"/>
      <c r="G32" s="18"/>
      <c r="H32" s="20"/>
      <c r="I32" s="18"/>
      <c r="J32" s="18"/>
      <c r="K32" s="18"/>
      <c r="O32" s="25"/>
      <c r="Q32" s="25"/>
    </row>
    <row r="33" spans="1:17" ht="75">
      <c r="A33" s="8"/>
      <c r="B33" s="11" t="s">
        <v>17</v>
      </c>
      <c r="C33" s="3"/>
      <c r="D33" s="3"/>
      <c r="E33" s="18">
        <f>SUM(E25:E31)</f>
        <v>-3072.0022900000004</v>
      </c>
      <c r="F33" s="19"/>
      <c r="G33" s="18">
        <f>SUM(G25:G31)</f>
        <v>-31903</v>
      </c>
      <c r="H33" s="20"/>
      <c r="I33" s="18">
        <f>SUM(I25:I31)</f>
        <v>-25274.00229</v>
      </c>
      <c r="J33" s="18"/>
      <c r="K33" s="25">
        <f>SUM(K25:K31)</f>
        <v>-57012</v>
      </c>
      <c r="O33" s="25">
        <f>SUM(O25:O31)</f>
        <v>-22202</v>
      </c>
      <c r="Q33" s="25">
        <f>SUM(Q25:Q31)</f>
        <v>-25109</v>
      </c>
    </row>
    <row r="34" spans="1:17" ht="15">
      <c r="A34" s="8"/>
      <c r="B34" s="11"/>
      <c r="C34" s="3"/>
      <c r="D34" s="3"/>
      <c r="E34" s="18"/>
      <c r="F34" s="19"/>
      <c r="G34" s="18"/>
      <c r="H34" s="20"/>
      <c r="I34" s="18"/>
      <c r="J34" s="18"/>
      <c r="K34" s="18"/>
      <c r="O34" s="25"/>
      <c r="Q34" s="25"/>
    </row>
    <row r="35" spans="1:17" ht="30">
      <c r="A35" s="8"/>
      <c r="B35" s="11" t="s">
        <v>18</v>
      </c>
      <c r="C35" s="12"/>
      <c r="D35" s="3"/>
      <c r="E35" s="26">
        <f>+I35-O35</f>
        <v>0</v>
      </c>
      <c r="F35" s="14"/>
      <c r="G35" s="21">
        <f>+K35-Q35</f>
        <v>0</v>
      </c>
      <c r="H35" s="20"/>
      <c r="I35" s="26">
        <f>+'[1]Consheet'!AR27/1000</f>
        <v>0</v>
      </c>
      <c r="J35" s="16"/>
      <c r="K35" s="26">
        <v>0</v>
      </c>
      <c r="O35" s="27">
        <v>0</v>
      </c>
      <c r="Q35" s="27">
        <v>0</v>
      </c>
    </row>
    <row r="36" spans="1:17" ht="15">
      <c r="A36" s="8"/>
      <c r="B36" s="11"/>
      <c r="C36" s="3"/>
      <c r="D36" s="3"/>
      <c r="E36" s="16"/>
      <c r="F36" s="14"/>
      <c r="G36" s="16"/>
      <c r="H36" s="20"/>
      <c r="I36" s="16"/>
      <c r="J36" s="16"/>
      <c r="K36" s="16"/>
      <c r="O36" s="28"/>
      <c r="Q36" s="28"/>
    </row>
    <row r="37" spans="1:17" ht="30">
      <c r="A37" s="8"/>
      <c r="B37" s="11" t="s">
        <v>19</v>
      </c>
      <c r="C37" s="12"/>
      <c r="D37" s="3"/>
      <c r="E37" s="16">
        <f>SUM(E32:E35)</f>
        <v>-3072.0022900000004</v>
      </c>
      <c r="F37" s="14"/>
      <c r="G37" s="16">
        <f>SUM(G32:G35)</f>
        <v>-31903</v>
      </c>
      <c r="H37" s="20"/>
      <c r="I37" s="16">
        <f>SUM(I32:I35)</f>
        <v>-25274.00229</v>
      </c>
      <c r="J37" s="16"/>
      <c r="K37" s="16">
        <f>SUM(K32:K35)</f>
        <v>-57012</v>
      </c>
      <c r="O37" s="28">
        <f>SUM(O32:O35)</f>
        <v>-22202</v>
      </c>
      <c r="Q37" s="28">
        <f>SUM(Q32:Q35)</f>
        <v>-25109</v>
      </c>
    </row>
    <row r="38" spans="1:17" ht="15">
      <c r="A38" s="8"/>
      <c r="B38" s="11"/>
      <c r="C38" s="3"/>
      <c r="D38" s="3"/>
      <c r="E38" s="16"/>
      <c r="F38" s="14"/>
      <c r="G38" s="16"/>
      <c r="H38" s="20"/>
      <c r="I38" s="16"/>
      <c r="J38" s="16"/>
      <c r="K38" s="16"/>
      <c r="O38" s="28"/>
      <c r="Q38" s="28"/>
    </row>
    <row r="39" spans="1:17" ht="15">
      <c r="A39" s="8"/>
      <c r="B39" s="11" t="s">
        <v>20</v>
      </c>
      <c r="C39" s="12"/>
      <c r="D39" s="3"/>
      <c r="E39" s="21">
        <f>+I39-O39</f>
        <v>-138.779</v>
      </c>
      <c r="F39" s="14"/>
      <c r="G39" s="21">
        <f>+K39-Q39</f>
        <v>-1135</v>
      </c>
      <c r="H39" s="20"/>
      <c r="I39" s="21">
        <f>+'[1]Consheet'!AR31/1000</f>
        <v>-134.779</v>
      </c>
      <c r="J39" s="16"/>
      <c r="K39" s="21">
        <v>-1144</v>
      </c>
      <c r="O39" s="24">
        <v>4</v>
      </c>
      <c r="Q39" s="24">
        <v>-9</v>
      </c>
    </row>
    <row r="40" spans="1:17" ht="15">
      <c r="A40" s="8"/>
      <c r="B40" s="11"/>
      <c r="C40" s="3"/>
      <c r="D40" s="3"/>
      <c r="E40" s="16"/>
      <c r="F40" s="14"/>
      <c r="G40" s="16"/>
      <c r="H40" s="20"/>
      <c r="I40" s="16"/>
      <c r="J40" s="16"/>
      <c r="K40" s="16"/>
      <c r="O40" s="28"/>
      <c r="Q40" s="28"/>
    </row>
    <row r="41" spans="1:17" ht="30">
      <c r="A41" s="8"/>
      <c r="B41" s="11" t="s">
        <v>21</v>
      </c>
      <c r="C41" s="12"/>
      <c r="D41" s="3"/>
      <c r="E41" s="16">
        <f>SUM(E36:E39)-1</f>
        <v>-3211.7812900000004</v>
      </c>
      <c r="F41" s="14"/>
      <c r="G41" s="16">
        <f>SUM(G36:G39)</f>
        <v>-33038</v>
      </c>
      <c r="H41" s="20"/>
      <c r="I41" s="16">
        <f>SUM(I36:I39)-1</f>
        <v>-25409.78129</v>
      </c>
      <c r="J41" s="16"/>
      <c r="K41" s="16">
        <f>SUM(K36:K39)</f>
        <v>-58156</v>
      </c>
      <c r="O41" s="28">
        <f>SUM(O36:O39)</f>
        <v>-22198</v>
      </c>
      <c r="Q41" s="28">
        <f>SUM(Q36:Q39)</f>
        <v>-25118</v>
      </c>
    </row>
    <row r="42" spans="1:17" ht="15">
      <c r="A42" s="8"/>
      <c r="B42" s="11"/>
      <c r="C42" s="12"/>
      <c r="D42" s="3"/>
      <c r="E42" s="16"/>
      <c r="F42" s="14"/>
      <c r="G42" s="16"/>
      <c r="H42" s="20"/>
      <c r="I42" s="16"/>
      <c r="J42" s="16"/>
      <c r="K42" s="16"/>
      <c r="O42" s="28"/>
      <c r="Q42" s="28"/>
    </row>
    <row r="43" spans="1:17" ht="15">
      <c r="A43" s="8"/>
      <c r="B43" s="11" t="s">
        <v>22</v>
      </c>
      <c r="C43" s="12"/>
      <c r="D43" s="3"/>
      <c r="E43" s="26">
        <f>+I43-O43</f>
        <v>0</v>
      </c>
      <c r="F43" s="14"/>
      <c r="G43" s="26">
        <f>+K43-Q43</f>
        <v>0</v>
      </c>
      <c r="H43" s="20"/>
      <c r="I43" s="26">
        <f>+'[1]Consheet'!AR35/1000</f>
        <v>0</v>
      </c>
      <c r="J43" s="16"/>
      <c r="K43" s="26">
        <v>0</v>
      </c>
      <c r="O43" s="27">
        <v>0</v>
      </c>
      <c r="Q43" s="27"/>
    </row>
    <row r="44" spans="1:17" ht="15">
      <c r="A44" s="8"/>
      <c r="B44" s="11"/>
      <c r="C44" s="3"/>
      <c r="D44" s="3"/>
      <c r="E44" s="16"/>
      <c r="F44" s="14"/>
      <c r="G44" s="16"/>
      <c r="H44" s="20"/>
      <c r="I44" s="16"/>
      <c r="J44" s="16"/>
      <c r="K44" s="16"/>
      <c r="O44" s="28"/>
      <c r="Q44" s="28"/>
    </row>
    <row r="45" spans="1:17" ht="45.75" thickBot="1">
      <c r="A45" s="8"/>
      <c r="B45" s="11" t="s">
        <v>23</v>
      </c>
      <c r="C45" s="3"/>
      <c r="D45" s="3"/>
      <c r="E45" s="13">
        <f>SUM(E40:E43)</f>
        <v>-3211.7812900000004</v>
      </c>
      <c r="F45" s="14"/>
      <c r="G45" s="13">
        <f>SUM(G40:G43)</f>
        <v>-33038</v>
      </c>
      <c r="H45" s="20"/>
      <c r="I45" s="13">
        <f>SUM(I40:I43)</f>
        <v>-25409.78129</v>
      </c>
      <c r="J45" s="16"/>
      <c r="K45" s="13">
        <f>SUM(K40:K43)</f>
        <v>-58156</v>
      </c>
      <c r="O45" s="29">
        <f>SUM(O40:O43)</f>
        <v>-22198</v>
      </c>
      <c r="Q45" s="29">
        <f>SUM(Q40:Q43)</f>
        <v>-25118</v>
      </c>
    </row>
    <row r="46" spans="1:17" ht="15">
      <c r="A46" s="8"/>
      <c r="B46" s="11"/>
      <c r="C46" s="3"/>
      <c r="D46" s="3"/>
      <c r="E46" s="16"/>
      <c r="F46" s="14"/>
      <c r="G46" s="16"/>
      <c r="H46" s="20"/>
      <c r="I46" s="16"/>
      <c r="J46" s="16"/>
      <c r="K46" s="16"/>
      <c r="O46" s="29"/>
      <c r="Q46" s="29"/>
    </row>
    <row r="47" spans="1:17" ht="15.75">
      <c r="A47" s="3"/>
      <c r="B47" s="11"/>
      <c r="C47" s="3"/>
      <c r="D47" s="3"/>
      <c r="E47" s="30" t="s">
        <v>24</v>
      </c>
      <c r="F47" s="28"/>
      <c r="G47" s="30" t="s">
        <v>24</v>
      </c>
      <c r="H47" s="9"/>
      <c r="I47" s="30" t="s">
        <v>24</v>
      </c>
      <c r="J47" s="28"/>
      <c r="K47" s="30" t="s">
        <v>24</v>
      </c>
      <c r="O47" s="28"/>
      <c r="Q47" s="28"/>
    </row>
    <row r="48" spans="1:17" ht="60.75" thickBot="1">
      <c r="A48" s="8"/>
      <c r="B48" s="11" t="s">
        <v>25</v>
      </c>
      <c r="C48" s="3"/>
      <c r="D48" s="3"/>
      <c r="E48" s="31">
        <f>(+E45/+I100)*100</f>
        <v>-8.122865738253115</v>
      </c>
      <c r="G48" s="31">
        <f>(+G45/+K100)*100</f>
        <v>-86.10821517931609</v>
      </c>
      <c r="H48" s="32"/>
      <c r="I48" s="31">
        <f>(+I45/+I100)*100</f>
        <v>-64.26347973932123</v>
      </c>
      <c r="J48" s="32"/>
      <c r="K48" s="31">
        <f>(+K45/38291)*100</f>
        <v>-151.8790316262307</v>
      </c>
      <c r="O48" s="33"/>
      <c r="Q48" s="33"/>
    </row>
    <row r="49" spans="1:1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O49" s="3"/>
    </row>
    <row r="50" ht="15">
      <c r="O50" s="10"/>
    </row>
    <row r="51" spans="10:15" ht="15">
      <c r="J51" t="s">
        <v>26</v>
      </c>
      <c r="O51" s="10"/>
    </row>
    <row r="52" ht="15">
      <c r="O52" s="10"/>
    </row>
    <row r="53" ht="15">
      <c r="O53" s="10"/>
    </row>
    <row r="54" ht="15">
      <c r="O54" s="10"/>
    </row>
    <row r="55" ht="15">
      <c r="O55" s="10"/>
    </row>
    <row r="56" ht="15">
      <c r="O56" s="10"/>
    </row>
    <row r="57" spans="1:15" ht="15.75">
      <c r="A57" s="4">
        <v>2</v>
      </c>
      <c r="B57" s="5" t="s">
        <v>27</v>
      </c>
      <c r="O57" s="10"/>
    </row>
    <row r="58" spans="1:15" ht="15.75">
      <c r="A58" s="3"/>
      <c r="B58" s="3"/>
      <c r="C58" s="3"/>
      <c r="D58" s="3"/>
      <c r="H58" s="6"/>
      <c r="I58" s="4" t="s">
        <v>28</v>
      </c>
      <c r="J58" s="4"/>
      <c r="K58" s="4" t="s">
        <v>28</v>
      </c>
      <c r="O58" s="10"/>
    </row>
    <row r="59" spans="1:15" ht="15.75">
      <c r="A59" s="3"/>
      <c r="B59" s="3"/>
      <c r="C59" s="3"/>
      <c r="D59" s="3"/>
      <c r="H59" s="6"/>
      <c r="I59" s="4" t="s">
        <v>29</v>
      </c>
      <c r="J59" s="4"/>
      <c r="K59" s="4" t="s">
        <v>30</v>
      </c>
      <c r="O59" s="10"/>
    </row>
    <row r="60" spans="1:15" ht="15.75">
      <c r="A60" s="6"/>
      <c r="B60" s="3"/>
      <c r="C60" s="3"/>
      <c r="D60" s="3"/>
      <c r="H60" s="6"/>
      <c r="I60" s="4" t="s">
        <v>31</v>
      </c>
      <c r="J60" s="4"/>
      <c r="K60" s="4" t="s">
        <v>32</v>
      </c>
      <c r="O60" s="10"/>
    </row>
    <row r="61" spans="1:15" ht="15.75">
      <c r="A61" s="6"/>
      <c r="B61" s="3"/>
      <c r="C61" s="3"/>
      <c r="D61" s="3"/>
      <c r="H61" s="6"/>
      <c r="I61" s="4" t="s">
        <v>33</v>
      </c>
      <c r="J61" s="4"/>
      <c r="K61" s="4" t="s">
        <v>34</v>
      </c>
      <c r="O61" s="10"/>
    </row>
    <row r="62" spans="1:15" ht="15.75">
      <c r="A62" s="6"/>
      <c r="B62" s="3"/>
      <c r="C62" s="3"/>
      <c r="D62" s="3"/>
      <c r="H62" s="6"/>
      <c r="I62" s="7" t="str">
        <f>+I16</f>
        <v>31/12/00</v>
      </c>
      <c r="J62" s="4"/>
      <c r="K62" s="7" t="s">
        <v>6</v>
      </c>
      <c r="O62" s="10"/>
    </row>
    <row r="63" spans="1:15" ht="15.75">
      <c r="A63" s="6"/>
      <c r="B63" s="3"/>
      <c r="C63" s="3"/>
      <c r="D63" s="3"/>
      <c r="H63" s="6"/>
      <c r="I63" s="4" t="s">
        <v>35</v>
      </c>
      <c r="J63" s="4"/>
      <c r="K63" s="4" t="s">
        <v>36</v>
      </c>
      <c r="O63" s="10"/>
    </row>
    <row r="64" spans="1:15" ht="15.75">
      <c r="A64" s="3"/>
      <c r="B64" s="3"/>
      <c r="C64" s="3"/>
      <c r="D64" s="3"/>
      <c r="H64" s="6"/>
      <c r="I64" s="4" t="s">
        <v>9</v>
      </c>
      <c r="J64" s="4"/>
      <c r="K64" s="4" t="s">
        <v>9</v>
      </c>
      <c r="O64" s="10"/>
    </row>
    <row r="65" ht="15">
      <c r="O65" s="10"/>
    </row>
    <row r="66" spans="2:15" ht="15">
      <c r="B66" t="s">
        <v>37</v>
      </c>
      <c r="D66" s="34"/>
      <c r="I66" s="10">
        <f>+'[1]Group acct.'!D77/1000</f>
        <v>64994.45745</v>
      </c>
      <c r="J66" s="10"/>
      <c r="K66" s="10">
        <f>+'[1]Group acct.'!H77/1000+'[1]Group acct.'!H78/1000</f>
        <v>66852.348</v>
      </c>
      <c r="O66" s="10"/>
    </row>
    <row r="67" spans="2:15" ht="15">
      <c r="B67" t="s">
        <v>38</v>
      </c>
      <c r="D67" s="34"/>
      <c r="I67" s="35">
        <f>+'[1]Group acct.'!D79/1000</f>
        <v>0</v>
      </c>
      <c r="J67" s="10"/>
      <c r="K67" s="36">
        <f>+'[1]Group acct.'!H79/1000</f>
        <v>0</v>
      </c>
      <c r="O67" s="10"/>
    </row>
    <row r="68" spans="2:15" ht="15">
      <c r="B68" t="s">
        <v>39</v>
      </c>
      <c r="D68" s="34"/>
      <c r="I68" s="37">
        <f>+'[1]Group acct.'!D107/1000</f>
        <v>68.887</v>
      </c>
      <c r="J68" s="10"/>
      <c r="K68" s="10">
        <f>+'[1]Group acct.'!H107/1000</f>
        <v>68.887</v>
      </c>
      <c r="O68" s="10"/>
    </row>
    <row r="69" spans="2:15" ht="15">
      <c r="B69" t="s">
        <v>40</v>
      </c>
      <c r="D69" s="34"/>
      <c r="I69" s="37">
        <f>+'[1]Consheet'!AR76/1000</f>
        <v>10000</v>
      </c>
      <c r="J69" s="10"/>
      <c r="K69" s="10" t="s">
        <v>41</v>
      </c>
      <c r="O69" s="10"/>
    </row>
    <row r="70" spans="4:15" ht="15">
      <c r="D70" s="34"/>
      <c r="I70" s="10"/>
      <c r="J70" s="10"/>
      <c r="K70" s="10"/>
      <c r="O70" s="10"/>
    </row>
    <row r="71" spans="2:15" ht="15">
      <c r="B71" t="s">
        <v>42</v>
      </c>
      <c r="D71" s="34"/>
      <c r="I71" s="10"/>
      <c r="J71" s="10"/>
      <c r="K71" s="10"/>
      <c r="O71" s="10"/>
    </row>
    <row r="72" spans="2:15" ht="15">
      <c r="B72" t="s">
        <v>43</v>
      </c>
      <c r="D72" s="34"/>
      <c r="I72" s="10">
        <f>+'[1]Group acct.'!D82/1000</f>
        <v>21283.27</v>
      </c>
      <c r="J72" s="10"/>
      <c r="K72" s="10">
        <f>+'[1]Group acct.'!H82/1000</f>
        <v>21283.27</v>
      </c>
      <c r="O72" s="10"/>
    </row>
    <row r="73" spans="2:15" ht="15">
      <c r="B73" t="s">
        <v>44</v>
      </c>
      <c r="D73" s="34"/>
      <c r="I73" s="36">
        <f>+'[1]Group acct.'!D83/1000</f>
        <v>0</v>
      </c>
      <c r="J73" s="10"/>
      <c r="K73" s="36">
        <f>+'[1]Group acct.'!H83/1000</f>
        <v>0</v>
      </c>
      <c r="O73" s="10"/>
    </row>
    <row r="74" spans="2:15" ht="15">
      <c r="B74" t="s">
        <v>45</v>
      </c>
      <c r="D74" s="34"/>
      <c r="I74" s="10">
        <f>+'[1]Group acct.'!D84/1000</f>
        <v>1337.95028</v>
      </c>
      <c r="J74" s="10"/>
      <c r="K74" s="10">
        <f>+'[1]Group acct.'!H84/1000</f>
        <v>6034.674</v>
      </c>
      <c r="O74" s="10"/>
    </row>
    <row r="75" spans="2:15" ht="15">
      <c r="B75" t="s">
        <v>46</v>
      </c>
      <c r="D75" s="34"/>
      <c r="I75" s="10">
        <f>'[1]Group acct.'!D86/1000</f>
        <v>747.3460099999998</v>
      </c>
      <c r="J75" s="10"/>
      <c r="K75" s="10">
        <f>+'[1]Group acct.'!H86/1000</f>
        <v>5794.581</v>
      </c>
      <c r="O75" s="10"/>
    </row>
    <row r="76" spans="2:15" ht="15">
      <c r="B76" t="s">
        <v>47</v>
      </c>
      <c r="D76" s="34"/>
      <c r="I76" s="10">
        <f>+'[1]Group acct.'!D85/1000</f>
        <v>4070.6057899999955</v>
      </c>
      <c r="J76" s="10"/>
      <c r="K76" s="10">
        <f>+'[1]Group acct.'!H85/1000</f>
        <v>38520.135</v>
      </c>
      <c r="O76" s="10"/>
    </row>
    <row r="77" spans="2:15" ht="15">
      <c r="B77" t="s">
        <v>48</v>
      </c>
      <c r="D77" s="34"/>
      <c r="I77" s="10">
        <f>+'[1]Group acct.'!D87/1000</f>
        <v>35.3</v>
      </c>
      <c r="J77" s="10"/>
      <c r="K77" s="10">
        <f>+'[1]Group acct.'!H87/1000</f>
        <v>256.039</v>
      </c>
      <c r="O77" s="10"/>
    </row>
    <row r="78" spans="2:15" ht="15">
      <c r="B78" s="38" t="s">
        <v>49</v>
      </c>
      <c r="D78" s="34"/>
      <c r="I78" s="10">
        <f>+'[1]Group acct.'!D88/1000</f>
        <v>181.64930999999999</v>
      </c>
      <c r="J78" s="10"/>
      <c r="K78" s="10">
        <f>+'[1]Group acct.'!H88/1000</f>
        <v>9976.546</v>
      </c>
      <c r="O78" s="10"/>
    </row>
    <row r="79" spans="2:15" ht="15">
      <c r="B79" t="s">
        <v>50</v>
      </c>
      <c r="D79" s="34"/>
      <c r="I79" s="10">
        <f>+'[1]Group acct.'!D89/1000</f>
        <v>914.4650399999998</v>
      </c>
      <c r="J79" s="10"/>
      <c r="K79" s="10">
        <f>+'[1]Group acct.'!H89/1000</f>
        <v>644.33</v>
      </c>
      <c r="O79" s="10"/>
    </row>
    <row r="80" spans="4:15" ht="15">
      <c r="D80" s="34"/>
      <c r="I80" s="39"/>
      <c r="J80" s="10"/>
      <c r="K80" s="39"/>
      <c r="O80" s="10"/>
    </row>
    <row r="81" spans="4:15" ht="15">
      <c r="D81" s="34"/>
      <c r="I81" s="40">
        <f>SUM(I72:I80)-1</f>
        <v>28569.586429999996</v>
      </c>
      <c r="J81" s="10"/>
      <c r="K81" s="40">
        <f>SUM(K72:K80)</f>
        <v>82509.57500000001</v>
      </c>
      <c r="O81" s="10"/>
    </row>
    <row r="82" spans="4:15" ht="15">
      <c r="D82" s="34"/>
      <c r="I82" s="39"/>
      <c r="J82" s="10"/>
      <c r="K82" s="39"/>
      <c r="O82" s="10"/>
    </row>
    <row r="83" spans="2:15" ht="15">
      <c r="B83" t="s">
        <v>51</v>
      </c>
      <c r="D83" s="34"/>
      <c r="I83" s="10"/>
      <c r="J83" s="10"/>
      <c r="K83" s="10"/>
      <c r="O83" s="10"/>
    </row>
    <row r="84" spans="2:15" ht="15">
      <c r="B84" t="s">
        <v>52</v>
      </c>
      <c r="D84" s="34"/>
      <c r="I84" s="10">
        <f>+'[1]Group acct.'!D96/1000</f>
        <v>2149.68551</v>
      </c>
      <c r="J84" s="10"/>
      <c r="K84" s="10">
        <f>+'[1]Group acct.'!H96/1000</f>
        <v>12289.764</v>
      </c>
      <c r="O84" s="10"/>
    </row>
    <row r="85" spans="2:15" ht="15">
      <c r="B85" t="s">
        <v>53</v>
      </c>
      <c r="D85" s="34"/>
      <c r="I85" s="10">
        <f>+'[1]Group acct.'!D95/1000+'[1]Group acct.'!D97/1000</f>
        <v>25111.43383</v>
      </c>
      <c r="J85" s="10"/>
      <c r="K85" s="10">
        <f>+'[1]Group acct.'!H95/1000+'[1]Group acct.'!H97/1000</f>
        <v>16338.619</v>
      </c>
      <c r="O85" s="10"/>
    </row>
    <row r="86" spans="2:15" ht="15">
      <c r="B86" t="s">
        <v>54</v>
      </c>
      <c r="D86" s="34"/>
      <c r="I86" s="10">
        <f>+'[1]Group acct.'!D98/1000+'[1]Group acct.'!D99/1000</f>
        <v>184372.39133</v>
      </c>
      <c r="J86" s="10"/>
      <c r="K86" s="37">
        <f>+'[1]Group acct.'!H98/1000+'[1]Group acct.'!H99/1000</f>
        <v>156587.526</v>
      </c>
      <c r="O86" s="10"/>
    </row>
    <row r="87" spans="2:15" ht="15">
      <c r="B87" t="s">
        <v>20</v>
      </c>
      <c r="D87" s="34"/>
      <c r="I87" s="10">
        <f>+'[1]Group acct.'!D100/1000</f>
        <v>1048.828</v>
      </c>
      <c r="J87" s="10"/>
      <c r="K87" s="10">
        <f>+'[1]Group acct.'!H100/1000</f>
        <v>932.411</v>
      </c>
      <c r="O87" s="10"/>
    </row>
    <row r="88" spans="2:15" ht="15">
      <c r="B88" t="s">
        <v>55</v>
      </c>
      <c r="D88" s="34"/>
      <c r="I88" s="36">
        <f>+'[1]Group acct.'!D101/1000</f>
        <v>0</v>
      </c>
      <c r="J88" s="10"/>
      <c r="K88" s="36">
        <f>+'[1]Group acct.'!H101/1000</f>
        <v>0</v>
      </c>
      <c r="O88" s="10"/>
    </row>
    <row r="89" spans="4:15" ht="15">
      <c r="D89" s="34"/>
      <c r="I89" s="39"/>
      <c r="J89" s="10"/>
      <c r="K89" s="39"/>
      <c r="O89" s="10"/>
    </row>
    <row r="90" spans="4:15" ht="15">
      <c r="D90" s="34"/>
      <c r="I90" s="40">
        <f>SUM(I83:I89)</f>
        <v>212682.33867000003</v>
      </c>
      <c r="J90" s="10"/>
      <c r="K90" s="40">
        <f>ROUND(SUM(K83:K89),2)+1</f>
        <v>186149.32</v>
      </c>
      <c r="O90" s="10"/>
    </row>
    <row r="91" spans="4:15" ht="15">
      <c r="D91" s="34"/>
      <c r="I91" s="39"/>
      <c r="J91" s="10"/>
      <c r="K91" s="39"/>
      <c r="O91" s="10"/>
    </row>
    <row r="92" spans="2:15" ht="15">
      <c r="B92" t="s">
        <v>56</v>
      </c>
      <c r="D92" s="34"/>
      <c r="I92" s="10">
        <f>I81-I90+1</f>
        <v>-184111.75224000003</v>
      </c>
      <c r="J92" s="10"/>
      <c r="K92" s="10">
        <f>K81-K90+1</f>
        <v>-103638.745</v>
      </c>
      <c r="O92" s="10"/>
    </row>
    <row r="93" spans="4:15" ht="15">
      <c r="D93" s="34"/>
      <c r="I93" s="10" t="s">
        <v>57</v>
      </c>
      <c r="J93" s="10"/>
      <c r="K93" s="10" t="s">
        <v>57</v>
      </c>
      <c r="O93" s="10"/>
    </row>
    <row r="94" spans="2:15" ht="15">
      <c r="B94" t="s">
        <v>58</v>
      </c>
      <c r="D94" s="34"/>
      <c r="I94" s="10">
        <f>+'[1]Group acct.'!D108/1000</f>
        <v>-0.00017999999993480742</v>
      </c>
      <c r="J94" s="10"/>
      <c r="K94" s="10">
        <f>+'[1]Group acct.'!H108/1000</f>
        <v>44.834</v>
      </c>
      <c r="O94" s="10"/>
    </row>
    <row r="95" spans="4:15" ht="15">
      <c r="D95" s="34"/>
      <c r="I95" s="39"/>
      <c r="J95" s="10"/>
      <c r="K95" s="39"/>
      <c r="O95" s="10"/>
    </row>
    <row r="96" spans="2:15" ht="15.75" thickBot="1">
      <c r="B96" t="s">
        <v>57</v>
      </c>
      <c r="D96" s="34"/>
      <c r="I96" s="41">
        <f>SUM(I91:I95)+SUM(I65:I70)-1</f>
        <v>-109049.40797000003</v>
      </c>
      <c r="J96" s="10"/>
      <c r="K96" s="41">
        <f>SUM(K91:K95)+SUM(K65:K70)</f>
        <v>-36672.67599999999</v>
      </c>
      <c r="O96" s="10"/>
    </row>
    <row r="97" spans="4:15" ht="15">
      <c r="D97" s="34"/>
      <c r="I97" s="39"/>
      <c r="J97" s="10"/>
      <c r="K97" s="39"/>
      <c r="O97" s="10"/>
    </row>
    <row r="98" spans="4:15" ht="15">
      <c r="D98" s="34"/>
      <c r="I98" s="10"/>
      <c r="J98" s="10"/>
      <c r="K98" s="10"/>
      <c r="O98" s="10"/>
    </row>
    <row r="99" spans="2:15" ht="15">
      <c r="B99" t="s">
        <v>59</v>
      </c>
      <c r="D99" s="34"/>
      <c r="I99" s="10"/>
      <c r="J99" s="10"/>
      <c r="K99" s="10"/>
      <c r="O99" s="10"/>
    </row>
    <row r="100" spans="2:15" ht="15">
      <c r="B100" t="s">
        <v>60</v>
      </c>
      <c r="D100" s="34"/>
      <c r="I100" s="10">
        <f>+'[1]Group acct.'!D114/1000</f>
        <v>39540.0021802</v>
      </c>
      <c r="J100" s="10"/>
      <c r="K100" s="10">
        <f>+'[1]Group acct.'!H114/1000</f>
        <v>38368</v>
      </c>
      <c r="O100" s="10"/>
    </row>
    <row r="101" spans="2:15" ht="15">
      <c r="B101" t="s">
        <v>61</v>
      </c>
      <c r="D101" s="34"/>
      <c r="I101" s="10"/>
      <c r="J101" s="10"/>
      <c r="K101" s="10"/>
      <c r="O101" s="10"/>
    </row>
    <row r="102" spans="2:15" ht="15">
      <c r="B102" t="s">
        <v>62</v>
      </c>
      <c r="D102" s="34"/>
      <c r="I102" s="10">
        <f>+'[1]Group acct.'!D116/1000</f>
        <v>17105.963</v>
      </c>
      <c r="J102" s="10"/>
      <c r="K102" s="10">
        <f>+'[1]Group acct.'!H116/1000</f>
        <v>17102.053</v>
      </c>
      <c r="O102" s="10"/>
    </row>
    <row r="103" spans="2:15" ht="15">
      <c r="B103" t="s">
        <v>63</v>
      </c>
      <c r="D103" s="34"/>
      <c r="I103" s="10">
        <f>+'[1]Group acct.'!D115/1000</f>
        <v>1250.427</v>
      </c>
      <c r="J103" s="10"/>
      <c r="K103" s="10">
        <f>+'[1]Group acct.'!H115/1000</f>
        <v>1250.427</v>
      </c>
      <c r="O103" s="10"/>
    </row>
    <row r="104" spans="2:15" ht="15">
      <c r="B104" t="s">
        <v>64</v>
      </c>
      <c r="D104" s="34"/>
      <c r="I104" s="10">
        <f>+'[1]Group acct.'!D117/1000</f>
        <v>0</v>
      </c>
      <c r="J104" s="10"/>
      <c r="K104" s="37">
        <f>+'[1]Group acct.'!H117/1000</f>
        <v>180.122</v>
      </c>
      <c r="O104" s="10"/>
    </row>
    <row r="105" spans="2:15" ht="15">
      <c r="B105" t="s">
        <v>65</v>
      </c>
      <c r="D105" s="34"/>
      <c r="I105" s="10">
        <f>+'[1]Group acct.'!D118/1000</f>
        <v>-168617.60247019998</v>
      </c>
      <c r="J105" s="10"/>
      <c r="K105" s="10">
        <f>+'[1]Group acct.'!H118/1000</f>
        <v>-143208.725</v>
      </c>
      <c r="O105" s="10"/>
    </row>
    <row r="106" spans="4:15" ht="15">
      <c r="D106" s="34"/>
      <c r="I106" s="42"/>
      <c r="J106" s="10"/>
      <c r="K106" s="42"/>
      <c r="O106" s="10"/>
    </row>
    <row r="107" spans="4:15" ht="15">
      <c r="D107" s="34"/>
      <c r="I107" s="10">
        <f>SUM(I100:I106)-1</f>
        <v>-110722.21028999999</v>
      </c>
      <c r="J107" s="10"/>
      <c r="K107" s="10">
        <f>SUM(K100:K106)-1</f>
        <v>-86309.12299999999</v>
      </c>
      <c r="O107" s="10"/>
    </row>
    <row r="108" spans="4:15" ht="15">
      <c r="D108" s="34"/>
      <c r="I108" s="10"/>
      <c r="J108" s="10"/>
      <c r="K108" s="10"/>
      <c r="O108" s="10"/>
    </row>
    <row r="109" spans="2:15" ht="15">
      <c r="B109" t="s">
        <v>66</v>
      </c>
      <c r="D109" s="34"/>
      <c r="I109" s="36">
        <f>+'[1]Group acct.'!D122/1000</f>
        <v>0</v>
      </c>
      <c r="J109" s="10"/>
      <c r="K109" s="36">
        <f>+'[1]Group acct.'!H122/1000</f>
        <v>0</v>
      </c>
      <c r="O109" s="10"/>
    </row>
    <row r="110" spans="2:15" ht="15">
      <c r="B110" t="s">
        <v>67</v>
      </c>
      <c r="D110" s="34"/>
      <c r="I110" s="10">
        <f>+'[1]Group acct.'!D123/1000</f>
        <v>0</v>
      </c>
      <c r="J110" s="10"/>
      <c r="K110" s="10">
        <f>+'[1]Group acct.'!H123/1000</f>
        <v>47957.084</v>
      </c>
      <c r="O110" s="10"/>
    </row>
    <row r="111" spans="2:15" ht="15">
      <c r="B111" t="s">
        <v>68</v>
      </c>
      <c r="D111" s="34"/>
      <c r="I111" s="10">
        <f>+'[1]Group acct.'!D124/1000</f>
        <v>1658.519</v>
      </c>
      <c r="J111" s="10"/>
      <c r="K111" s="10">
        <f>+'[1]Group acct.'!H124/1000</f>
        <v>1658.519</v>
      </c>
      <c r="O111" s="10"/>
    </row>
    <row r="112" spans="2:15" ht="15">
      <c r="B112" t="s">
        <v>69</v>
      </c>
      <c r="D112" s="34"/>
      <c r="I112" s="10">
        <f>+'[1]Group acct.'!D125/1000</f>
        <v>14.294</v>
      </c>
      <c r="J112" s="10"/>
      <c r="K112" s="10">
        <f>+'[1]Group acct.'!H125/1000</f>
        <v>19.844</v>
      </c>
      <c r="O112" s="10"/>
    </row>
    <row r="113" spans="2:15" ht="30">
      <c r="B113" s="38" t="s">
        <v>70</v>
      </c>
      <c r="D113" s="34"/>
      <c r="I113" s="36">
        <f>+'[1]Group acct.'!D126/1000</f>
        <v>0</v>
      </c>
      <c r="J113" s="10"/>
      <c r="K113" s="36">
        <f>+'[1]Group acct.'!H126/1000</f>
        <v>0</v>
      </c>
      <c r="O113" s="10"/>
    </row>
    <row r="114" spans="4:15" ht="15">
      <c r="D114" s="34"/>
      <c r="I114" s="39"/>
      <c r="J114" s="10"/>
      <c r="K114" s="39"/>
      <c r="O114" s="10"/>
    </row>
    <row r="115" spans="4:15" ht="15.75" thickBot="1">
      <c r="D115" s="34"/>
      <c r="I115" s="41">
        <f>SUM(I107:I114)</f>
        <v>-109049.39729</v>
      </c>
      <c r="J115" s="10"/>
      <c r="K115" s="41">
        <f>SUM(K107:K114)+1</f>
        <v>-36672.67599999999</v>
      </c>
      <c r="O115" s="10"/>
    </row>
    <row r="116" spans="4:15" ht="15">
      <c r="D116" s="34"/>
      <c r="I116" s="43"/>
      <c r="K116" s="43"/>
      <c r="O116" s="10"/>
    </row>
    <row r="117" spans="2:15" ht="15.75" thickBot="1">
      <c r="B117" t="s">
        <v>71</v>
      </c>
      <c r="D117" s="44"/>
      <c r="I117" s="45">
        <f>(+I107-I68-I94)/I100</f>
        <v>-2.8020002782265805</v>
      </c>
      <c r="J117" s="46"/>
      <c r="K117" s="45">
        <f>(+K107-K68-K94)/K100</f>
        <v>-2.252471955796497</v>
      </c>
      <c r="O117" s="10"/>
    </row>
    <row r="118" spans="4:15" ht="15">
      <c r="D118" s="34"/>
      <c r="I118" s="43"/>
      <c r="K118" s="43"/>
      <c r="O118" s="10"/>
    </row>
    <row r="119" spans="4:15" ht="15">
      <c r="D119" s="34"/>
      <c r="I119" s="34"/>
      <c r="K119" s="34"/>
      <c r="O119" s="10"/>
    </row>
    <row r="120" spans="4:15" ht="15">
      <c r="D120" s="34"/>
      <c r="O120" s="10"/>
    </row>
    <row r="121" spans="10:15" ht="15">
      <c r="J121" t="s">
        <v>26</v>
      </c>
      <c r="O121" s="10"/>
    </row>
    <row r="122" ht="15">
      <c r="O122" s="10"/>
    </row>
    <row r="123" ht="15">
      <c r="O123" s="10"/>
    </row>
    <row r="124" ht="15">
      <c r="O124" s="10"/>
    </row>
    <row r="125" ht="15">
      <c r="O125" s="10"/>
    </row>
    <row r="126" ht="15">
      <c r="O126" s="10"/>
    </row>
    <row r="127" ht="15">
      <c r="O127" s="10"/>
    </row>
    <row r="128" ht="15">
      <c r="O128" s="10"/>
    </row>
  </sheetData>
  <printOptions/>
  <pageMargins left="0.75" right="0.75" top="1.5" bottom="1" header="0.47" footer="0.5"/>
  <pageSetup horizontalDpi="360" verticalDpi="360" orientation="portrait" paperSize="9" scale="56" r:id="rId2"/>
  <rowBreaks count="1" manualBreakCount="1">
    <brk id="5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TAJO BRICKS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TAJO</dc:creator>
  <cp:keywords/>
  <dc:description/>
  <cp:lastModifiedBy>TAJO</cp:lastModifiedBy>
  <dcterms:created xsi:type="dcterms:W3CDTF">1996-12-31T17:54:09Z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