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4">'Notes to the accounts'!$A$1:$K$365</definedName>
  </definedNames>
  <calcPr fullCalcOnLoad="1"/>
</workbook>
</file>

<file path=xl/sharedStrings.xml><?xml version="1.0" encoding="utf-8"?>
<sst xmlns="http://schemas.openxmlformats.org/spreadsheetml/2006/main" count="352" uniqueCount="281">
  <si>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</si>
  <si>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</si>
  <si>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</si>
  <si>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</si>
  <si>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</si>
  <si>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</si>
  <si>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</si>
  <si>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</si>
  <si>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</si>
  <si>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</si>
  <si>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</si>
  <si>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</si>
  <si>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</si>
  <si>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</si>
  <si>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</si>
  <si>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</si>
  <si>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</si>
  <si>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</si>
  <si>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</si>
  <si>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</si>
  <si>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</si>
  <si>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</si>
  <si>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</si>
  <si>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</si>
  <si>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</si>
  <si>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</si>
  <si>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</si>
  <si>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</si>
  <si>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</si>
  <si>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</si>
  <si>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</si>
  <si>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</si>
  <si>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</si>
  <si>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</si>
  <si>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</si>
  <si>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</si>
  <si>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</si>
  <si>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</si>
  <si>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</si>
  <si>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</si>
  <si>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</si>
  <si>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</si>
  <si>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</si>
  <si>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By order of the Board</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</si>
  <si>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</si>
  <si>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</si>
  <si>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</si>
  <si>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</si>
  <si>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</si>
  <si>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</si>
  <si>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</si>
  <si>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</si>
  <si>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</si>
  <si>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</si>
  <si>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</si>
  <si>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</si>
  <si>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</si>
  <si>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</si>
  <si>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</si>
  <si>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</si>
  <si>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</si>
  <si>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</si>
  <si>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</si>
  <si>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</si>
  <si>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</si>
  <si>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</si>
  <si>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</si>
  <si>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</si>
  <si>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</si>
  <si>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</si>
  <si>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</si>
  <si>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</si>
  <si>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</si>
  <si>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</si>
  <si>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</si>
  <si>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</si>
  <si>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</si>
  <si>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</si>
  <si>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</si>
  <si>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</si>
  <si>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</si>
  <si>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</si>
  <si>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</si>
  <si>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</si>
  <si>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</si>
  <si>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</si>
  <si>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</si>
  <si>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</si>
  <si>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</si>
  <si>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</si>
  <si>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</si>
  <si>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</si>
  <si>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</si>
  <si>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</si>
  <si>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</si>
  <si>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</si>
  <si>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</si>
  <si>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</si>
  <si>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</si>
  <si>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</si>
  <si>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</si>
  <si>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</si>
  <si>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Income not subject to tax</t>
  </si>
  <si>
    <t>Additional notes as required by Bursa Malaysia Listing Requirements</t>
  </si>
  <si>
    <t>Effect of tax rate of 20% on first RM500,000 of chargeable income for qualified small &amp; medium enterprise</t>
  </si>
  <si>
    <t>The contingent liabilities of the Company at the date of this report are as follows:</t>
  </si>
  <si>
    <t>Overdraft</t>
  </si>
  <si>
    <t>Deferred tax assets not recognised</t>
  </si>
  <si>
    <t>Term loans</t>
  </si>
  <si>
    <t>Earnings per Share</t>
  </si>
  <si>
    <t>Cost of sales</t>
  </si>
  <si>
    <t>Gross profit</t>
  </si>
  <si>
    <t>Administrative expenses</t>
  </si>
  <si>
    <t>Income tax expense</t>
  </si>
  <si>
    <t>Other income</t>
  </si>
  <si>
    <t>Attributable to:</t>
  </si>
  <si>
    <t>Equity holders of the parent</t>
  </si>
  <si>
    <t>Minority interest</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</si>
  <si>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</si>
  <si>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</si>
  <si>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</si>
  <si>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</si>
  <si>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</si>
  <si>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</si>
  <si>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</si>
  <si>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</si>
  <si>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</si>
  <si>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</si>
  <si>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</si>
  <si>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</si>
  <si>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</si>
  <si>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</si>
  <si>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</si>
  <si>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</si>
  <si>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</si>
  <si>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</si>
  <si>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</si>
  <si>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</si>
  <si>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</si>
  <si>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</si>
  <si>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</si>
  <si>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</si>
  <si>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</si>
  <si>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</si>
  <si>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Total liabilities</t>
  </si>
  <si>
    <t>TOTAL EQUITY AND LIABILITIES</t>
  </si>
  <si>
    <t>Attributable to Equity Holders of the Parent</t>
  </si>
  <si>
    <t>Minority
 Interest</t>
  </si>
  <si>
    <t>Retained
 Profits</t>
  </si>
  <si>
    <t>Total 
Equity</t>
  </si>
  <si>
    <t>At 1 October 2006</t>
  </si>
  <si>
    <t>Other Reserves</t>
  </si>
  <si>
    <t>Non-distributable</t>
  </si>
  <si>
    <t>Distributable</t>
  </si>
  <si>
    <t>Net assets per share attributable to equity holders of 
the parent (RM)</t>
  </si>
  <si>
    <t>Other reserves</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</si>
  <si>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</si>
  <si>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</si>
  <si>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</si>
  <si>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</si>
  <si>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</si>
  <si>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</si>
  <si>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</si>
  <si>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</si>
  <si>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 xml:space="preserve"> reversal of temporary differences</t>
  </si>
  <si>
    <t>Relating to changes in tax rates</t>
  </si>
  <si>
    <t>Deferred tax recognised at different 
tax rates</t>
  </si>
  <si>
    <t>To date</t>
  </si>
  <si>
    <t xml:space="preserve">Relating to origination and </t>
  </si>
  <si>
    <t>(The Condensed Consolidated Income Statements should be read in conjunction with the audited financial statements for the year ended 30 September 2007 and the accompanying explanatory notes attached to the interim financial statements)</t>
  </si>
  <si>
    <t>(The Condensed Consolidated Balance Sheets should be read in conjunction with the audited financial statements  for the year ended 30 September 2007 and the accompanying explanatory notes attached to the interim financial statements)</t>
  </si>
  <si>
    <t>(The Condensed Consolidated Cash Flow Statements should be read in conjunction with the audited financial statements  for the year ended 30 September 2007 and the accompanying explanatory notes attached to the interim financial statements)</t>
  </si>
  <si>
    <t>(The Condensed Consolidated Statement of Changes in Equity should be read in conjunction with the audited financial statements  for the year ended 30 September 2007 and the accompanying explanatory notes attached to the interim financial statements)</t>
  </si>
  <si>
    <t>(c)</t>
  </si>
  <si>
    <t xml:space="preserve">
</t>
  </si>
  <si>
    <t>Deferred tax assets recognised in respect of unabsorbed tax losses and unabsorbed capital allowances</t>
  </si>
  <si>
    <t>At 1 October 2007</t>
  </si>
  <si>
    <t>Deferred Assets</t>
  </si>
  <si>
    <t>Dividend paid</t>
  </si>
  <si>
    <t>(Loss)/Profit before tax</t>
  </si>
  <si>
    <t>A reconciliation of income tax expense applicable to (loss)/profit before taxation at the statutory income tax rate to income tax expense at the effective income tax rate is as follows:</t>
  </si>
  <si>
    <t>Chua Siew Chuan</t>
  </si>
  <si>
    <t>Changes in Accounting Policies</t>
  </si>
  <si>
    <t>FRS  107</t>
  </si>
  <si>
    <t>Cash Flow Statements</t>
  </si>
  <si>
    <t>FRS  111</t>
  </si>
  <si>
    <t>Construction Contracts</t>
  </si>
  <si>
    <t>FRS  112</t>
  </si>
  <si>
    <t>Income Taxes</t>
  </si>
  <si>
    <t>FRS  118</t>
  </si>
  <si>
    <t>FRS  120</t>
  </si>
  <si>
    <t xml:space="preserve">Accounting  for Government Grants and Disclosure of </t>
  </si>
  <si>
    <t>Government Assistance</t>
  </si>
  <si>
    <t>FRS  134</t>
  </si>
  <si>
    <t>Interim Financial Reporting</t>
  </si>
  <si>
    <t>FRS  137</t>
  </si>
  <si>
    <t>Provisions, Contigent Liabilities and Contingent Assets</t>
  </si>
  <si>
    <t>Amendment to FRS 121</t>
  </si>
  <si>
    <t>The Effects of Changes in Foreign Exchange Rates</t>
  </si>
  <si>
    <t>- Net Investment In a Foregin Operation</t>
  </si>
  <si>
    <t>IC Interpretation 1</t>
  </si>
  <si>
    <t>Changes in Existing Decommissioning, Restoration and</t>
  </si>
  <si>
    <t>Similar Liabilities</t>
  </si>
  <si>
    <t>IC Interpretation 2</t>
  </si>
  <si>
    <t xml:space="preserve">Members' Shares in Co-operative Entities and Similar </t>
  </si>
  <si>
    <t>Instruments</t>
  </si>
  <si>
    <t>IC Interpretation 5</t>
  </si>
  <si>
    <t>Rights to Interests arising from Decommissioning,</t>
  </si>
  <si>
    <t>Restoration and Environmental Rehabilitation Funds</t>
  </si>
  <si>
    <t>IC Interpretation 6</t>
  </si>
  <si>
    <t>Liabilities arising from Participating in a Specific Market-</t>
  </si>
  <si>
    <t>Waste Electrical and Electronic Equipment</t>
  </si>
  <si>
    <t>IC Interpretation 7</t>
  </si>
  <si>
    <t>Financial Reporting in Hyperinflationary Economies</t>
  </si>
  <si>
    <t>IC Interpretation 8</t>
  </si>
  <si>
    <t>Scope of FRS 2</t>
  </si>
  <si>
    <t>A13.</t>
  </si>
  <si>
    <r>
      <t>Applying the Restatement Approach under FRS 129</t>
    </r>
    <r>
      <rPr>
        <vertAlign val="subscript"/>
        <sz val="10"/>
        <rFont val="Times New Roman"/>
        <family val="1"/>
      </rPr>
      <t>2004</t>
    </r>
  </si>
  <si>
    <t>Earnings per share attributable to equity holders of the parent:</t>
  </si>
  <si>
    <t>Net cash generated/(used) in operating activities</t>
  </si>
  <si>
    <t>Net cash (used)/generated from financing activities</t>
  </si>
  <si>
    <t>Net Profit attributable to ordinary shareholders (RM'000)</t>
  </si>
  <si>
    <t>Basic earnings per share (sen)</t>
  </si>
  <si>
    <t>Diluted earnings per share (sen)</t>
  </si>
  <si>
    <t>Earning per share is calculated by dividing the Company's profit after taxation  over  ordinary shares in issue during the year.</t>
  </si>
  <si>
    <t>CONDENSED CONSOLIDATED BALANCE SHEETS AS AT 30 SEPTEMBER 2008</t>
  </si>
  <si>
    <t>CONDENSED CONSOLIDATED STATEMENTS OF CHANGES IN EQUITY FOR THE QUARTER ENDED 30 SEPTEMBER 2008</t>
  </si>
  <si>
    <t>CONDENSED CONSOLIDATED INCOME STATEMENTS FOR THE QUARTER ENDED 30 SEPTEMBER 2008</t>
  </si>
  <si>
    <t>12 months ended</t>
  </si>
  <si>
    <t>12 months period ended 30 September 2008</t>
  </si>
  <si>
    <t>At 30 September 2008</t>
  </si>
  <si>
    <t>12 months period ended 30 September 2007</t>
  </si>
  <si>
    <t>At 30 September 2007</t>
  </si>
  <si>
    <t>QUARTERLY REPORT ON CONSOLIDATION RESULTS FOR THE FOURTH FINANCIAL QUARTER ENDED 30 SEPTEMBER 2008</t>
  </si>
  <si>
    <t>There are no unusual or exceptional items for the current financial year to date.</t>
  </si>
  <si>
    <t>There are no changes in the composition of the Group for the current year  to date.</t>
  </si>
  <si>
    <t>There were no sale of investment and / or properties during the financial year to-date under review.</t>
  </si>
  <si>
    <t>There were no purchases or disposals of quoted securities by the Group for the financial year to-date under review.</t>
  </si>
  <si>
    <t>There are no outstanding corporate proposals announced but not completed as at 30 September 2008 by the Group during the financial year under review.</t>
  </si>
  <si>
    <t>Details of the Group's borrowings as at 30 September 2008 are as follows:</t>
  </si>
  <si>
    <t>There were no term loan and bank borrowings denominated in foreign currencies for the financial year under review.</t>
  </si>
  <si>
    <t>The Group does not have any financial instrument with off balance sheet risk as at 30 September 2008.</t>
  </si>
  <si>
    <t>There were no material litigation pending as at 30 September 2008 for the financial year under review.</t>
  </si>
  <si>
    <t>The Directors do not recommend any dividend for the financial quarter ended 30 September 2008.</t>
  </si>
  <si>
    <t>Restated</t>
  </si>
  <si>
    <t>Prior year adjustment</t>
  </si>
  <si>
    <t>(Loss)/Profit for the period</t>
  </si>
  <si>
    <t>Basic, for (loss)/profit from continuing operations</t>
  </si>
  <si>
    <t>Diluted, for (loss)/profit from 
 continuing operations</t>
  </si>
  <si>
    <t>Net decreased in cash and cash equivalents</t>
  </si>
  <si>
    <t>Cash and cash equivalents at beginning of financial year</t>
  </si>
  <si>
    <t>Cash and cash equivalents at end of the financial year</t>
  </si>
  <si>
    <t>Cash and cash equivalents at the end of the financial year comprise the following:</t>
  </si>
  <si>
    <t>CONDENSED CONSOLIDATED CASH FLOW STATEMENTS FOR THE FINANCIAL YEAR ENDED 30 SEPTEMBER 2008</t>
  </si>
  <si>
    <t>At 1 October 2006 (restated)</t>
  </si>
  <si>
    <t>Profit for the year</t>
  </si>
  <si>
    <t>As previously stated</t>
  </si>
  <si>
    <t>There is no dividend paid for the financial year under review.</t>
  </si>
  <si>
    <t>Underprovision in the prior year</t>
  </si>
  <si>
    <t>Under provision of tax expense in prior years</t>
  </si>
  <si>
    <t xml:space="preserve"> Group Plans and Disclosure</t>
  </si>
  <si>
    <t xml:space="preserve">Employee Benefits - Actuarial Gains and Losses, </t>
  </si>
  <si>
    <r>
      <t>Amendment to FRS 119</t>
    </r>
    <r>
      <rPr>
        <vertAlign val="subscript"/>
        <sz val="10"/>
        <rFont val="Times New Roman"/>
        <family val="1"/>
      </rPr>
      <t>2004</t>
    </r>
    <r>
      <rPr>
        <sz val="10"/>
        <rFont val="Times New Roman"/>
        <family val="1"/>
      </rPr>
      <t xml:space="preserve">  </t>
    </r>
  </si>
  <si>
    <t>Changes in Accounting Policies (Cont'd)</t>
  </si>
  <si>
    <t>Correction of error</t>
  </si>
  <si>
    <t>A14.</t>
  </si>
  <si>
    <t>Restatement of income statement for the year ended 30 September 2007</t>
  </si>
  <si>
    <t>Previously</t>
  </si>
  <si>
    <t>stated</t>
  </si>
  <si>
    <t>Adjustment</t>
  </si>
  <si>
    <t>RM</t>
  </si>
  <si>
    <t>Group</t>
  </si>
  <si>
    <t>Restatement of balance sheet as at 30 September 2007</t>
  </si>
  <si>
    <t>Deferred taxation liabilities</t>
  </si>
  <si>
    <t>Correction of error (Cont'd)</t>
  </si>
  <si>
    <t>Overprovision in prior year</t>
  </si>
  <si>
    <t>At 1 October 2007 (restated)</t>
  </si>
  <si>
    <t>Trade receivables, other receivables and tax recoverable</t>
  </si>
  <si>
    <t>(Restated)</t>
  </si>
  <si>
    <t>Net cash (used)/generated in investing activities</t>
  </si>
  <si>
    <t>Overprovision of deferred tax expense in prior years</t>
  </si>
</sst>
</file>

<file path=xl/styles.xml><?xml version="1.0" encoding="utf-8"?>
<styleSheet xmlns="http://schemas.openxmlformats.org/spreadsheetml/2006/main">
  <numFmts count="3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 numFmtId="191" formatCode="General_)"/>
  </numFmts>
  <fonts count="13">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
      <vertAlign val="subscript"/>
      <sz val="10"/>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191"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47">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2" fillId="0" borderId="0" xfId="15" applyNumberFormat="1" applyFont="1" applyAlignment="1">
      <alignment horizontal="center"/>
    </xf>
    <xf numFmtId="185"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3" xfId="15" applyNumberFormat="1" applyBorder="1" applyAlignment="1">
      <alignment/>
    </xf>
    <xf numFmtId="185" fontId="0" fillId="0" borderId="2"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171"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4" xfId="15" applyNumberFormat="1" applyBorder="1" applyAlignment="1">
      <alignment/>
    </xf>
    <xf numFmtId="0" fontId="6" fillId="0" borderId="0" xfId="0" applyFont="1" applyAlignment="1">
      <alignment/>
    </xf>
    <xf numFmtId="171"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169" fontId="0" fillId="0" borderId="10" xfId="16" applyNumberFormat="1" applyBorder="1" applyAlignment="1">
      <alignment/>
    </xf>
    <xf numFmtId="169"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169" fontId="0" fillId="0" borderId="14" xfId="16" applyNumberFormat="1" applyBorder="1" applyAlignment="1">
      <alignment/>
    </xf>
    <xf numFmtId="169"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169" fontId="0" fillId="0" borderId="0" xfId="16"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169"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85" fontId="0" fillId="0" borderId="0" xfId="0" applyNumberFormat="1" applyAlignment="1">
      <alignment/>
    </xf>
    <xf numFmtId="185"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85" fontId="0" fillId="0" borderId="17" xfId="15" applyNumberFormat="1" applyBorder="1" applyAlignment="1">
      <alignment/>
    </xf>
    <xf numFmtId="171" fontId="0" fillId="0" borderId="0" xfId="15" applyNumberFormat="1" applyBorder="1" applyAlignment="1">
      <alignment/>
    </xf>
    <xf numFmtId="171"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2" fillId="0" borderId="0" xfId="0" applyFont="1" applyAlignment="1">
      <alignment horizontal="left" indent="6"/>
    </xf>
    <xf numFmtId="0" fontId="2" fillId="0" borderId="0" xfId="0" applyFont="1" applyAlignment="1">
      <alignment horizontal="left" indent="10"/>
    </xf>
    <xf numFmtId="185"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85" fontId="0" fillId="0" borderId="5" xfId="15" applyNumberFormat="1" applyBorder="1" applyAlignment="1">
      <alignment/>
    </xf>
    <xf numFmtId="171" fontId="0" fillId="0" borderId="0" xfId="0" applyNumberFormat="1" applyAlignment="1">
      <alignment/>
    </xf>
    <xf numFmtId="0" fontId="2" fillId="0" borderId="0" xfId="0" applyFont="1" applyAlignment="1">
      <alignment horizontal="left"/>
    </xf>
    <xf numFmtId="169" fontId="0" fillId="0" borderId="0" xfId="0" applyNumberFormat="1" applyAlignment="1">
      <alignment/>
    </xf>
    <xf numFmtId="0" fontId="0" fillId="0" borderId="0" xfId="0" applyBorder="1" applyAlignment="1">
      <alignment/>
    </xf>
    <xf numFmtId="185" fontId="0" fillId="0" borderId="0" xfId="15" applyNumberFormat="1" applyFont="1" applyAlignment="1">
      <alignment/>
    </xf>
    <xf numFmtId="171" fontId="0" fillId="0" borderId="0" xfId="0" applyNumberFormat="1" applyFont="1" applyAlignment="1">
      <alignment/>
    </xf>
    <xf numFmtId="185" fontId="0" fillId="0" borderId="0" xfId="0" applyNumberFormat="1" applyFont="1" applyAlignment="1">
      <alignment/>
    </xf>
    <xf numFmtId="0" fontId="0" fillId="0" borderId="0" xfId="0" applyAlignment="1">
      <alignment horizontal="left" readingOrder="1"/>
    </xf>
    <xf numFmtId="0" fontId="0" fillId="0" borderId="0" xfId="0" applyAlignment="1">
      <alignment readingOrder="1"/>
    </xf>
    <xf numFmtId="191" fontId="0" fillId="0" borderId="0" xfId="0" applyFont="1" applyAlignment="1">
      <alignment wrapText="1"/>
    </xf>
    <xf numFmtId="191" fontId="2" fillId="0" borderId="0" xfId="0" applyFont="1" applyAlignment="1">
      <alignment/>
    </xf>
    <xf numFmtId="49" fontId="0" fillId="0" borderId="0" xfId="0" applyNumberFormat="1" applyAlignment="1">
      <alignment horizontal="center"/>
    </xf>
    <xf numFmtId="0" fontId="2" fillId="0" borderId="0" xfId="0" applyFont="1" applyFill="1" applyAlignment="1">
      <alignment/>
    </xf>
    <xf numFmtId="0" fontId="0" fillId="0" borderId="0" xfId="0" applyFill="1" applyAlignment="1">
      <alignment/>
    </xf>
    <xf numFmtId="0" fontId="0" fillId="0" borderId="0" xfId="0" applyAlignment="1">
      <alignment horizontal="justify" vertical="top" wrapText="1" readingOrder="1"/>
    </xf>
    <xf numFmtId="0" fontId="10" fillId="0" borderId="0" xfId="0" applyFont="1" applyAlignment="1">
      <alignment/>
    </xf>
    <xf numFmtId="0" fontId="0" fillId="0" borderId="0" xfId="0" applyAlignment="1">
      <alignment horizontal="justify" vertical="top" readingOrder="1"/>
    </xf>
    <xf numFmtId="0" fontId="0" fillId="0" borderId="0" xfId="0" applyAlignment="1">
      <alignment horizontal="left" vertical="top" readingOrder="1"/>
    </xf>
    <xf numFmtId="191" fontId="0" fillId="0" borderId="0" xfId="0" applyFont="1" applyAlignment="1">
      <alignment/>
    </xf>
    <xf numFmtId="185" fontId="0" fillId="0" borderId="17" xfId="15" applyNumberFormat="1" applyFont="1" applyBorder="1" applyAlignment="1">
      <alignment/>
    </xf>
    <xf numFmtId="191" fontId="0" fillId="0" borderId="17" xfId="0" applyFont="1" applyBorder="1" applyAlignment="1">
      <alignment/>
    </xf>
    <xf numFmtId="9" fontId="0" fillId="0" borderId="0" xfId="21" applyBorder="1" applyAlignment="1">
      <alignment/>
    </xf>
    <xf numFmtId="171" fontId="0" fillId="0" borderId="0" xfId="15" applyNumberFormat="1" applyBorder="1" applyAlignment="1">
      <alignment horizontal="right"/>
    </xf>
    <xf numFmtId="191" fontId="2" fillId="0" borderId="0" xfId="0" applyFont="1" applyAlignment="1">
      <alignment horizontal="left"/>
    </xf>
    <xf numFmtId="0" fontId="0" fillId="0" borderId="0" xfId="0" applyFont="1" applyAlignment="1">
      <alignment wrapText="1"/>
    </xf>
    <xf numFmtId="191" fontId="0" fillId="0" borderId="0" xfId="0" applyFont="1" applyAlignment="1">
      <alignment horizontal="justify"/>
    </xf>
    <xf numFmtId="191" fontId="0" fillId="0" borderId="0" xfId="0" applyFont="1" applyAlignment="1" quotePrefix="1">
      <alignment/>
    </xf>
    <xf numFmtId="185" fontId="0" fillId="0" borderId="1" xfId="0" applyNumberFormat="1" applyFont="1" applyBorder="1" applyAlignment="1">
      <alignment/>
    </xf>
    <xf numFmtId="185" fontId="0" fillId="0" borderId="1" xfId="15" applyNumberFormat="1" applyFont="1" applyBorder="1" applyAlignment="1">
      <alignment/>
    </xf>
    <xf numFmtId="191" fontId="0" fillId="0" borderId="1" xfId="0" applyFont="1" applyBorder="1" applyAlignment="1">
      <alignment/>
    </xf>
    <xf numFmtId="0" fontId="0" fillId="0" borderId="0" xfId="0" applyFont="1" applyAlignment="1">
      <alignment/>
    </xf>
    <xf numFmtId="0" fontId="0" fillId="0" borderId="0" xfId="0" applyFont="1" applyAlignment="1">
      <alignment wrapText="1"/>
    </xf>
    <xf numFmtId="191" fontId="0" fillId="0" borderId="0" xfId="0" applyFont="1" applyBorder="1" applyAlignment="1">
      <alignment/>
    </xf>
    <xf numFmtId="171" fontId="2" fillId="0" borderId="0" xfId="15" applyFont="1" applyBorder="1" applyAlignment="1">
      <alignment horizontal="right"/>
    </xf>
    <xf numFmtId="171" fontId="2" fillId="0" borderId="0" xfId="15" applyFont="1" applyAlignment="1">
      <alignment horizontal="right"/>
    </xf>
    <xf numFmtId="185" fontId="0" fillId="0" borderId="0" xfId="15" applyNumberFormat="1" applyFont="1" applyBorder="1" applyAlignment="1">
      <alignment/>
    </xf>
    <xf numFmtId="185" fontId="2" fillId="0" borderId="0" xfId="15" applyNumberFormat="1" applyFont="1" applyAlignment="1">
      <alignment horizontal="right"/>
    </xf>
    <xf numFmtId="185" fontId="0" fillId="0" borderId="4" xfId="15" applyNumberFormat="1" applyFont="1" applyBorder="1" applyAlignment="1">
      <alignment/>
    </xf>
    <xf numFmtId="185" fontId="0" fillId="0" borderId="1" xfId="0" applyNumberFormat="1" applyBorder="1" applyAlignment="1">
      <alignment/>
    </xf>
    <xf numFmtId="185" fontId="0" fillId="0" borderId="0" xfId="15" applyNumberFormat="1" applyFont="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0" fontId="0" fillId="0" borderId="0" xfId="0" applyAlignment="1">
      <alignment horizontal="left" vertical="top" wrapText="1"/>
    </xf>
    <xf numFmtId="0" fontId="2" fillId="0" borderId="0" xfId="0" applyFont="1" applyFill="1" applyAlignment="1">
      <alignment horizontal="justify" vertical="top" wrapText="1" readingOrder="1"/>
    </xf>
    <xf numFmtId="0" fontId="0" fillId="0" borderId="0" xfId="0" applyAlignment="1">
      <alignment horizontal="justify" vertical="top" wrapText="1" readingOrder="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191" fontId="0" fillId="0" borderId="0" xfId="0" applyFont="1" applyAlignment="1">
      <alignment wrapText="1"/>
    </xf>
    <xf numFmtId="0" fontId="2" fillId="0" borderId="0" xfId="0" applyFont="1" applyAlignment="1">
      <alignment wrapText="1"/>
    </xf>
    <xf numFmtId="0" fontId="0" fillId="0" borderId="0" xfId="0" applyNumberFormat="1" applyFont="1" applyBorder="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495300</xdr:colOff>
      <xdr:row>12</xdr:row>
      <xdr:rowOff>76200</xdr:rowOff>
    </xdr:from>
    <xdr:ext cx="76200" cy="200025"/>
    <xdr:sp>
      <xdr:nvSpPr>
        <xdr:cNvPr id="2" name="TextBox 13"/>
        <xdr:cNvSpPr txBox="1">
          <a:spLocks noChangeArrowheads="1"/>
        </xdr:cNvSpPr>
      </xdr:nvSpPr>
      <xdr:spPr>
        <a:xfrm>
          <a:off x="320992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495300</xdr:colOff>
      <xdr:row>348</xdr:row>
      <xdr:rowOff>0</xdr:rowOff>
    </xdr:from>
    <xdr:ext cx="76200" cy="200025"/>
    <xdr:sp>
      <xdr:nvSpPr>
        <xdr:cNvPr id="1" name="TextBox 38"/>
        <xdr:cNvSpPr txBox="1">
          <a:spLocks noChangeArrowheads="1"/>
        </xdr:cNvSpPr>
      </xdr:nvSpPr>
      <xdr:spPr>
        <a:xfrm>
          <a:off x="5353050" y="552164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351</xdr:row>
      <xdr:rowOff>19050</xdr:rowOff>
    </xdr:from>
    <xdr:to>
      <xdr:col>5</xdr:col>
      <xdr:colOff>714375</xdr:colOff>
      <xdr:row>351</xdr:row>
      <xdr:rowOff>19050</xdr:rowOff>
    </xdr:to>
    <xdr:sp>
      <xdr:nvSpPr>
        <xdr:cNvPr id="2" name="Line 39"/>
        <xdr:cNvSpPr>
          <a:spLocks/>
        </xdr:cNvSpPr>
      </xdr:nvSpPr>
      <xdr:spPr>
        <a:xfrm>
          <a:off x="2457450" y="557212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351</xdr:row>
      <xdr:rowOff>9525</xdr:rowOff>
    </xdr:from>
    <xdr:to>
      <xdr:col>7</xdr:col>
      <xdr:colOff>0</xdr:colOff>
      <xdr:row>351</xdr:row>
      <xdr:rowOff>9525</xdr:rowOff>
    </xdr:to>
    <xdr:sp>
      <xdr:nvSpPr>
        <xdr:cNvPr id="3" name="Line 40"/>
        <xdr:cNvSpPr>
          <a:spLocks/>
        </xdr:cNvSpPr>
      </xdr:nvSpPr>
      <xdr:spPr>
        <a:xfrm>
          <a:off x="3209925" y="557117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209550</xdr:colOff>
      <xdr:row>351</xdr:row>
      <xdr:rowOff>9525</xdr:rowOff>
    </xdr:from>
    <xdr:to>
      <xdr:col>8</xdr:col>
      <xdr:colOff>809625</xdr:colOff>
      <xdr:row>351</xdr:row>
      <xdr:rowOff>9525</xdr:rowOff>
    </xdr:to>
    <xdr:sp>
      <xdr:nvSpPr>
        <xdr:cNvPr id="4" name="Line 41"/>
        <xdr:cNvSpPr>
          <a:spLocks/>
        </xdr:cNvSpPr>
      </xdr:nvSpPr>
      <xdr:spPr>
        <a:xfrm>
          <a:off x="4152900" y="557117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400050</xdr:colOff>
      <xdr:row>351</xdr:row>
      <xdr:rowOff>9525</xdr:rowOff>
    </xdr:from>
    <xdr:to>
      <xdr:col>10</xdr:col>
      <xdr:colOff>1019175</xdr:colOff>
      <xdr:row>351</xdr:row>
      <xdr:rowOff>9525</xdr:rowOff>
    </xdr:to>
    <xdr:sp>
      <xdr:nvSpPr>
        <xdr:cNvPr id="5" name="Line 42"/>
        <xdr:cNvSpPr>
          <a:spLocks/>
        </xdr:cNvSpPr>
      </xdr:nvSpPr>
      <xdr:spPr>
        <a:xfrm>
          <a:off x="5257800" y="557117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349</xdr:row>
      <xdr:rowOff>19050</xdr:rowOff>
    </xdr:from>
    <xdr:to>
      <xdr:col>5</xdr:col>
      <xdr:colOff>714375</xdr:colOff>
      <xdr:row>349</xdr:row>
      <xdr:rowOff>19050</xdr:rowOff>
    </xdr:to>
    <xdr:sp>
      <xdr:nvSpPr>
        <xdr:cNvPr id="6" name="Line 43"/>
        <xdr:cNvSpPr>
          <a:spLocks/>
        </xdr:cNvSpPr>
      </xdr:nvSpPr>
      <xdr:spPr>
        <a:xfrm>
          <a:off x="2457450" y="553974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349</xdr:row>
      <xdr:rowOff>9525</xdr:rowOff>
    </xdr:from>
    <xdr:to>
      <xdr:col>7</xdr:col>
      <xdr:colOff>0</xdr:colOff>
      <xdr:row>349</xdr:row>
      <xdr:rowOff>9525</xdr:rowOff>
    </xdr:to>
    <xdr:sp>
      <xdr:nvSpPr>
        <xdr:cNvPr id="7" name="Line 44"/>
        <xdr:cNvSpPr>
          <a:spLocks/>
        </xdr:cNvSpPr>
      </xdr:nvSpPr>
      <xdr:spPr>
        <a:xfrm>
          <a:off x="3209925" y="553878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209550</xdr:colOff>
      <xdr:row>349</xdr:row>
      <xdr:rowOff>9525</xdr:rowOff>
    </xdr:from>
    <xdr:to>
      <xdr:col>8</xdr:col>
      <xdr:colOff>809625</xdr:colOff>
      <xdr:row>349</xdr:row>
      <xdr:rowOff>9525</xdr:rowOff>
    </xdr:to>
    <xdr:sp>
      <xdr:nvSpPr>
        <xdr:cNvPr id="8" name="Line 45"/>
        <xdr:cNvSpPr>
          <a:spLocks/>
        </xdr:cNvSpPr>
      </xdr:nvSpPr>
      <xdr:spPr>
        <a:xfrm>
          <a:off x="4152900" y="553878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400050</xdr:colOff>
      <xdr:row>349</xdr:row>
      <xdr:rowOff>9525</xdr:rowOff>
    </xdr:from>
    <xdr:to>
      <xdr:col>11</xdr:col>
      <xdr:colOff>19050</xdr:colOff>
      <xdr:row>349</xdr:row>
      <xdr:rowOff>9525</xdr:rowOff>
    </xdr:to>
    <xdr:sp>
      <xdr:nvSpPr>
        <xdr:cNvPr id="9" name="Line 46"/>
        <xdr:cNvSpPr>
          <a:spLocks/>
        </xdr:cNvSpPr>
      </xdr:nvSpPr>
      <xdr:spPr>
        <a:xfrm>
          <a:off x="5257800" y="55387875"/>
          <a:ext cx="6381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354</xdr:row>
      <xdr:rowOff>9525</xdr:rowOff>
    </xdr:from>
    <xdr:to>
      <xdr:col>5</xdr:col>
      <xdr:colOff>714375</xdr:colOff>
      <xdr:row>354</xdr:row>
      <xdr:rowOff>9525</xdr:rowOff>
    </xdr:to>
    <xdr:sp>
      <xdr:nvSpPr>
        <xdr:cNvPr id="10" name="Line 47"/>
        <xdr:cNvSpPr>
          <a:spLocks/>
        </xdr:cNvSpPr>
      </xdr:nvSpPr>
      <xdr:spPr>
        <a:xfrm>
          <a:off x="2409825" y="561975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354</xdr:row>
      <xdr:rowOff>9525</xdr:rowOff>
    </xdr:from>
    <xdr:to>
      <xdr:col>8</xdr:col>
      <xdr:colOff>9525</xdr:colOff>
      <xdr:row>354</xdr:row>
      <xdr:rowOff>9525</xdr:rowOff>
    </xdr:to>
    <xdr:sp>
      <xdr:nvSpPr>
        <xdr:cNvPr id="11" name="Line 48"/>
        <xdr:cNvSpPr>
          <a:spLocks/>
        </xdr:cNvSpPr>
      </xdr:nvSpPr>
      <xdr:spPr>
        <a:xfrm>
          <a:off x="3257550" y="56197500"/>
          <a:ext cx="6953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238125</xdr:colOff>
      <xdr:row>353</xdr:row>
      <xdr:rowOff>152400</xdr:rowOff>
    </xdr:from>
    <xdr:to>
      <xdr:col>9</xdr:col>
      <xdr:colOff>9525</xdr:colOff>
      <xdr:row>353</xdr:row>
      <xdr:rowOff>152400</xdr:rowOff>
    </xdr:to>
    <xdr:sp>
      <xdr:nvSpPr>
        <xdr:cNvPr id="12" name="Line 49"/>
        <xdr:cNvSpPr>
          <a:spLocks/>
        </xdr:cNvSpPr>
      </xdr:nvSpPr>
      <xdr:spPr>
        <a:xfrm flipV="1">
          <a:off x="4181475" y="561784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354</xdr:row>
      <xdr:rowOff>0</xdr:rowOff>
    </xdr:from>
    <xdr:to>
      <xdr:col>11</xdr:col>
      <xdr:colOff>0</xdr:colOff>
      <xdr:row>354</xdr:row>
      <xdr:rowOff>0</xdr:rowOff>
    </xdr:to>
    <xdr:sp>
      <xdr:nvSpPr>
        <xdr:cNvPr id="13" name="Line 50"/>
        <xdr:cNvSpPr>
          <a:spLocks/>
        </xdr:cNvSpPr>
      </xdr:nvSpPr>
      <xdr:spPr>
        <a:xfrm>
          <a:off x="5286375" y="5618797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212</xdr:row>
      <xdr:rowOff>0</xdr:rowOff>
    </xdr:from>
    <xdr:to>
      <xdr:col>11</xdr:col>
      <xdr:colOff>0</xdr:colOff>
      <xdr:row>219</xdr:row>
      <xdr:rowOff>123825</xdr:rowOff>
    </xdr:to>
    <xdr:sp>
      <xdr:nvSpPr>
        <xdr:cNvPr id="14" name="TextBox 52"/>
        <xdr:cNvSpPr txBox="1">
          <a:spLocks noChangeArrowheads="1"/>
        </xdr:cNvSpPr>
      </xdr:nvSpPr>
      <xdr:spPr>
        <a:xfrm>
          <a:off x="323850" y="33994725"/>
          <a:ext cx="5553075" cy="1257300"/>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a:t>
          </a:r>
          <a:r>
            <a:rPr lang="en-US" cap="none" sz="1000" b="0" i="0" u="none" baseline="0">
              <a:latin typeface="Times New Roman"/>
              <a:ea typeface="Times New Roman"/>
              <a:cs typeface="Times New Roman"/>
            </a:rPr>
            <a:t>
The demand for residential properties is expected to remain competitive except for properties priced below RM100,000. The demand for the commercial and industrial properties is expected to be challenging.
</a:t>
          </a:r>
          <a:r>
            <a:rPr lang="en-US" cap="none" sz="1000" b="0" i="0" u="sng" baseline="0">
              <a:latin typeface="Times New Roman"/>
              <a:ea typeface="Times New Roman"/>
              <a:cs typeface="Times New Roman"/>
            </a:rPr>
            <a:t>Saujana O-Lot Project (Mukim Damansara, Selangor)</a:t>
          </a:r>
          <a:r>
            <a:rPr lang="en-US" cap="none" sz="1000" b="0" i="0" u="none" baseline="0">
              <a:latin typeface="Times New Roman"/>
              <a:ea typeface="Times New Roman"/>
              <a:cs typeface="Times New Roman"/>
            </a:rPr>
            <a:t>
The Phase 1 of Saujana O-Lot Project has been completed with Vacant Possession at the end of September 2008.  The Phase 2 is expected to be launched in the first quarter of financial year 2009.  </a:t>
          </a:r>
        </a:p>
      </xdr:txBody>
    </xdr:sp>
    <xdr:clientData/>
  </xdr:twoCellAnchor>
  <xdr:oneCellAnchor>
    <xdr:from>
      <xdr:col>1</xdr:col>
      <xdr:colOff>9525</xdr:colOff>
      <xdr:row>192</xdr:row>
      <xdr:rowOff>0</xdr:rowOff>
    </xdr:from>
    <xdr:ext cx="5524500" cy="981075"/>
    <xdr:sp>
      <xdr:nvSpPr>
        <xdr:cNvPr id="15" name="TextBox 53"/>
        <xdr:cNvSpPr txBox="1">
          <a:spLocks noChangeArrowheads="1"/>
        </xdr:cNvSpPr>
      </xdr:nvSpPr>
      <xdr:spPr>
        <a:xfrm>
          <a:off x="304800" y="30861000"/>
          <a:ext cx="5524500" cy="9810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RM81.4 million and profit before taxation of RM870,000 at the end of the fourth quarter of the financial year ended 30 September 2008. The Group's profits has decreased significantly in the current year  as compared to previous corresponding year. This is mainly due to lesser units of properties sold  which attributed to current economic slow down and lower profit margin from Saujana O-Lot Project as a result of high construction cost incurred.
</a:t>
          </a:r>
        </a:p>
      </xdr:txBody>
    </xdr:sp>
    <xdr:clientData/>
  </xdr:oneCellAnchor>
  <xdr:twoCellAnchor>
    <xdr:from>
      <xdr:col>1</xdr:col>
      <xdr:colOff>9525</xdr:colOff>
      <xdr:row>274</xdr:row>
      <xdr:rowOff>161925</xdr:rowOff>
    </xdr:from>
    <xdr:to>
      <xdr:col>10</xdr:col>
      <xdr:colOff>847725</xdr:colOff>
      <xdr:row>278</xdr:row>
      <xdr:rowOff>0</xdr:rowOff>
    </xdr:to>
    <xdr:sp>
      <xdr:nvSpPr>
        <xdr:cNvPr id="16" name="TextBox 54"/>
        <xdr:cNvSpPr txBox="1">
          <a:spLocks noChangeArrowheads="1"/>
        </xdr:cNvSpPr>
      </xdr:nvSpPr>
      <xdr:spPr>
        <a:xfrm>
          <a:off x="304800" y="43500675"/>
          <a:ext cx="5400675" cy="4953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effective tax rate on the Group in the current quarter and financial year to date is higher than the statutory rate principally due to expenditure disallowed for taxation purposes.</a:t>
          </a:r>
        </a:p>
      </xdr:txBody>
    </xdr:sp>
    <xdr:clientData/>
  </xdr:twoCellAnchor>
  <xdr:twoCellAnchor>
    <xdr:from>
      <xdr:col>1</xdr:col>
      <xdr:colOff>28575</xdr:colOff>
      <xdr:row>9</xdr:row>
      <xdr:rowOff>152400</xdr:rowOff>
    </xdr:from>
    <xdr:to>
      <xdr:col>10</xdr:col>
      <xdr:colOff>1019175</xdr:colOff>
      <xdr:row>19</xdr:row>
      <xdr:rowOff>142875</xdr:rowOff>
    </xdr:to>
    <xdr:sp>
      <xdr:nvSpPr>
        <xdr:cNvPr id="17" name="TextBox 55"/>
        <xdr:cNvSpPr txBox="1">
          <a:spLocks noChangeArrowheads="1"/>
        </xdr:cNvSpPr>
      </xdr:nvSpPr>
      <xdr:spPr>
        <a:xfrm>
          <a:off x="323850" y="1647825"/>
          <a:ext cx="5553075" cy="160972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2007. These explanatory notes attached to the interim financial statements provide an explanation of events and transactions that are significant to an understanding of the changes in the financial position and performance of the Group since the year ended 30 September 2007.</a:t>
          </a:r>
        </a:p>
      </xdr:txBody>
    </xdr:sp>
    <xdr:clientData/>
  </xdr:twoCellAnchor>
  <xdr:twoCellAnchor>
    <xdr:from>
      <xdr:col>1</xdr:col>
      <xdr:colOff>9525</xdr:colOff>
      <xdr:row>83</xdr:row>
      <xdr:rowOff>152400</xdr:rowOff>
    </xdr:from>
    <xdr:to>
      <xdr:col>10</xdr:col>
      <xdr:colOff>1019175</xdr:colOff>
      <xdr:row>86</xdr:row>
      <xdr:rowOff>104775</xdr:rowOff>
    </xdr:to>
    <xdr:sp>
      <xdr:nvSpPr>
        <xdr:cNvPr id="18" name="TextBox 56"/>
        <xdr:cNvSpPr txBox="1">
          <a:spLocks noChangeArrowheads="1"/>
        </xdr:cNvSpPr>
      </xdr:nvSpPr>
      <xdr:spPr>
        <a:xfrm>
          <a:off x="304800" y="13763625"/>
          <a:ext cx="5572125"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87</xdr:row>
      <xdr:rowOff>9525</xdr:rowOff>
    </xdr:from>
    <xdr:to>
      <xdr:col>10</xdr:col>
      <xdr:colOff>800100</xdr:colOff>
      <xdr:row>89</xdr:row>
      <xdr:rowOff>85725</xdr:rowOff>
    </xdr:to>
    <xdr:sp>
      <xdr:nvSpPr>
        <xdr:cNvPr id="19" name="TextBox 57"/>
        <xdr:cNvSpPr txBox="1">
          <a:spLocks noChangeArrowheads="1"/>
        </xdr:cNvSpPr>
      </xdr:nvSpPr>
      <xdr:spPr>
        <a:xfrm>
          <a:off x="323850" y="14268450"/>
          <a:ext cx="5334000"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year.</a:t>
          </a:r>
        </a:p>
      </xdr:txBody>
    </xdr:sp>
    <xdr:clientData/>
  </xdr:twoCellAnchor>
  <xdr:twoCellAnchor>
    <xdr:from>
      <xdr:col>1</xdr:col>
      <xdr:colOff>19050</xdr:colOff>
      <xdr:row>92</xdr:row>
      <xdr:rowOff>142875</xdr:rowOff>
    </xdr:from>
    <xdr:to>
      <xdr:col>10</xdr:col>
      <xdr:colOff>790575</xdr:colOff>
      <xdr:row>96</xdr:row>
      <xdr:rowOff>19050</xdr:rowOff>
    </xdr:to>
    <xdr:sp>
      <xdr:nvSpPr>
        <xdr:cNvPr id="20" name="TextBox 58"/>
        <xdr:cNvSpPr txBox="1">
          <a:spLocks noChangeArrowheads="1"/>
        </xdr:cNvSpPr>
      </xdr:nvSpPr>
      <xdr:spPr>
        <a:xfrm>
          <a:off x="314325" y="15211425"/>
          <a:ext cx="5334000" cy="5238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year to date.</a:t>
          </a:r>
        </a:p>
      </xdr:txBody>
    </xdr:sp>
    <xdr:clientData/>
  </xdr:twoCellAnchor>
  <xdr:twoCellAnchor>
    <xdr:from>
      <xdr:col>0</xdr:col>
      <xdr:colOff>285750</xdr:colOff>
      <xdr:row>117</xdr:row>
      <xdr:rowOff>9525</xdr:rowOff>
    </xdr:from>
    <xdr:to>
      <xdr:col>10</xdr:col>
      <xdr:colOff>1019175</xdr:colOff>
      <xdr:row>119</xdr:row>
      <xdr:rowOff>47625</xdr:rowOff>
    </xdr:to>
    <xdr:sp>
      <xdr:nvSpPr>
        <xdr:cNvPr id="21" name="TextBox 59"/>
        <xdr:cNvSpPr txBox="1">
          <a:spLocks noChangeArrowheads="1"/>
        </xdr:cNvSpPr>
      </xdr:nvSpPr>
      <xdr:spPr>
        <a:xfrm>
          <a:off x="285750" y="19145250"/>
          <a:ext cx="559117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year ended 30 September 2008.</a:t>
          </a:r>
        </a:p>
      </xdr:txBody>
    </xdr:sp>
    <xdr:clientData/>
  </xdr:twoCellAnchor>
  <xdr:twoCellAnchor>
    <xdr:from>
      <xdr:col>1</xdr:col>
      <xdr:colOff>9525</xdr:colOff>
      <xdr:row>123</xdr:row>
      <xdr:rowOff>0</xdr:rowOff>
    </xdr:from>
    <xdr:to>
      <xdr:col>11</xdr:col>
      <xdr:colOff>0</xdr:colOff>
      <xdr:row>126</xdr:row>
      <xdr:rowOff>152400</xdr:rowOff>
    </xdr:to>
    <xdr:sp>
      <xdr:nvSpPr>
        <xdr:cNvPr id="22" name="TextBox 60"/>
        <xdr:cNvSpPr txBox="1">
          <a:spLocks noChangeArrowheads="1"/>
        </xdr:cNvSpPr>
      </xdr:nvSpPr>
      <xdr:spPr>
        <a:xfrm>
          <a:off x="304800" y="20031075"/>
          <a:ext cx="5572125" cy="6381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subsidiary has obtained approval from the bankers on 16 October 2008 to reschedule the repayment terms of the remaining outstanding of term loan totaling RM52,872,092  as at 29 September 2008 by deferring all the remaining instalments by twenty four months, or by way of redemption sums, whichever is earlier.</a:t>
          </a:r>
        </a:p>
      </xdr:txBody>
    </xdr:sp>
    <xdr:clientData/>
  </xdr:twoCellAnchor>
  <xdr:twoCellAnchor>
    <xdr:from>
      <xdr:col>2</xdr:col>
      <xdr:colOff>28575</xdr:colOff>
      <xdr:row>137</xdr:row>
      <xdr:rowOff>0</xdr:rowOff>
    </xdr:from>
    <xdr:to>
      <xdr:col>10</xdr:col>
      <xdr:colOff>1019175</xdr:colOff>
      <xdr:row>151</xdr:row>
      <xdr:rowOff>0</xdr:rowOff>
    </xdr:to>
    <xdr:sp>
      <xdr:nvSpPr>
        <xdr:cNvPr id="23" name="TextBox 61"/>
        <xdr:cNvSpPr txBox="1">
          <a:spLocks noChangeArrowheads="1"/>
        </xdr:cNvSpPr>
      </xdr:nvSpPr>
      <xdr:spPr>
        <a:xfrm>
          <a:off x="676275" y="22136100"/>
          <a:ext cx="5200650" cy="2266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RM13.6 million from the total term  loan and revolving credit facilities has been drawndown.
On 28 February 2007, a corporate guarantee is given by the Company in favour of AMIB in consideration of  the latter giving RM20.0 million term loan to its subsidiary company, Focal Aims Sdn Bhd. To-date, RM20.0 million of the term loan has been drawndown.
On 10 August 2007, a corporate guarantee is given by the Company in favour of AMIB in consideration of the latter giving RM10.0 million term loan to its subsidiary company, Focal Aims Land Sdn Bhd. To-date, RM10.0 million of the term loan has been drawndown.</a:t>
          </a:r>
        </a:p>
      </xdr:txBody>
    </xdr:sp>
    <xdr:clientData/>
  </xdr:twoCellAnchor>
  <xdr:twoCellAnchor editAs="oneCell">
    <xdr:from>
      <xdr:col>5</xdr:col>
      <xdr:colOff>85725</xdr:colOff>
      <xdr:row>356</xdr:row>
      <xdr:rowOff>142875</xdr:rowOff>
    </xdr:from>
    <xdr:to>
      <xdr:col>6</xdr:col>
      <xdr:colOff>28575</xdr:colOff>
      <xdr:row>357</xdr:row>
      <xdr:rowOff>19050</xdr:rowOff>
    </xdr:to>
    <xdr:pic>
      <xdr:nvPicPr>
        <xdr:cNvPr id="24" name="Picture 64"/>
        <xdr:cNvPicPr preferRelativeResize="1">
          <a:picLocks noChangeAspect="1"/>
        </xdr:cNvPicPr>
      </xdr:nvPicPr>
      <xdr:blipFill>
        <a:blip r:embed="rId1"/>
        <a:stretch>
          <a:fillRect/>
        </a:stretch>
      </xdr:blipFill>
      <xdr:spPr>
        <a:xfrm>
          <a:off x="2400300" y="56654700"/>
          <a:ext cx="657225" cy="38100"/>
        </a:xfrm>
        <a:prstGeom prst="rect">
          <a:avLst/>
        </a:prstGeom>
        <a:noFill/>
        <a:ln w="9525" cmpd="sng">
          <a:noFill/>
        </a:ln>
      </xdr:spPr>
    </xdr:pic>
    <xdr:clientData/>
  </xdr:twoCellAnchor>
  <xdr:twoCellAnchor editAs="oneCell">
    <xdr:from>
      <xdr:col>6</xdr:col>
      <xdr:colOff>209550</xdr:colOff>
      <xdr:row>356</xdr:row>
      <xdr:rowOff>152400</xdr:rowOff>
    </xdr:from>
    <xdr:to>
      <xdr:col>7</xdr:col>
      <xdr:colOff>28575</xdr:colOff>
      <xdr:row>357</xdr:row>
      <xdr:rowOff>28575</xdr:rowOff>
    </xdr:to>
    <xdr:pic>
      <xdr:nvPicPr>
        <xdr:cNvPr id="25" name="Picture 65"/>
        <xdr:cNvPicPr preferRelativeResize="1">
          <a:picLocks noChangeAspect="1"/>
        </xdr:cNvPicPr>
      </xdr:nvPicPr>
      <xdr:blipFill>
        <a:blip r:embed="rId2"/>
        <a:stretch>
          <a:fillRect/>
        </a:stretch>
      </xdr:blipFill>
      <xdr:spPr>
        <a:xfrm>
          <a:off x="3238500" y="56664225"/>
          <a:ext cx="647700" cy="38100"/>
        </a:xfrm>
        <a:prstGeom prst="rect">
          <a:avLst/>
        </a:prstGeom>
        <a:noFill/>
        <a:ln w="9525" cmpd="sng">
          <a:noFill/>
        </a:ln>
      </xdr:spPr>
    </xdr:pic>
    <xdr:clientData/>
  </xdr:twoCellAnchor>
  <xdr:twoCellAnchor>
    <xdr:from>
      <xdr:col>13</xdr:col>
      <xdr:colOff>190500</xdr:colOff>
      <xdr:row>609</xdr:row>
      <xdr:rowOff>133350</xdr:rowOff>
    </xdr:from>
    <xdr:to>
      <xdr:col>14</xdr:col>
      <xdr:colOff>266700</xdr:colOff>
      <xdr:row>609</xdr:row>
      <xdr:rowOff>133350</xdr:rowOff>
    </xdr:to>
    <xdr:sp>
      <xdr:nvSpPr>
        <xdr:cNvPr id="26" name="Line 66"/>
        <xdr:cNvSpPr>
          <a:spLocks/>
        </xdr:cNvSpPr>
      </xdr:nvSpPr>
      <xdr:spPr>
        <a:xfrm>
          <a:off x="7115175" y="9761220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8</xdr:col>
      <xdr:colOff>219075</xdr:colOff>
      <xdr:row>357</xdr:row>
      <xdr:rowOff>0</xdr:rowOff>
    </xdr:from>
    <xdr:to>
      <xdr:col>9</xdr:col>
      <xdr:colOff>38100</xdr:colOff>
      <xdr:row>357</xdr:row>
      <xdr:rowOff>38100</xdr:rowOff>
    </xdr:to>
    <xdr:pic>
      <xdr:nvPicPr>
        <xdr:cNvPr id="27" name="Picture 67"/>
        <xdr:cNvPicPr preferRelativeResize="1">
          <a:picLocks noChangeAspect="1"/>
        </xdr:cNvPicPr>
      </xdr:nvPicPr>
      <xdr:blipFill>
        <a:blip r:embed="rId2"/>
        <a:stretch>
          <a:fillRect/>
        </a:stretch>
      </xdr:blipFill>
      <xdr:spPr>
        <a:xfrm>
          <a:off x="4162425" y="56673750"/>
          <a:ext cx="647700" cy="38100"/>
        </a:xfrm>
        <a:prstGeom prst="rect">
          <a:avLst/>
        </a:prstGeom>
        <a:noFill/>
        <a:ln w="9525" cmpd="sng">
          <a:noFill/>
        </a:ln>
      </xdr:spPr>
    </xdr:pic>
    <xdr:clientData/>
  </xdr:twoCellAnchor>
  <xdr:twoCellAnchor editAs="oneCell">
    <xdr:from>
      <xdr:col>10</xdr:col>
      <xdr:colOff>390525</xdr:colOff>
      <xdr:row>356</xdr:row>
      <xdr:rowOff>142875</xdr:rowOff>
    </xdr:from>
    <xdr:to>
      <xdr:col>11</xdr:col>
      <xdr:colOff>19050</xdr:colOff>
      <xdr:row>357</xdr:row>
      <xdr:rowOff>19050</xdr:rowOff>
    </xdr:to>
    <xdr:pic>
      <xdr:nvPicPr>
        <xdr:cNvPr id="28" name="Picture 68"/>
        <xdr:cNvPicPr preferRelativeResize="1">
          <a:picLocks noChangeAspect="1"/>
        </xdr:cNvPicPr>
      </xdr:nvPicPr>
      <xdr:blipFill>
        <a:blip r:embed="rId2"/>
        <a:stretch>
          <a:fillRect/>
        </a:stretch>
      </xdr:blipFill>
      <xdr:spPr>
        <a:xfrm>
          <a:off x="5248275" y="56654700"/>
          <a:ext cx="647700" cy="38100"/>
        </a:xfrm>
        <a:prstGeom prst="rect">
          <a:avLst/>
        </a:prstGeom>
        <a:noFill/>
        <a:ln w="9525" cmpd="sng">
          <a:noFill/>
        </a:ln>
      </xdr:spPr>
    </xdr:pic>
    <xdr:clientData/>
  </xdr:twoCellAnchor>
  <xdr:twoCellAnchor>
    <xdr:from>
      <xdr:col>1</xdr:col>
      <xdr:colOff>9525</xdr:colOff>
      <xdr:row>21</xdr:row>
      <xdr:rowOff>152400</xdr:rowOff>
    </xdr:from>
    <xdr:to>
      <xdr:col>10</xdr:col>
      <xdr:colOff>1019175</xdr:colOff>
      <xdr:row>25</xdr:row>
      <xdr:rowOff>47625</xdr:rowOff>
    </xdr:to>
    <xdr:sp>
      <xdr:nvSpPr>
        <xdr:cNvPr id="29" name="TextBox 69"/>
        <xdr:cNvSpPr txBox="1">
          <a:spLocks noChangeArrowheads="1"/>
        </xdr:cNvSpPr>
      </xdr:nvSpPr>
      <xdr:spPr>
        <a:xfrm>
          <a:off x="304800" y="3590925"/>
          <a:ext cx="5572125" cy="542925"/>
        </a:xfrm>
        <a:prstGeom prst="rect">
          <a:avLst/>
        </a:prstGeom>
        <a:solidFill>
          <a:srgbClr val="FFFFFF">
            <a:alpha val="0"/>
          </a:srgbClr>
        </a:solidFill>
        <a:ln w="9525" cmpd="sng">
          <a:noFill/>
        </a:ln>
      </xdr:spPr>
      <xdr:txBody>
        <a:bodyPr vertOverflow="clip" wrap="square" lIns="0" tIns="0" rIns="0" bIns="0" anchor="just"/>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30 September 2007 except for the adoption of the following new/revised Financial Reporting Standards ("FRS") effective for financial period beginning 1 October 2007:</a:t>
          </a:r>
        </a:p>
      </xdr:txBody>
    </xdr:sp>
    <xdr:clientData/>
  </xdr:twoCellAnchor>
  <xdr:twoCellAnchor>
    <xdr:from>
      <xdr:col>1</xdr:col>
      <xdr:colOff>28575</xdr:colOff>
      <xdr:row>51</xdr:row>
      <xdr:rowOff>47625</xdr:rowOff>
    </xdr:from>
    <xdr:to>
      <xdr:col>10</xdr:col>
      <xdr:colOff>1019175</xdr:colOff>
      <xdr:row>57</xdr:row>
      <xdr:rowOff>85725</xdr:rowOff>
    </xdr:to>
    <xdr:sp>
      <xdr:nvSpPr>
        <xdr:cNvPr id="30" name="TextBox 70"/>
        <xdr:cNvSpPr txBox="1">
          <a:spLocks noChangeArrowheads="1"/>
        </xdr:cNvSpPr>
      </xdr:nvSpPr>
      <xdr:spPr>
        <a:xfrm>
          <a:off x="323850" y="8382000"/>
          <a:ext cx="5553075" cy="1038225"/>
        </a:xfrm>
        <a:prstGeom prst="rect">
          <a:avLst/>
        </a:prstGeom>
        <a:noFill/>
        <a:ln w="9525" cmpd="sng">
          <a:noFill/>
        </a:ln>
      </xdr:spPr>
      <xdr:txBody>
        <a:bodyPr vertOverflow="clip" wrap="square" lIns="0" tIns="0" rIns="0" bIns="0" anchor="just"/>
        <a:p>
          <a:pPr algn="l">
            <a:defRPr/>
          </a:pPr>
          <a:r>
            <a:rPr lang="en-US" cap="none" sz="1000" b="0" i="0" u="none" baseline="0">
              <a:latin typeface="Times New Roman"/>
              <a:ea typeface="Times New Roman"/>
              <a:cs typeface="Times New Roman"/>
            </a:rPr>
            <a:t>The adoption of the above FRSs, amendments to FRS and Interpretations did not have any significant impact on the financial statements of the Company. 
In addition, the Company has not early adopted FRS 139 : Financial Instruments: Recognition and Measurement, which is effective for financial period beginning on or after 1 January 2010.
</a:t>
          </a:r>
        </a:p>
      </xdr:txBody>
    </xdr:sp>
    <xdr:clientData/>
  </xdr:twoCellAnchor>
  <xdr:twoCellAnchor>
    <xdr:from>
      <xdr:col>1</xdr:col>
      <xdr:colOff>9525</xdr:colOff>
      <xdr:row>202</xdr:row>
      <xdr:rowOff>0</xdr:rowOff>
    </xdr:from>
    <xdr:to>
      <xdr:col>10</xdr:col>
      <xdr:colOff>1019175</xdr:colOff>
      <xdr:row>208</xdr:row>
      <xdr:rowOff>0</xdr:rowOff>
    </xdr:to>
    <xdr:sp>
      <xdr:nvSpPr>
        <xdr:cNvPr id="31" name="TextBox 78"/>
        <xdr:cNvSpPr txBox="1">
          <a:spLocks noChangeArrowheads="1"/>
        </xdr:cNvSpPr>
      </xdr:nvSpPr>
      <xdr:spPr>
        <a:xfrm>
          <a:off x="304800" y="32432625"/>
          <a:ext cx="5572125" cy="971550"/>
        </a:xfrm>
        <a:prstGeom prst="rect">
          <a:avLst/>
        </a:prstGeom>
        <a:solidFill>
          <a:srgbClr val="FFFFFF">
            <a:alpha val="0"/>
          </a:srgbClr>
        </a:solidFill>
        <a:ln w="9525" cmpd="sng">
          <a:noFill/>
        </a:ln>
      </xdr:spPr>
      <xdr:txBody>
        <a:bodyPr vertOverflow="clip" wrap="square" lIns="0" tIns="0" rIns="0" bIns="0" anchor="just"/>
        <a:p>
          <a:pPr algn="l">
            <a:defRPr/>
          </a:pPr>
          <a:r>
            <a:rPr lang="en-US" cap="none" sz="1000" b="0" i="0" u="none" baseline="0">
              <a:latin typeface="Times New Roman"/>
              <a:ea typeface="Times New Roman"/>
              <a:cs typeface="Times New Roman"/>
            </a:rPr>
            <a:t>The Group recorded loss before tax of RM956,000 in the fourth quarter as compared to profit before tax of RM1.8 million in the third quarter of the financial year ended 30 September 2008. The decrease is mainly due to the following:-
(a) lesser properties were sold in the current quarter for the Kota Masai Project and
(b) lower profit margin from Saujana O-Lot Project as a result of high construction cost due to 
      high infrastructure and financing cost incurred.
</a:t>
          </a:r>
        </a:p>
      </xdr:txBody>
    </xdr:sp>
    <xdr:clientData/>
  </xdr:twoCellAnchor>
  <xdr:twoCellAnchor>
    <xdr:from>
      <xdr:col>1</xdr:col>
      <xdr:colOff>0</xdr:colOff>
      <xdr:row>61</xdr:row>
      <xdr:rowOff>19050</xdr:rowOff>
    </xdr:from>
    <xdr:to>
      <xdr:col>10</xdr:col>
      <xdr:colOff>1019175</xdr:colOff>
      <xdr:row>66</xdr:row>
      <xdr:rowOff>123825</xdr:rowOff>
    </xdr:to>
    <xdr:sp>
      <xdr:nvSpPr>
        <xdr:cNvPr id="32" name="TextBox 79"/>
        <xdr:cNvSpPr txBox="1">
          <a:spLocks noChangeArrowheads="1"/>
        </xdr:cNvSpPr>
      </xdr:nvSpPr>
      <xdr:spPr>
        <a:xfrm>
          <a:off x="295275" y="10039350"/>
          <a:ext cx="5581650" cy="942975"/>
        </a:xfrm>
        <a:prstGeom prst="rect">
          <a:avLst/>
        </a:prstGeom>
        <a:solidFill>
          <a:srgbClr val="FFFFFF">
            <a:alpha val="0"/>
          </a:srgbClr>
        </a:solidFill>
        <a:ln w="9525" cmpd="sng">
          <a:noFill/>
        </a:ln>
      </xdr:spPr>
      <xdr:txBody>
        <a:bodyPr vertOverflow="clip" wrap="square" lIns="0" tIns="0" rIns="0" bIns="0"/>
        <a:p>
          <a:pPr algn="l">
            <a:defRPr/>
          </a:pPr>
          <a:r>
            <a:rPr lang="en-US" cap="none" sz="1000" b="0" i="0" u="none" baseline="0">
              <a:latin typeface="Times New Roman"/>
              <a:ea typeface="Times New Roman"/>
              <a:cs typeface="Times New Roman"/>
            </a:rPr>
            <a:t>The above FRS establishes principles for recognising and measuring financial assets, financial liabilities and other derivative financial instruments.
The Company is exempted from disclosing the possible impact, if any, to the financial statements upon the initial application of FRS 139.</a:t>
          </a:r>
        </a:p>
      </xdr:txBody>
    </xdr:sp>
    <xdr:clientData/>
  </xdr:twoCellAnchor>
  <xdr:twoCellAnchor>
    <xdr:from>
      <xdr:col>1</xdr:col>
      <xdr:colOff>19050</xdr:colOff>
      <xdr:row>154</xdr:row>
      <xdr:rowOff>0</xdr:rowOff>
    </xdr:from>
    <xdr:to>
      <xdr:col>10</xdr:col>
      <xdr:colOff>1000125</xdr:colOff>
      <xdr:row>166</xdr:row>
      <xdr:rowOff>28575</xdr:rowOff>
    </xdr:to>
    <xdr:sp>
      <xdr:nvSpPr>
        <xdr:cNvPr id="33" name="TextBox 80"/>
        <xdr:cNvSpPr txBox="1">
          <a:spLocks noChangeArrowheads="1"/>
        </xdr:cNvSpPr>
      </xdr:nvSpPr>
      <xdr:spPr>
        <a:xfrm>
          <a:off x="314325" y="24803100"/>
          <a:ext cx="5543550" cy="19716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During the year, a correction is made to rectify error in accounting for the calculation of revaluation surplus for properties in Kota Masai Project between  Package 10 Phase 6 and Package 9 in prior years. The cumulative development expenditures as at 30 September 2007 for Package 10 Phase 6 was understated by RM2,855,441 and correspondingly for Package 9, which has yet to be developed and classified under land held for property development, was overstated by the same amount. Accordingly, based on the percentage of completion in the recognition of income and expenditure for Package 10 Phase 6, the amount charge to cost of sales for the financial year ended 30 September 2007 has understated by RM427,981 and as at 30 September 2007, retained earnings have overstated of by RM1,153,438.
The following restatements have been made to the comparatives to correct the misstatements.  There were no effects on the Group and the Company's financial statements for the year ended 30 September 2008. Package 10 Phase 6 has completed during the year.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Mthly%20Cash%20Flow%20&amp;%20Qtrly%20Consol\2008\Indirect%20CF%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AHB-WSHT30-09-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9-2007\FAHB-WSHT30-09-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6-2007\QTR6-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6-2008\QTR6-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9-2007\RestatedFAHB-WSHT30-09-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Draft%20account%20-%20EY\Draft%20Focal%20Group%20Account-30-09-2008\FAHB08(22-11-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Mthly%20Cash%20Flow%20&amp;%20Qtrly%20Consol\2007\FAHB-Qtrly%20Consol%20Sep2007\Indirect%20CF%20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rect 12-2007"/>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s>
    <sheetDataSet>
      <sheetData sheetId="1">
        <row r="76">
          <cell r="F76">
            <v>0.5288728270679712</v>
          </cell>
        </row>
      </sheetData>
      <sheetData sheetId="3">
        <row r="71">
          <cell r="F71">
            <v>-2171399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1965569.35</v>
          </cell>
        </row>
        <row r="9">
          <cell r="K9">
            <v>317995037.21999997</v>
          </cell>
        </row>
        <row r="15">
          <cell r="K15">
            <v>743000</v>
          </cell>
        </row>
        <row r="20">
          <cell r="K20">
            <v>99396984.76634361</v>
          </cell>
        </row>
        <row r="21">
          <cell r="K21">
            <v>38247982.84</v>
          </cell>
        </row>
        <row r="22">
          <cell r="K22">
            <v>25188777.3</v>
          </cell>
        </row>
        <row r="23">
          <cell r="K23">
            <v>857992.5</v>
          </cell>
        </row>
        <row r="24">
          <cell r="K24">
            <v>0</v>
          </cell>
        </row>
        <row r="27">
          <cell r="K27">
            <v>1022751.13</v>
          </cell>
        </row>
        <row r="28">
          <cell r="K28">
            <v>1065844</v>
          </cell>
        </row>
        <row r="29">
          <cell r="K29">
            <v>5223485.39</v>
          </cell>
        </row>
        <row r="38">
          <cell r="K38">
            <v>253317000</v>
          </cell>
        </row>
        <row r="42">
          <cell r="K42">
            <v>2500000</v>
          </cell>
        </row>
        <row r="46">
          <cell r="K46">
            <v>51188847.12</v>
          </cell>
        </row>
        <row r="47">
          <cell r="K47">
            <v>0</v>
          </cell>
        </row>
        <row r="48">
          <cell r="K48">
            <v>0</v>
          </cell>
        </row>
        <row r="49">
          <cell r="K49">
            <v>0</v>
          </cell>
        </row>
        <row r="50">
          <cell r="K50">
            <v>0</v>
          </cell>
        </row>
        <row r="51">
          <cell r="K51">
            <v>60988600.851534694</v>
          </cell>
        </row>
        <row r="55">
          <cell r="K55">
            <v>48200962.25</v>
          </cell>
        </row>
        <row r="56">
          <cell r="K56">
            <v>10789959.35</v>
          </cell>
        </row>
        <row r="57">
          <cell r="K57">
            <v>444208.4999999994</v>
          </cell>
        </row>
        <row r="58">
          <cell r="K58">
            <v>8565954.600000001</v>
          </cell>
        </row>
        <row r="64">
          <cell r="K64">
            <v>0</v>
          </cell>
        </row>
        <row r="108">
          <cell r="E108">
            <v>9982563.91</v>
          </cell>
          <cell r="K108">
            <v>9982563.91</v>
          </cell>
        </row>
        <row r="115">
          <cell r="K115">
            <v>20000000</v>
          </cell>
        </row>
        <row r="117">
          <cell r="K117">
            <v>18141359.84</v>
          </cell>
        </row>
        <row r="118">
          <cell r="K118">
            <v>77038.5</v>
          </cell>
        </row>
        <row r="289">
          <cell r="K289">
            <v>0</v>
          </cell>
        </row>
        <row r="300">
          <cell r="K300">
            <v>51188847.120000005</v>
          </cell>
        </row>
        <row r="318">
          <cell r="K318">
            <v>22342.92</v>
          </cell>
        </row>
        <row r="326">
          <cell r="K326">
            <v>55711891.82480894</v>
          </cell>
        </row>
      </sheetData>
      <sheetData sheetId="1">
        <row r="6">
          <cell r="L6">
            <v>81412803.67</v>
          </cell>
        </row>
        <row r="8">
          <cell r="L8">
            <v>-70666459.04</v>
          </cell>
        </row>
        <row r="12">
          <cell r="L12">
            <v>1512117.31</v>
          </cell>
        </row>
        <row r="14">
          <cell r="L14">
            <v>-11253836.95</v>
          </cell>
        </row>
        <row r="18">
          <cell r="L18">
            <v>-135109.75</v>
          </cell>
        </row>
        <row r="22">
          <cell r="L22">
            <v>-536206.5800000001</v>
          </cell>
        </row>
        <row r="26">
          <cell r="L26">
            <v>-1499637.19</v>
          </cell>
        </row>
        <row r="68">
          <cell r="L68">
            <v>-515602.5</v>
          </cell>
        </row>
      </sheetData>
      <sheetData sheetId="3">
        <row r="11">
          <cell r="D11">
            <v>0</v>
          </cell>
          <cell r="G11">
            <v>-446044.18999999994</v>
          </cell>
        </row>
        <row r="15">
          <cell r="D15">
            <v>34339305.52</v>
          </cell>
          <cell r="G15">
            <v>1651113.0900000036</v>
          </cell>
        </row>
        <row r="18">
          <cell r="G18">
            <v>-335553.6600000025</v>
          </cell>
        </row>
        <row r="19">
          <cell r="D19">
            <v>47073498.15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6">
          <cell r="K26">
            <v>3085971.23</v>
          </cell>
        </row>
        <row r="27">
          <cell r="K27">
            <v>4590460.1899999995</v>
          </cell>
        </row>
        <row r="106">
          <cell r="K106">
            <v>9847829.96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33930</v>
          </cell>
        </row>
        <row r="17">
          <cell r="F17">
            <v>-24692</v>
          </cell>
        </row>
        <row r="20">
          <cell r="F20">
            <v>642</v>
          </cell>
        </row>
        <row r="21">
          <cell r="F21">
            <v>-7937</v>
          </cell>
        </row>
        <row r="22">
          <cell r="F22">
            <v>-373</v>
          </cell>
        </row>
        <row r="25">
          <cell r="F25">
            <v>4049</v>
          </cell>
        </row>
      </sheetData>
      <sheetData sheetId="5">
        <row r="11">
          <cell r="C11">
            <v>83</v>
          </cell>
          <cell r="G11">
            <v>201</v>
          </cell>
        </row>
        <row r="12">
          <cell r="C12">
            <v>167</v>
          </cell>
          <cell r="G12">
            <v>373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55685</v>
          </cell>
        </row>
        <row r="17">
          <cell r="F17">
            <v>-45931</v>
          </cell>
        </row>
        <row r="20">
          <cell r="F20">
            <v>960</v>
          </cell>
        </row>
        <row r="21">
          <cell r="F21">
            <v>-8673</v>
          </cell>
        </row>
        <row r="22">
          <cell r="F22">
            <v>-216</v>
          </cell>
        </row>
        <row r="25">
          <cell r="F25">
            <v>-739</v>
          </cell>
        </row>
      </sheetData>
      <sheetData sheetId="5">
        <row r="11">
          <cell r="G11">
            <v>408</v>
          </cell>
        </row>
        <row r="12">
          <cell r="G12">
            <v>216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2293640.39</v>
          </cell>
        </row>
        <row r="9">
          <cell r="K9">
            <v>338786603.66217285</v>
          </cell>
        </row>
        <row r="15">
          <cell r="K15">
            <v>854318</v>
          </cell>
        </row>
        <row r="20">
          <cell r="K20">
            <v>114950398.41417076</v>
          </cell>
        </row>
        <row r="21">
          <cell r="K21">
            <v>22980331.84</v>
          </cell>
        </row>
        <row r="22">
          <cell r="K22">
            <v>17026171.55</v>
          </cell>
        </row>
        <row r="23">
          <cell r="K23">
            <v>1570100.1400000001</v>
          </cell>
        </row>
        <row r="24">
          <cell r="K24">
            <v>0</v>
          </cell>
        </row>
        <row r="27">
          <cell r="K27">
            <v>308533.29000000004</v>
          </cell>
        </row>
        <row r="28">
          <cell r="K28">
            <v>3085971.23</v>
          </cell>
        </row>
        <row r="29">
          <cell r="K29">
            <v>4590460.1899999995</v>
          </cell>
        </row>
        <row r="38">
          <cell r="K38">
            <v>253317000</v>
          </cell>
        </row>
        <row r="42">
          <cell r="K42">
            <v>2500000</v>
          </cell>
        </row>
        <row r="46">
          <cell r="K46">
            <v>74258815.33</v>
          </cell>
        </row>
        <row r="47">
          <cell r="K47">
            <v>77038.5</v>
          </cell>
        </row>
        <row r="51">
          <cell r="K51">
            <v>61111745.851534694</v>
          </cell>
        </row>
        <row r="55">
          <cell r="K55">
            <v>46460115.44</v>
          </cell>
        </row>
        <row r="56">
          <cell r="K56">
            <v>8776318.73</v>
          </cell>
        </row>
        <row r="57">
          <cell r="K57">
            <v>913771.4200000009</v>
          </cell>
        </row>
        <row r="58">
          <cell r="K58">
            <v>2153503.09</v>
          </cell>
        </row>
        <row r="64">
          <cell r="K64">
            <v>0</v>
          </cell>
        </row>
        <row r="318">
          <cell r="K318">
            <v>22342.92</v>
          </cell>
        </row>
        <row r="326">
          <cell r="K326">
            <v>56878219.355936185</v>
          </cell>
        </row>
      </sheetData>
      <sheetData sheetId="1">
        <row r="6">
          <cell r="L6">
            <v>52965035.38</v>
          </cell>
        </row>
        <row r="8">
          <cell r="L8">
            <v>-42036260.94</v>
          </cell>
        </row>
        <row r="12">
          <cell r="L12">
            <v>3674917.68</v>
          </cell>
        </row>
        <row r="14">
          <cell r="L14">
            <v>-10815858.919999998</v>
          </cell>
        </row>
        <row r="18">
          <cell r="L18">
            <v>-169163.77999999997</v>
          </cell>
        </row>
        <row r="22">
          <cell r="L22">
            <v>6342338.671127278</v>
          </cell>
        </row>
        <row r="26">
          <cell r="L26">
            <v>-832163.8799999999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index"/>
      <sheetName val="DIR1-6"/>
      <sheetName val="AR7-8"/>
      <sheetName val="BSPL 9-11"/>
      <sheetName val="equity12-13"/>
      <sheetName val="CF14-15"/>
      <sheetName val="Note 16-34"/>
      <sheetName val="Pg35-36"/>
      <sheetName val="Note 37-48"/>
      <sheetName val="Pg 49-50"/>
      <sheetName val="manag"/>
    </sheetNames>
    <sheetDataSet>
      <sheetData sheetId="7">
        <row r="685">
          <cell r="F685">
            <v>413342</v>
          </cell>
        </row>
        <row r="687">
          <cell r="F687">
            <v>123692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7"/>
      <sheetName val="MSQ-GL (acc depn) -03-07"/>
      <sheetName val="MSQ-GL(fixed assets) -06-07"/>
      <sheetName val="MSQ-GL (acc depn) -06-07"/>
      <sheetName val="MSQ-GL (fixed asset) -09-07"/>
      <sheetName val="MSQ-GL (acc depn) -0907"/>
    </sheetNames>
    <sheetDataSet>
      <sheetData sheetId="3">
        <row r="71">
          <cell r="F71">
            <v>4810540.98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workbookViewId="0" topLeftCell="A16">
      <selection activeCell="A40" sqref="A40:H42"/>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25" t="s">
        <v>233</v>
      </c>
      <c r="B2" s="125"/>
      <c r="C2" s="125"/>
      <c r="D2" s="125"/>
      <c r="E2" s="125"/>
      <c r="F2" s="125"/>
      <c r="G2" s="125"/>
      <c r="H2" s="125"/>
    </row>
    <row r="3" spans="1:8" ht="12.75">
      <c r="A3" s="125"/>
      <c r="B3" s="125"/>
      <c r="C3" s="125"/>
      <c r="D3" s="125"/>
      <c r="E3" s="125"/>
      <c r="F3" s="125"/>
      <c r="G3" s="125"/>
      <c r="H3" s="125"/>
    </row>
    <row r="4" spans="1:8" ht="12.75">
      <c r="A4" s="126" t="s">
        <v>54</v>
      </c>
      <c r="B4" s="127"/>
      <c r="C4" s="127"/>
      <c r="D4" s="127"/>
      <c r="E4" s="127"/>
      <c r="F4" s="127"/>
      <c r="G4" s="127"/>
      <c r="H4" s="127"/>
    </row>
    <row r="5" spans="1:8" ht="12.75" customHeight="1">
      <c r="A5" s="128" t="s">
        <v>227</v>
      </c>
      <c r="B5" s="128"/>
      <c r="C5" s="128"/>
      <c r="D5" s="128"/>
      <c r="E5" s="128"/>
      <c r="F5" s="128"/>
      <c r="G5" s="128"/>
      <c r="H5" s="128"/>
    </row>
    <row r="6" spans="1:8" ht="12.75">
      <c r="A6" s="128"/>
      <c r="B6" s="128"/>
      <c r="C6" s="128"/>
      <c r="D6" s="128"/>
      <c r="E6" s="128"/>
      <c r="F6" s="128"/>
      <c r="G6" s="128"/>
      <c r="H6" s="128"/>
    </row>
    <row r="7" spans="1:8" ht="12.75">
      <c r="A7" s="71"/>
      <c r="B7" s="71"/>
      <c r="C7" s="71"/>
      <c r="D7" s="71"/>
      <c r="E7" s="71"/>
      <c r="F7" s="71"/>
      <c r="G7" s="71"/>
      <c r="H7" s="71"/>
    </row>
    <row r="8" spans="2:8" ht="12.75">
      <c r="B8" s="125" t="s">
        <v>120</v>
      </c>
      <c r="C8" s="125"/>
      <c r="D8" s="125"/>
      <c r="F8" s="125" t="s">
        <v>119</v>
      </c>
      <c r="G8" s="125"/>
      <c r="H8" s="125"/>
    </row>
    <row r="9" spans="2:8" ht="12.75">
      <c r="B9" s="2" t="s">
        <v>121</v>
      </c>
      <c r="D9" s="2" t="s">
        <v>118</v>
      </c>
      <c r="F9" s="2" t="s">
        <v>121</v>
      </c>
      <c r="H9" s="2" t="s">
        <v>118</v>
      </c>
    </row>
    <row r="10" spans="2:8" ht="12.75">
      <c r="B10" s="2" t="s">
        <v>122</v>
      </c>
      <c r="C10" s="2"/>
      <c r="D10" s="2" t="s">
        <v>2</v>
      </c>
      <c r="E10" s="2"/>
      <c r="F10" s="2" t="s">
        <v>123</v>
      </c>
      <c r="G10" s="2"/>
      <c r="H10" s="2" t="s">
        <v>6</v>
      </c>
    </row>
    <row r="11" spans="2:8" ht="12.75">
      <c r="B11" s="2" t="s">
        <v>4</v>
      </c>
      <c r="C11" s="2"/>
      <c r="D11" s="2" t="s">
        <v>3</v>
      </c>
      <c r="E11" s="2"/>
      <c r="F11" s="2" t="s">
        <v>124</v>
      </c>
      <c r="G11" s="2"/>
      <c r="H11" s="2" t="s">
        <v>125</v>
      </c>
    </row>
    <row r="12" spans="2:8" ht="12.75">
      <c r="B12" s="3">
        <v>39721</v>
      </c>
      <c r="C12" s="3"/>
      <c r="D12" s="3">
        <v>39355</v>
      </c>
      <c r="E12" s="3"/>
      <c r="F12" s="3">
        <v>39721</v>
      </c>
      <c r="G12" s="3"/>
      <c r="H12" s="3">
        <v>39355</v>
      </c>
    </row>
    <row r="13" spans="2:8" ht="12.75">
      <c r="B13" s="2" t="s">
        <v>1</v>
      </c>
      <c r="C13" s="2"/>
      <c r="D13" s="2" t="s">
        <v>1</v>
      </c>
      <c r="E13" s="2"/>
      <c r="F13" s="2" t="s">
        <v>1</v>
      </c>
      <c r="G13" s="2"/>
      <c r="H13" s="2" t="s">
        <v>1</v>
      </c>
    </row>
    <row r="14" spans="4:8" ht="12.75">
      <c r="D14" s="2" t="s">
        <v>244</v>
      </c>
      <c r="H14" s="2" t="s">
        <v>244</v>
      </c>
    </row>
    <row r="15" spans="4:8" ht="12.75">
      <c r="D15" s="2"/>
      <c r="H15" s="2"/>
    </row>
    <row r="16" spans="1:8" ht="12.75">
      <c r="A16" t="s">
        <v>8</v>
      </c>
      <c r="B16" s="10">
        <f>F16-'[5]Income Statement'!$F$16</f>
        <v>25728</v>
      </c>
      <c r="C16" s="10"/>
      <c r="D16" s="10">
        <f>H16-'[4]Income Statement'!$F$16</f>
        <v>19035</v>
      </c>
      <c r="E16" s="10"/>
      <c r="F16" s="11">
        <f>ROUND('[2]IS'!$L$6/1000,0)</f>
        <v>81413</v>
      </c>
      <c r="G16" s="10"/>
      <c r="H16" s="11">
        <f>ROUND('[6]IS'!$L$6/1000,0)</f>
        <v>52965</v>
      </c>
    </row>
    <row r="17" spans="1:8" ht="12.75">
      <c r="A17" t="s">
        <v>110</v>
      </c>
      <c r="B17" s="12">
        <f>F17-'[5]Income Statement'!$F$17</f>
        <v>-24735</v>
      </c>
      <c r="C17" s="10"/>
      <c r="D17" s="12">
        <f>H17-'[4]Income Statement'!$F$17</f>
        <v>-17344</v>
      </c>
      <c r="E17" s="10"/>
      <c r="F17" s="12">
        <f>ROUND('[2]IS'!$L$8/1000,0)</f>
        <v>-70666</v>
      </c>
      <c r="G17" s="10"/>
      <c r="H17" s="12">
        <f>ROUND('[6]IS'!$L$8/1000,0)</f>
        <v>-42036</v>
      </c>
    </row>
    <row r="18" spans="1:8" ht="12.75">
      <c r="A18" s="5" t="s">
        <v>111</v>
      </c>
      <c r="B18" s="10">
        <f>SUM(B16:B17)</f>
        <v>993</v>
      </c>
      <c r="C18" s="10"/>
      <c r="D18" s="10">
        <f>SUM(D16:D17)</f>
        <v>1691</v>
      </c>
      <c r="E18" s="10"/>
      <c r="F18" s="10">
        <f>SUM(F16:F17)</f>
        <v>10747</v>
      </c>
      <c r="G18" s="10"/>
      <c r="H18" s="10">
        <f>SUM(H16:H17)</f>
        <v>10929</v>
      </c>
    </row>
    <row r="19" spans="2:8" ht="12.75">
      <c r="B19" s="10"/>
      <c r="C19" s="10"/>
      <c r="D19" s="10"/>
      <c r="E19" s="10"/>
      <c r="F19" s="10"/>
      <c r="G19" s="10"/>
      <c r="H19" s="10"/>
    </row>
    <row r="20" spans="1:8" ht="12.75">
      <c r="A20" t="s">
        <v>114</v>
      </c>
      <c r="B20" s="11">
        <f>F20-'[5]Income Statement'!$F$20</f>
        <v>553</v>
      </c>
      <c r="C20" s="11"/>
      <c r="D20" s="11">
        <f>H20-'[4]Income Statement'!$F$20</f>
        <v>3033</v>
      </c>
      <c r="E20" s="11"/>
      <c r="F20" s="11">
        <f>ROUND('[2]IS'!$L$12/1000,0)+1</f>
        <v>1513</v>
      </c>
      <c r="G20" s="11"/>
      <c r="H20" s="11">
        <f>ROUND('[6]IS'!$L$12/1000,0)</f>
        <v>3675</v>
      </c>
    </row>
    <row r="21" spans="1:8" ht="12.75">
      <c r="A21" t="s">
        <v>112</v>
      </c>
      <c r="B21" s="11">
        <f>F21-'[5]Income Statement'!$F$21</f>
        <v>-2582</v>
      </c>
      <c r="C21" s="11"/>
      <c r="D21" s="11">
        <f>H21-'[4]Income Statement'!$F$21</f>
        <v>-2879</v>
      </c>
      <c r="E21" s="11"/>
      <c r="F21" s="11">
        <f>ROUND('[2]IS'!$L$14/1000,0)-1</f>
        <v>-11255</v>
      </c>
      <c r="G21" s="11"/>
      <c r="H21" s="11">
        <f>ROUND('[6]IS'!$L$14/1000,0)</f>
        <v>-10816</v>
      </c>
    </row>
    <row r="22" spans="1:8" ht="12.75">
      <c r="A22" t="s">
        <v>9</v>
      </c>
      <c r="B22" s="10">
        <f>F22-'[5]Income Statement'!$F$22</f>
        <v>81</v>
      </c>
      <c r="C22" s="10"/>
      <c r="D22" s="10">
        <f>H22-'[4]Income Statement'!$F$22</f>
        <v>204</v>
      </c>
      <c r="E22" s="10"/>
      <c r="F22" s="10">
        <f>ROUND('[2]IS'!$L$18/1000,0)</f>
        <v>-135</v>
      </c>
      <c r="G22" s="10"/>
      <c r="H22" s="10">
        <f>ROUND('[6]IS'!$L$18/1000,0)</f>
        <v>-169</v>
      </c>
    </row>
    <row r="23" spans="2:8" ht="12.75">
      <c r="B23" s="12"/>
      <c r="C23" s="10"/>
      <c r="D23" s="12"/>
      <c r="E23" s="10"/>
      <c r="F23" s="12"/>
      <c r="G23" s="10"/>
      <c r="H23" s="12"/>
    </row>
    <row r="24" spans="1:8" ht="12.75">
      <c r="A24" s="5" t="s">
        <v>179</v>
      </c>
      <c r="B24" s="11">
        <f>SUM(B18:B23)</f>
        <v>-955</v>
      </c>
      <c r="C24" s="11"/>
      <c r="D24" s="11">
        <f>SUM(D18:D23)</f>
        <v>2049</v>
      </c>
      <c r="E24" s="11"/>
      <c r="F24" s="10">
        <f>SUM(F18:F23)</f>
        <v>870</v>
      </c>
      <c r="G24" s="11"/>
      <c r="H24" s="10">
        <f>SUM(H18:H23)</f>
        <v>3619</v>
      </c>
    </row>
    <row r="25" spans="1:8" ht="12.75">
      <c r="A25" t="s">
        <v>113</v>
      </c>
      <c r="B25" s="11">
        <f>F25-'[5]Income Statement'!$F$25</f>
        <v>203</v>
      </c>
      <c r="C25" s="11"/>
      <c r="D25" s="11">
        <f>H25-'[4]Income Statement'!$F$25</f>
        <v>2293</v>
      </c>
      <c r="E25" s="11"/>
      <c r="F25" s="11">
        <f>ROUND('[2]IS'!$L$22/1000,0)</f>
        <v>-536</v>
      </c>
      <c r="G25" s="11"/>
      <c r="H25" s="11">
        <f>ROUND('[6]IS'!$L$22/1000,0)</f>
        <v>6342</v>
      </c>
    </row>
    <row r="26" spans="2:8" ht="12.75">
      <c r="B26" s="12"/>
      <c r="C26" s="11"/>
      <c r="D26" s="12"/>
      <c r="E26" s="11"/>
      <c r="F26" s="12"/>
      <c r="G26" s="11"/>
      <c r="H26" s="12"/>
    </row>
    <row r="27" spans="1:8" ht="13.5" thickBot="1">
      <c r="A27" s="5" t="s">
        <v>246</v>
      </c>
      <c r="B27" s="73">
        <f>SUM(B24:B26)</f>
        <v>-752</v>
      </c>
      <c r="C27" s="11"/>
      <c r="D27" s="73">
        <f>SUM(D24:D26)</f>
        <v>4342</v>
      </c>
      <c r="E27" s="11"/>
      <c r="F27" s="73">
        <f>SUM(F24:F26)</f>
        <v>334</v>
      </c>
      <c r="G27" s="11"/>
      <c r="H27" s="73">
        <f>SUM(H24:H26)</f>
        <v>9961</v>
      </c>
    </row>
    <row r="28" spans="2:8" ht="12.75">
      <c r="B28" s="11"/>
      <c r="C28" s="11"/>
      <c r="D28" s="11"/>
      <c r="E28" s="11"/>
      <c r="F28" s="11"/>
      <c r="G28" s="11"/>
      <c r="H28" s="11"/>
    </row>
    <row r="29" spans="1:8" ht="12.75">
      <c r="A29" t="s">
        <v>115</v>
      </c>
      <c r="B29" s="11"/>
      <c r="C29" s="11"/>
      <c r="D29" s="11"/>
      <c r="E29" s="11"/>
      <c r="F29" s="11"/>
      <c r="G29" s="11"/>
      <c r="H29" s="11"/>
    </row>
    <row r="30" spans="1:8" ht="12.75">
      <c r="A30" t="s">
        <v>116</v>
      </c>
      <c r="B30" s="11">
        <f>B27</f>
        <v>-752</v>
      </c>
      <c r="C30" s="11"/>
      <c r="D30" s="11">
        <f>D27</f>
        <v>4342</v>
      </c>
      <c r="E30" s="11"/>
      <c r="F30" s="11">
        <f>F27</f>
        <v>334</v>
      </c>
      <c r="G30" s="11"/>
      <c r="H30" s="11">
        <f>H27</f>
        <v>9961</v>
      </c>
    </row>
    <row r="31" spans="1:8" ht="12.75">
      <c r="A31" t="s">
        <v>117</v>
      </c>
      <c r="B31" s="11">
        <v>0</v>
      </c>
      <c r="C31" s="11"/>
      <c r="D31" s="11">
        <v>0</v>
      </c>
      <c r="E31" s="11"/>
      <c r="F31" s="11">
        <v>0</v>
      </c>
      <c r="G31" s="11"/>
      <c r="H31" s="11">
        <v>0</v>
      </c>
    </row>
    <row r="32" spans="2:8" ht="13.5" thickBot="1">
      <c r="B32" s="73">
        <f>SUM(B30:B31)</f>
        <v>-752</v>
      </c>
      <c r="C32" s="11"/>
      <c r="D32" s="73">
        <f>SUM(D30:D31)</f>
        <v>4342</v>
      </c>
      <c r="E32" s="11"/>
      <c r="F32" s="73">
        <f>SUM(F30:F31)</f>
        <v>334</v>
      </c>
      <c r="G32" s="11"/>
      <c r="H32" s="73">
        <f>SUM(H30:H31)</f>
        <v>9961</v>
      </c>
    </row>
    <row r="33" spans="2:8" ht="18" customHeight="1">
      <c r="B33" s="106"/>
      <c r="C33" s="11"/>
      <c r="D33" s="11"/>
      <c r="E33" s="11"/>
      <c r="F33" s="11"/>
      <c r="G33" s="11"/>
      <c r="H33" s="11"/>
    </row>
    <row r="34" spans="1:8" ht="36.75" customHeight="1">
      <c r="A34" s="15" t="s">
        <v>218</v>
      </c>
      <c r="B34" s="10"/>
      <c r="C34" s="10"/>
      <c r="D34" s="10"/>
      <c r="E34" s="10"/>
      <c r="F34" s="10"/>
      <c r="G34" s="10"/>
      <c r="H34" s="10"/>
    </row>
    <row r="35" spans="1:8" ht="26.25" thickBot="1">
      <c r="A35" s="17" t="s">
        <v>247</v>
      </c>
      <c r="B35" s="75">
        <f>B27/253317*100</f>
        <v>-0.29686124500132244</v>
      </c>
      <c r="C35" s="11"/>
      <c r="D35" s="75">
        <f>D27/253317*100</f>
        <v>1.7140578800475295</v>
      </c>
      <c r="E35" s="11"/>
      <c r="F35" s="75">
        <f>F27/253317*100</f>
        <v>0.13185060615750224</v>
      </c>
      <c r="G35" s="11"/>
      <c r="H35" s="75">
        <f>H27/253317*100</f>
        <v>3.9322272093858683</v>
      </c>
    </row>
    <row r="36" spans="1:8" ht="26.25" thickBot="1">
      <c r="A36" s="17" t="s">
        <v>248</v>
      </c>
      <c r="B36" s="75">
        <f>B27/253317*100</f>
        <v>-0.29686124500132244</v>
      </c>
      <c r="C36" s="107"/>
      <c r="D36" s="75">
        <f>D27/253317*100</f>
        <v>1.7140578800475295</v>
      </c>
      <c r="E36" s="11"/>
      <c r="F36" s="75">
        <f>F27/253317*100</f>
        <v>0.13185060615750224</v>
      </c>
      <c r="G36" s="11"/>
      <c r="H36" s="75">
        <f>H27/253317*100</f>
        <v>3.9322272093858683</v>
      </c>
    </row>
    <row r="37" spans="2:8" ht="12.75">
      <c r="B37" s="11"/>
      <c r="C37" s="11"/>
      <c r="D37" s="11"/>
      <c r="E37" s="11"/>
      <c r="F37" s="11"/>
      <c r="G37" s="11"/>
      <c r="H37" s="11"/>
    </row>
    <row r="38" spans="2:8" ht="12.75">
      <c r="B38" s="10"/>
      <c r="C38" s="10"/>
      <c r="D38" s="69"/>
      <c r="E38" s="10"/>
      <c r="F38" s="10"/>
      <c r="G38" s="10"/>
      <c r="H38" s="10"/>
    </row>
    <row r="39" spans="2:8" ht="12.75">
      <c r="B39" s="10"/>
      <c r="C39" s="10"/>
      <c r="D39" s="10"/>
      <c r="E39" s="10"/>
      <c r="F39" s="10"/>
      <c r="G39" s="10"/>
      <c r="H39" s="10"/>
    </row>
    <row r="40" spans="1:8" ht="12.75" customHeight="1">
      <c r="A40" s="129" t="s">
        <v>169</v>
      </c>
      <c r="B40" s="129"/>
      <c r="C40" s="129"/>
      <c r="D40" s="129"/>
      <c r="E40" s="129"/>
      <c r="F40" s="129"/>
      <c r="G40" s="129"/>
      <c r="H40" s="129"/>
    </row>
    <row r="41" spans="1:8" ht="12.75">
      <c r="A41" s="129"/>
      <c r="B41" s="129"/>
      <c r="C41" s="129"/>
      <c r="D41" s="129"/>
      <c r="E41" s="129"/>
      <c r="F41" s="129"/>
      <c r="G41" s="129"/>
      <c r="H41" s="129"/>
    </row>
    <row r="42" spans="1:8" ht="12.75">
      <c r="A42" s="129"/>
      <c r="B42" s="129"/>
      <c r="C42" s="129"/>
      <c r="D42" s="129"/>
      <c r="E42" s="129"/>
      <c r="F42" s="129"/>
      <c r="G42" s="129"/>
      <c r="H42" s="129"/>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rstPageNumber="1" useFirstPageNumber="1" fitToHeight="1" fitToWidth="1" horizontalDpi="600" verticalDpi="600" orientation="portrait" paperSize="9" scale="95" r:id="rId2"/>
  <headerFooter alignWithMargins="0">
    <oddHeader>&amp;C&amp;"Times New Roman,Bold"&amp;14FOCAL AIMS HOLDINGS BERHAD&amp;"Times New Roman,Regular"&amp;10
(Company No: 17777-V)
</oddHeader>
    <oddFooter>&amp;C&amp;P</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15"/>
  <sheetViews>
    <sheetView workbookViewId="0" topLeftCell="A13">
      <selection activeCell="A26" sqref="A26"/>
    </sheetView>
  </sheetViews>
  <sheetFormatPr defaultColWidth="9.33203125" defaultRowHeight="12.75"/>
  <cols>
    <col min="1" max="1" width="50.16015625" style="0" customWidth="1"/>
    <col min="2" max="2" width="18.83203125" style="0" customWidth="1"/>
    <col min="3" max="3" width="4.33203125" style="0" customWidth="1"/>
    <col min="4" max="4" width="22.16015625" style="0" customWidth="1"/>
  </cols>
  <sheetData>
    <row r="2" spans="1:5" ht="12.75">
      <c r="A2" s="125" t="s">
        <v>225</v>
      </c>
      <c r="B2" s="125"/>
      <c r="C2" s="125"/>
      <c r="D2" s="125"/>
      <c r="E2" s="126"/>
    </row>
    <row r="4" ht="12.75">
      <c r="D4" s="2"/>
    </row>
    <row r="5" spans="2:4" ht="12.75">
      <c r="B5" s="2" t="s">
        <v>11</v>
      </c>
      <c r="C5" s="2"/>
      <c r="D5" s="2" t="s">
        <v>11</v>
      </c>
    </row>
    <row r="6" spans="2:4" ht="12.75">
      <c r="B6" s="3">
        <f>'Income Statement'!B12</f>
        <v>39721</v>
      </c>
      <c r="C6" s="2"/>
      <c r="D6" s="3">
        <v>39355</v>
      </c>
    </row>
    <row r="7" spans="2:4" ht="12.75">
      <c r="B7" s="2" t="s">
        <v>1</v>
      </c>
      <c r="C7" s="2"/>
      <c r="D7" s="2" t="s">
        <v>1</v>
      </c>
    </row>
    <row r="8" spans="2:4" ht="12.75">
      <c r="B8" s="2"/>
      <c r="C8" s="2"/>
      <c r="D8" s="2" t="s">
        <v>244</v>
      </c>
    </row>
    <row r="9" spans="1:4" ht="12.75">
      <c r="A9" s="5" t="s">
        <v>126</v>
      </c>
      <c r="B9" s="2"/>
      <c r="C9" s="2"/>
      <c r="D9" s="2"/>
    </row>
    <row r="10" ht="12.75">
      <c r="A10" s="5" t="s">
        <v>127</v>
      </c>
    </row>
    <row r="11" spans="1:4" ht="12.75">
      <c r="A11" t="s">
        <v>128</v>
      </c>
      <c r="B11" s="10">
        <f>ROUND('[2]BS'!$K$7/1000,3)</f>
        <v>1965.569</v>
      </c>
      <c r="C11" s="10"/>
      <c r="D11" s="89">
        <f>ROUND('[6]BS'!$K$7/1000,3)</f>
        <v>2293.64</v>
      </c>
    </row>
    <row r="12" spans="1:4" ht="12.75">
      <c r="A12" t="s">
        <v>129</v>
      </c>
      <c r="B12" s="10">
        <f>ROUND('[2]BS'!$K$9/1000,3)</f>
        <v>317995.037</v>
      </c>
      <c r="C12" s="10"/>
      <c r="D12" s="89">
        <f>ROUND('[6]BS'!$K$9/1000,3)</f>
        <v>338786.604</v>
      </c>
    </row>
    <row r="13" spans="1:4" ht="12.75">
      <c r="A13" t="s">
        <v>177</v>
      </c>
      <c r="B13" s="67">
        <f>ROUND('[2]BS'!$K$15/1000,3)</f>
        <v>743</v>
      </c>
      <c r="D13" s="91">
        <f>ROUND('[6]BS'!$K$15/1000,3)</f>
        <v>854.318</v>
      </c>
    </row>
    <row r="14" spans="2:4" ht="12.75">
      <c r="B14" s="85"/>
      <c r="D14" s="90"/>
    </row>
    <row r="15" spans="2:4" ht="12.75">
      <c r="B15" s="14">
        <f>SUM(B11:B14)</f>
        <v>320703.606</v>
      </c>
      <c r="C15" s="10"/>
      <c r="D15" s="14">
        <f>SUM(D11:D14)</f>
        <v>341934.56200000003</v>
      </c>
    </row>
    <row r="16" spans="1:4" ht="12.75">
      <c r="A16" s="5" t="s">
        <v>12</v>
      </c>
      <c r="B16" s="10"/>
      <c r="C16" s="10"/>
      <c r="D16" s="10"/>
    </row>
    <row r="17" spans="1:4" ht="12.75">
      <c r="A17" t="s">
        <v>132</v>
      </c>
      <c r="B17" s="10">
        <f>ROUND('[2]BS'!$K$20/1000,3)</f>
        <v>99396.985</v>
      </c>
      <c r="C17" s="10"/>
      <c r="D17" s="91">
        <f>ROUND('[6]BS'!$K$20/1000,3)</f>
        <v>114950.398</v>
      </c>
    </row>
    <row r="18" spans="1:4" ht="12.75">
      <c r="A18" t="s">
        <v>130</v>
      </c>
      <c r="B18" s="10">
        <f>ROUND('[2]BS'!$K$21/1000,3)</f>
        <v>38247.983</v>
      </c>
      <c r="C18" s="10"/>
      <c r="D18" s="91">
        <f>ROUND('[6]BS'!$K$21/1000,3)</f>
        <v>22980.332</v>
      </c>
    </row>
    <row r="19" spans="1:4" ht="12.75">
      <c r="A19" t="s">
        <v>277</v>
      </c>
      <c r="B19" s="10">
        <f>ROUND(SUM('[2]BS'!$K$22:$K$27)/1000,3)</f>
        <v>27069.521</v>
      </c>
      <c r="C19" s="10"/>
      <c r="D19" s="10">
        <f>ROUND(SUM('[6]BS'!$K$22:$K$27)/1000,3)</f>
        <v>18904.805</v>
      </c>
    </row>
    <row r="20" spans="1:4" ht="12.75">
      <c r="A20" t="s">
        <v>131</v>
      </c>
      <c r="B20" s="10">
        <f>ROUND(SUM('[2]BS'!$K$28:$K$29)/1000,3)</f>
        <v>6289.329</v>
      </c>
      <c r="C20" s="10"/>
      <c r="D20" s="10">
        <f>ROUND(SUM('[6]BS'!$K$28:$K$29)/1000,3)</f>
        <v>7676.431</v>
      </c>
    </row>
    <row r="21" spans="2:4" ht="12.75">
      <c r="B21" s="10"/>
      <c r="C21" s="11"/>
      <c r="D21" s="10"/>
    </row>
    <row r="22" spans="2:4" ht="12.75">
      <c r="B22" s="84">
        <f>SUM(B17:B21)+1</f>
        <v>171004.818</v>
      </c>
      <c r="C22" s="11"/>
      <c r="D22" s="84">
        <f>SUM(D17:D21)</f>
        <v>164511.96600000001</v>
      </c>
    </row>
    <row r="23" spans="1:4" ht="13.5" thickBot="1">
      <c r="A23" s="5" t="s">
        <v>133</v>
      </c>
      <c r="B23" s="73">
        <f>B15+B22</f>
        <v>491708.424</v>
      </c>
      <c r="C23" s="11"/>
      <c r="D23" s="73">
        <f>D15+D22</f>
        <v>506446.52800000005</v>
      </c>
    </row>
    <row r="24" spans="1:4" ht="12.75">
      <c r="A24" s="5"/>
      <c r="B24" s="11"/>
      <c r="C24" s="11"/>
      <c r="D24" s="11"/>
    </row>
    <row r="25" spans="1:4" ht="12.75">
      <c r="A25" s="5" t="s">
        <v>134</v>
      </c>
      <c r="B25" s="11"/>
      <c r="C25" s="11"/>
      <c r="D25" s="11"/>
    </row>
    <row r="26" spans="1:4" ht="12.75">
      <c r="A26" s="5" t="s">
        <v>135</v>
      </c>
      <c r="B26" s="11"/>
      <c r="C26" s="11"/>
      <c r="D26" s="11"/>
    </row>
    <row r="27" spans="1:4" ht="12.75">
      <c r="A27" s="5"/>
      <c r="B27" s="11"/>
      <c r="C27" s="11"/>
      <c r="D27" s="11"/>
    </row>
    <row r="28" spans="1:4" ht="12.75">
      <c r="A28" s="76" t="s">
        <v>136</v>
      </c>
      <c r="B28" s="10">
        <f>ROUND('[2]BS'!$K$38/1000,3)</f>
        <v>253317</v>
      </c>
      <c r="C28" s="11"/>
      <c r="D28" s="91">
        <f>ROUND('[6]BS'!$K$38/1000,3)</f>
        <v>253317</v>
      </c>
    </row>
    <row r="29" spans="1:4" ht="12.75">
      <c r="A29" s="76" t="s">
        <v>155</v>
      </c>
      <c r="B29" s="10">
        <f>ROUND('[2]BS'!$K$318/1000,3)</f>
        <v>22.343</v>
      </c>
      <c r="C29" s="11"/>
      <c r="D29" s="91">
        <f>ROUND('[6]BS'!$K$318/1000,3)</f>
        <v>22.343</v>
      </c>
    </row>
    <row r="30" spans="1:4" ht="12.75">
      <c r="A30" s="76" t="s">
        <v>137</v>
      </c>
      <c r="B30" s="12">
        <f>ROUND('[2]BS'!$K$326/1000,3)-B29</f>
        <v>55689.549</v>
      </c>
      <c r="C30" s="11"/>
      <c r="D30" s="112">
        <f>ROUND('[6]BS'!$K$326/1000,3)-D29</f>
        <v>56855.876</v>
      </c>
    </row>
    <row r="31" spans="1:4" ht="12.75">
      <c r="A31" s="76"/>
      <c r="B31" s="11">
        <f>SUM(B28:B30)</f>
        <v>309028.892</v>
      </c>
      <c r="C31" s="11"/>
      <c r="D31" s="11">
        <f>SUM(D28:D30)</f>
        <v>310195.219</v>
      </c>
    </row>
    <row r="32" spans="1:4" ht="12.75">
      <c r="A32" s="76" t="s">
        <v>117</v>
      </c>
      <c r="B32" s="10">
        <f>ROUND('[2]BS'!$K$42/1000,3)</f>
        <v>2500</v>
      </c>
      <c r="C32" s="11"/>
      <c r="D32" s="112">
        <f>ROUND('[6]BS'!$K$42/1000,3)</f>
        <v>2500</v>
      </c>
    </row>
    <row r="33" spans="1:4" ht="12.75">
      <c r="A33" s="76" t="s">
        <v>138</v>
      </c>
      <c r="B33" s="14">
        <f>SUM(B31:B32)</f>
        <v>311528.892</v>
      </c>
      <c r="C33" s="80"/>
      <c r="D33" s="14">
        <f>SUM(D31:D32)</f>
        <v>312695.219</v>
      </c>
    </row>
    <row r="34" spans="2:4" ht="12.75">
      <c r="B34" s="11"/>
      <c r="C34" s="11"/>
      <c r="D34" s="11"/>
    </row>
    <row r="35" spans="1:4" ht="12.75">
      <c r="A35" s="5" t="s">
        <v>140</v>
      </c>
      <c r="B35" s="10"/>
      <c r="C35" s="10"/>
      <c r="D35" s="10"/>
    </row>
    <row r="36" spans="1:4" ht="12.75">
      <c r="A36" t="s">
        <v>141</v>
      </c>
      <c r="B36" s="10">
        <f>ROUND(SUM('[2]BS'!$K$46:$K$50)/1000,3)</f>
        <v>51188.847</v>
      </c>
      <c r="C36" s="10"/>
      <c r="D36" s="10">
        <f>ROUND(SUM('[6]BS'!$K$46:$K$47)/1000,3)</f>
        <v>74335.854</v>
      </c>
    </row>
    <row r="37" spans="1:4" ht="12.75">
      <c r="A37" s="76" t="s">
        <v>142</v>
      </c>
      <c r="B37" s="10">
        <f>ROUND('[2]BS'!$K$51/1000,3)</f>
        <v>60988.601</v>
      </c>
      <c r="C37" s="10"/>
      <c r="D37" s="112">
        <f>ROUND('[6]BS'!$K$51/1000,3)</f>
        <v>61111.746</v>
      </c>
    </row>
    <row r="38" spans="2:4" ht="12.75">
      <c r="B38" s="14">
        <f>SUM(B36:B37)+1</f>
        <v>112178.448</v>
      </c>
      <c r="C38" s="10"/>
      <c r="D38" s="14">
        <f>SUM(D36:D37)</f>
        <v>135447.6</v>
      </c>
    </row>
    <row r="39" spans="2:4" ht="12.75">
      <c r="B39" s="10"/>
      <c r="C39" s="10"/>
      <c r="D39" s="10"/>
    </row>
    <row r="40" spans="1:4" ht="12.75">
      <c r="A40" s="5" t="s">
        <v>13</v>
      </c>
      <c r="B40" s="10"/>
      <c r="C40" s="10"/>
      <c r="D40" s="10"/>
    </row>
    <row r="41" spans="1:4" ht="12.75">
      <c r="A41" s="76" t="s">
        <v>141</v>
      </c>
      <c r="B41" s="10">
        <f>ROUND('[2]BS'!$K$55/1000,3)</f>
        <v>48200.962</v>
      </c>
      <c r="C41" s="10"/>
      <c r="D41" s="91">
        <f>ROUND('[6]BS'!$K$55/1000,3)</f>
        <v>46460.115</v>
      </c>
    </row>
    <row r="42" spans="1:4" ht="12.75">
      <c r="A42" t="s">
        <v>143</v>
      </c>
      <c r="B42" s="10">
        <f>ROUND(SUM('[2]BS'!$K$56:$K$58)/1000,3)</f>
        <v>19800.122</v>
      </c>
      <c r="C42" s="10"/>
      <c r="D42" s="10">
        <f>ROUND(SUM('[6]BS'!$K$56:$K$58)/1000,3)</f>
        <v>11843.593</v>
      </c>
    </row>
    <row r="43" spans="1:4" ht="12.75">
      <c r="A43" t="s">
        <v>139</v>
      </c>
      <c r="B43" s="10">
        <f>ROUND('[2]BS'!$K$64/1000,3)</f>
        <v>0</v>
      </c>
      <c r="C43" s="10"/>
      <c r="D43" s="112">
        <f>ROUND('[6]BS'!$K$64/1000,3)</f>
        <v>0</v>
      </c>
    </row>
    <row r="44" spans="2:4" ht="12.75">
      <c r="B44" s="14">
        <f>SUM(B41:B43)</f>
        <v>68001.084</v>
      </c>
      <c r="C44" s="10"/>
      <c r="D44" s="14">
        <f>SUM(D41:D43)</f>
        <v>58303.708</v>
      </c>
    </row>
    <row r="45" spans="1:4" ht="12.75">
      <c r="A45" s="5" t="s">
        <v>144</v>
      </c>
      <c r="B45" s="10">
        <f>B38+B44</f>
        <v>180179.532</v>
      </c>
      <c r="C45" s="10"/>
      <c r="D45" s="10">
        <f>D38+D44</f>
        <v>193751.30800000002</v>
      </c>
    </row>
    <row r="46" spans="1:4" ht="13.5" thickBot="1">
      <c r="A46" s="5" t="s">
        <v>145</v>
      </c>
      <c r="B46" s="73">
        <f>B33+B45</f>
        <v>491708.424</v>
      </c>
      <c r="C46" s="10"/>
      <c r="D46" s="73">
        <f>D33+D45</f>
        <v>506446.527</v>
      </c>
    </row>
    <row r="47" spans="1:4" ht="12.75">
      <c r="A47" s="5"/>
      <c r="B47" s="11">
        <f>B23-B46</f>
        <v>0</v>
      </c>
      <c r="C47" s="10"/>
      <c r="D47" s="11">
        <f>D23-D46</f>
        <v>0.0010000000474974513</v>
      </c>
    </row>
    <row r="48" spans="1:4" ht="26.25" customHeight="1">
      <c r="A48" s="72" t="s">
        <v>154</v>
      </c>
      <c r="B48" s="74">
        <f>(B23-B45-B32)/B28</f>
        <v>1.2199295428257875</v>
      </c>
      <c r="C48" s="10"/>
      <c r="D48" s="74">
        <f>(D23-D45-D32)/D28</f>
        <v>1.2245337659928075</v>
      </c>
    </row>
    <row r="49" spans="1:4" ht="12.75">
      <c r="A49" s="5"/>
      <c r="B49" s="11"/>
      <c r="C49" s="10"/>
      <c r="D49" s="11"/>
    </row>
    <row r="50" spans="2:4" ht="12.75">
      <c r="B50" s="10"/>
      <c r="C50" s="10"/>
      <c r="D50" s="10"/>
    </row>
    <row r="51" spans="1:5" ht="12.75">
      <c r="A51" s="130" t="s">
        <v>170</v>
      </c>
      <c r="B51" s="130"/>
      <c r="C51" s="130"/>
      <c r="D51" s="130"/>
      <c r="E51" s="130"/>
    </row>
    <row r="52" spans="1:5" ht="12.75" customHeight="1">
      <c r="A52" s="130"/>
      <c r="B52" s="130"/>
      <c r="C52" s="130"/>
      <c r="D52" s="130"/>
      <c r="E52" s="130"/>
    </row>
    <row r="53" spans="1:5" ht="12.75">
      <c r="A53" s="130"/>
      <c r="B53" s="130"/>
      <c r="C53" s="130"/>
      <c r="D53" s="130"/>
      <c r="E53" s="130"/>
    </row>
    <row r="54" spans="2:4" ht="12.75">
      <c r="B54" s="11"/>
      <c r="C54" s="11"/>
      <c r="D54" s="11"/>
    </row>
    <row r="55" spans="2:4" ht="12.75">
      <c r="B55" s="11"/>
      <c r="C55" s="11"/>
      <c r="D55" s="1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0"/>
      <c r="C65" s="10"/>
      <c r="D65" s="10"/>
    </row>
    <row r="66" spans="2:4" ht="12.75">
      <c r="B66" s="31"/>
      <c r="C66" s="10"/>
      <c r="D66" s="31"/>
    </row>
    <row r="67" spans="2:4" ht="12.75">
      <c r="B67" s="31"/>
      <c r="C67" s="10"/>
      <c r="D67" s="31"/>
    </row>
    <row r="68" spans="2:4" ht="12.75">
      <c r="B68" s="31"/>
      <c r="C68" s="10"/>
      <c r="D68" s="31"/>
    </row>
    <row r="69" spans="2:4" ht="12.75">
      <c r="B69" s="10"/>
      <c r="C69" s="10"/>
      <c r="D69"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sheetData>
  <mergeCells count="2">
    <mergeCell ref="A2:E2"/>
    <mergeCell ref="A51:E53"/>
  </mergeCells>
  <printOptions/>
  <pageMargins left="0.52" right="0.41" top="0.84" bottom="0.57" header="0.39" footer="0.36"/>
  <pageSetup firstPageNumber="2" useFirstPageNumber="1" fitToHeight="1" fitToWidth="1" horizontalDpi="600" verticalDpi="600" orientation="portrait" paperSize="9" scale="99" r:id="rId1"/>
  <headerFooter alignWithMargins="0">
    <oddHeader>&amp;C&amp;"Times New Roman,Bold"&amp;14FOCAL AIMS HOLDINGS BERHAD&amp;"Times New Roman,Regular"&amp;10
(Company No: 17777-V)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E38"/>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G10" sqref="G10"/>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31" t="s">
        <v>253</v>
      </c>
      <c r="B2" s="126"/>
      <c r="C2" s="129"/>
      <c r="D2" s="129"/>
      <c r="E2" s="30"/>
    </row>
    <row r="3" spans="1:5" ht="12.75" customHeight="1">
      <c r="A3" s="126"/>
      <c r="B3" s="126"/>
      <c r="C3" s="129"/>
      <c r="D3" s="129"/>
      <c r="E3" s="30"/>
    </row>
    <row r="4" spans="1:5" ht="12.75" customHeight="1">
      <c r="A4" s="30"/>
      <c r="B4" s="30"/>
      <c r="C4" s="30"/>
      <c r="D4" s="30"/>
      <c r="E4" s="30"/>
    </row>
    <row r="8" spans="2:4" ht="12.75">
      <c r="B8" s="81" t="s">
        <v>228</v>
      </c>
      <c r="C8" s="2"/>
      <c r="D8" s="2"/>
    </row>
    <row r="9" spans="2:4" ht="12.75">
      <c r="B9" s="3">
        <f>'Income Statement'!B12</f>
        <v>39721</v>
      </c>
      <c r="C9" s="2"/>
      <c r="D9" s="3">
        <v>39355</v>
      </c>
    </row>
    <row r="10" spans="2:4" ht="12.75">
      <c r="B10" s="2" t="s">
        <v>1</v>
      </c>
      <c r="C10" s="2"/>
      <c r="D10" s="2" t="s">
        <v>1</v>
      </c>
    </row>
    <row r="11" spans="2:4" ht="12.75">
      <c r="B11" s="2"/>
      <c r="C11" s="2"/>
      <c r="D11" s="2" t="s">
        <v>278</v>
      </c>
    </row>
    <row r="12" ht="12.75">
      <c r="D12" s="1"/>
    </row>
    <row r="13" spans="1:4" ht="12.75">
      <c r="A13" t="s">
        <v>219</v>
      </c>
      <c r="B13" s="10">
        <v>20098</v>
      </c>
      <c r="C13" s="10"/>
      <c r="D13" s="10">
        <v>-19536</v>
      </c>
    </row>
    <row r="14" spans="1:4" ht="13.5" customHeight="1">
      <c r="A14" t="s">
        <v>279</v>
      </c>
      <c r="B14" s="10">
        <v>-79</v>
      </c>
      <c r="C14" s="10"/>
      <c r="D14" s="10">
        <v>3392</v>
      </c>
    </row>
    <row r="15" spans="1:5" ht="12.75">
      <c r="A15" s="82" t="s">
        <v>220</v>
      </c>
      <c r="B15" s="12">
        <v>-21541</v>
      </c>
      <c r="C15" s="11"/>
      <c r="D15" s="12">
        <v>9162</v>
      </c>
      <c r="E15" s="1"/>
    </row>
    <row r="16" spans="1:5" ht="12.75">
      <c r="A16" s="1"/>
      <c r="B16" s="11"/>
      <c r="C16" s="11"/>
      <c r="D16" s="11"/>
      <c r="E16" s="1"/>
    </row>
    <row r="17" spans="1:5" ht="12.75">
      <c r="A17" s="82" t="s">
        <v>249</v>
      </c>
      <c r="B17" s="11">
        <f>SUM(B13:B16)</f>
        <v>-1522</v>
      </c>
      <c r="C17" s="11"/>
      <c r="D17" s="11">
        <f>SUM(D13:D16)</f>
        <v>-6982</v>
      </c>
      <c r="E17" s="1"/>
    </row>
    <row r="18" spans="1:5" ht="12.75">
      <c r="A18" s="1"/>
      <c r="B18" s="11"/>
      <c r="C18" s="11"/>
      <c r="D18" s="11"/>
      <c r="E18" s="1"/>
    </row>
    <row r="19" spans="1:5" ht="12.75">
      <c r="A19" s="82" t="s">
        <v>250</v>
      </c>
      <c r="B19" s="10">
        <f>ROUND('[1]Indirect 9-2008'!$F$71,-3)/1000</f>
        <v>-2171</v>
      </c>
      <c r="C19" s="11"/>
      <c r="D19" s="11">
        <f>ROUND('[8]Indirect 9-2007'!$F$71,-3)/1000</f>
        <v>4811</v>
      </c>
      <c r="E19" s="1"/>
    </row>
    <row r="20" spans="1:5" ht="12.75">
      <c r="A20" s="1"/>
      <c r="B20" s="11"/>
      <c r="C20" s="11"/>
      <c r="D20" s="11"/>
      <c r="E20" s="1"/>
    </row>
    <row r="21" spans="1:5" ht="13.5" thickBot="1">
      <c r="A21" s="1" t="s">
        <v>251</v>
      </c>
      <c r="B21" s="73">
        <f>SUM(B17:B20)</f>
        <v>-3693</v>
      </c>
      <c r="C21" s="11"/>
      <c r="D21" s="73">
        <f>SUM(D17:D20)</f>
        <v>-2171</v>
      </c>
      <c r="E21" s="1"/>
    </row>
    <row r="22" spans="1:5" ht="12.75">
      <c r="A22" s="1"/>
      <c r="B22" s="11"/>
      <c r="C22" s="11"/>
      <c r="D22" s="11"/>
      <c r="E22" s="1"/>
    </row>
    <row r="23" spans="1:5" ht="12.75">
      <c r="A23" s="1"/>
      <c r="B23" s="11"/>
      <c r="C23" s="11"/>
      <c r="D23" s="11"/>
      <c r="E23" s="1"/>
    </row>
    <row r="24" spans="1:5" ht="12.75">
      <c r="A24" s="1" t="s">
        <v>252</v>
      </c>
      <c r="B24" s="11"/>
      <c r="C24" s="11"/>
      <c r="D24" s="11"/>
      <c r="E24" s="1"/>
    </row>
    <row r="25" spans="1:5" ht="12.75">
      <c r="A25" s="1"/>
      <c r="B25" s="11"/>
      <c r="C25" s="11"/>
      <c r="D25" s="11"/>
      <c r="E25" s="1"/>
    </row>
    <row r="26" spans="1:5" ht="12.75">
      <c r="A26" s="1" t="s">
        <v>156</v>
      </c>
      <c r="B26" s="11">
        <f>'[2]BS'!$K$28/1000</f>
        <v>1065.844</v>
      </c>
      <c r="C26" s="11"/>
      <c r="D26" s="11">
        <f>'[3]BS'!$K$26/1000</f>
        <v>3085.97123</v>
      </c>
      <c r="E26" s="1"/>
    </row>
    <row r="27" spans="1:5" ht="12.75">
      <c r="A27" s="1" t="s">
        <v>157</v>
      </c>
      <c r="B27" s="11">
        <f>'[2]BS'!$K$29/1000</f>
        <v>5223.48539</v>
      </c>
      <c r="C27" s="11"/>
      <c r="D27" s="11">
        <f>'[3]BS'!$K$27/1000</f>
        <v>4590.46019</v>
      </c>
      <c r="E27" s="1"/>
    </row>
    <row r="28" spans="1:5" ht="12.75">
      <c r="A28" s="82" t="s">
        <v>158</v>
      </c>
      <c r="B28" s="11">
        <f>-'[2]BS'!$K$108/1000</f>
        <v>-9982.56391</v>
      </c>
      <c r="C28" s="11"/>
      <c r="D28" s="11">
        <f>-'[3]BS'!$K$106/1000</f>
        <v>-9847.829960000001</v>
      </c>
      <c r="E28" s="1"/>
    </row>
    <row r="29" spans="1:5" ht="12.75" hidden="1">
      <c r="A29" s="82" t="s">
        <v>19</v>
      </c>
      <c r="B29" s="11">
        <f>'[1]Indirect 3-2008'!$F$76/1000</f>
        <v>0.0005288728270679712</v>
      </c>
      <c r="C29" s="11"/>
      <c r="D29" s="11">
        <v>0</v>
      </c>
      <c r="E29" s="1"/>
    </row>
    <row r="30" spans="1:5" ht="13.5" thickBot="1">
      <c r="A30" s="1"/>
      <c r="B30" s="73">
        <f>SUM(B26:B29)</f>
        <v>-3693.233991127174</v>
      </c>
      <c r="C30" s="11"/>
      <c r="D30" s="73">
        <f>SUM(D26:D28)</f>
        <v>-2171.398540000001</v>
      </c>
      <c r="E30" s="1"/>
    </row>
    <row r="31" spans="1:5" ht="12.75">
      <c r="A31" s="1"/>
      <c r="B31" s="11"/>
      <c r="C31" s="11"/>
      <c r="D31" s="11"/>
      <c r="E31" s="1"/>
    </row>
    <row r="32" spans="1:5" ht="12.75">
      <c r="A32" s="82"/>
      <c r="B32" s="80"/>
      <c r="C32" s="11"/>
      <c r="D32" s="11"/>
      <c r="E32" s="1"/>
    </row>
    <row r="33" spans="1:5" ht="12.75">
      <c r="A33" s="1"/>
      <c r="B33" s="11"/>
      <c r="C33" s="11"/>
      <c r="D33" s="11"/>
      <c r="E33" s="1"/>
    </row>
    <row r="34" spans="1:5" ht="12.75">
      <c r="A34" s="1"/>
      <c r="B34" s="11"/>
      <c r="C34" s="1"/>
      <c r="D34" s="1"/>
      <c r="E34" s="1"/>
    </row>
    <row r="36" spans="1:5" ht="12.75">
      <c r="A36" s="130" t="s">
        <v>171</v>
      </c>
      <c r="B36" s="130"/>
      <c r="C36" s="130"/>
      <c r="D36" s="130"/>
      <c r="E36" s="23"/>
    </row>
    <row r="37" spans="1:5" ht="12.75">
      <c r="A37" s="130"/>
      <c r="B37" s="130"/>
      <c r="C37" s="130"/>
      <c r="D37" s="130"/>
      <c r="E37" s="23"/>
    </row>
    <row r="38" spans="1:5" ht="12.75">
      <c r="A38" s="129"/>
      <c r="B38" s="129"/>
      <c r="C38" s="129"/>
      <c r="D38" s="129"/>
      <c r="E38" s="23"/>
    </row>
  </sheetData>
  <mergeCells count="2">
    <mergeCell ref="A2:D3"/>
    <mergeCell ref="A36:D38"/>
  </mergeCells>
  <printOptions/>
  <pageMargins left="0.75" right="0.75" top="1" bottom="1" header="0.5" footer="0.5"/>
  <pageSetup firstPageNumber="3" useFirstPageNumber="1" fitToHeight="1" fitToWidth="1" horizontalDpi="300" verticalDpi="300" orientation="portrait" paperSize="9" scale="99" r:id="rId1"/>
  <headerFooter alignWithMargins="0">
    <oddHeader>&amp;C&amp;"Times New Roman,Bold"&amp;14FOCAL AIMS HOLDINGS BERHAD&amp;"Times New Roman,Regular"&amp;10
(Company No: 17777-V)
</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17"/>
  <sheetViews>
    <sheetView workbookViewId="0" topLeftCell="A1">
      <pane xSplit="1" ySplit="9" topLeftCell="B13" activePane="bottomRight" state="frozen"/>
      <selection pane="topLeft" activeCell="A1" sqref="A1"/>
      <selection pane="topRight" activeCell="B1" sqref="B1"/>
      <selection pane="bottomLeft" activeCell="A9" sqref="A9"/>
      <selection pane="bottomRight" activeCell="D27" sqref="D27"/>
    </sheetView>
  </sheetViews>
  <sheetFormatPr defaultColWidth="9.33203125" defaultRowHeight="12.75"/>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12" ht="12.75">
      <c r="A1" s="125" t="s">
        <v>226</v>
      </c>
      <c r="B1" s="125"/>
      <c r="C1" s="125"/>
      <c r="D1" s="125"/>
      <c r="E1" s="125"/>
      <c r="F1" s="125"/>
      <c r="G1" s="125"/>
      <c r="H1" s="125"/>
      <c r="I1" s="129"/>
      <c r="J1" s="129"/>
      <c r="K1" s="129"/>
      <c r="L1" s="129"/>
    </row>
    <row r="2" spans="1:12" ht="12.75">
      <c r="A2" s="125"/>
      <c r="B2" s="125"/>
      <c r="C2" s="125"/>
      <c r="D2" s="125"/>
      <c r="E2" s="125"/>
      <c r="F2" s="125"/>
      <c r="G2" s="125"/>
      <c r="H2" s="125"/>
      <c r="I2" s="129"/>
      <c r="J2" s="129"/>
      <c r="K2" s="129"/>
      <c r="L2" s="129"/>
    </row>
    <row r="4" ht="12.75">
      <c r="B4" s="79" t="s">
        <v>146</v>
      </c>
    </row>
    <row r="6" spans="2:8" ht="12.75">
      <c r="B6" s="78" t="s">
        <v>152</v>
      </c>
      <c r="C6" s="5"/>
      <c r="E6" s="2"/>
      <c r="F6" s="2" t="s">
        <v>153</v>
      </c>
      <c r="G6" s="2"/>
      <c r="H6" s="2"/>
    </row>
    <row r="7" spans="2:12" ht="25.5">
      <c r="B7" s="2" t="s">
        <v>14</v>
      </c>
      <c r="C7" s="5"/>
      <c r="D7" s="70" t="s">
        <v>151</v>
      </c>
      <c r="E7" s="2"/>
      <c r="F7" s="70" t="s">
        <v>148</v>
      </c>
      <c r="G7" s="2"/>
      <c r="H7" s="2" t="s">
        <v>15</v>
      </c>
      <c r="J7" s="70" t="s">
        <v>147</v>
      </c>
      <c r="K7" s="2"/>
      <c r="L7" s="70" t="s">
        <v>149</v>
      </c>
    </row>
    <row r="8" spans="3:8" ht="12.75">
      <c r="C8" s="5"/>
      <c r="D8" s="2"/>
      <c r="E8" s="2"/>
      <c r="F8" s="2"/>
      <c r="G8" s="2"/>
      <c r="H8" s="2"/>
    </row>
    <row r="9" spans="2:12" ht="12.75">
      <c r="B9" s="2" t="s">
        <v>1</v>
      </c>
      <c r="C9" s="5"/>
      <c r="D9" s="2" t="s">
        <v>1</v>
      </c>
      <c r="E9" s="2"/>
      <c r="F9" s="2" t="s">
        <v>1</v>
      </c>
      <c r="G9" s="2"/>
      <c r="H9" s="2" t="s">
        <v>1</v>
      </c>
      <c r="J9" s="2" t="s">
        <v>1</v>
      </c>
      <c r="L9" s="2" t="s">
        <v>1</v>
      </c>
    </row>
    <row r="11" ht="12.75">
      <c r="A11" s="77" t="s">
        <v>229</v>
      </c>
    </row>
    <row r="12" spans="2:10" ht="12.75">
      <c r="B12" s="10"/>
      <c r="C12" s="10"/>
      <c r="D12" s="10"/>
      <c r="E12" s="10"/>
      <c r="F12" s="10"/>
      <c r="G12" s="10"/>
      <c r="H12" s="10"/>
      <c r="I12" s="10"/>
      <c r="J12" s="10"/>
    </row>
    <row r="13" ht="12.75">
      <c r="A13" s="5" t="s">
        <v>176</v>
      </c>
    </row>
    <row r="14" spans="1:12" ht="12.75">
      <c r="A14" s="5" t="s">
        <v>256</v>
      </c>
      <c r="B14" s="10">
        <f>ROUND('[2]BS'!$K$38/1000,0)</f>
        <v>253317</v>
      </c>
      <c r="C14" s="10"/>
      <c r="D14" s="10">
        <f>ROUND('[2]BS'!$K$318/1000,0)</f>
        <v>22</v>
      </c>
      <c r="E14" s="10"/>
      <c r="F14" s="124">
        <f>58009315/1000</f>
        <v>58009.315</v>
      </c>
      <c r="G14" s="10"/>
      <c r="H14" s="10">
        <f>SUM(B14:G14)</f>
        <v>311348.315</v>
      </c>
      <c r="I14" s="10"/>
      <c r="J14" s="10">
        <v>2500</v>
      </c>
      <c r="L14" s="67">
        <f>SUM(H14:K14)</f>
        <v>313848.315</v>
      </c>
    </row>
    <row r="15" spans="1:12" ht="12.75">
      <c r="A15" s="76" t="s">
        <v>245</v>
      </c>
      <c r="B15" s="12">
        <v>0</v>
      </c>
      <c r="C15" s="12"/>
      <c r="D15" s="12">
        <v>0</v>
      </c>
      <c r="E15" s="12"/>
      <c r="F15" s="12">
        <f>-1153438/1000</f>
        <v>-1153.438</v>
      </c>
      <c r="G15" s="12"/>
      <c r="H15" s="12">
        <f>SUM(B15:G15)</f>
        <v>-1153.438</v>
      </c>
      <c r="I15" s="12"/>
      <c r="J15" s="12">
        <v>0</v>
      </c>
      <c r="K15" s="35"/>
      <c r="L15" s="123">
        <f>SUM(H15:K15)</f>
        <v>-1153.438</v>
      </c>
    </row>
    <row r="16" spans="1:12" ht="12.75">
      <c r="A16" s="95" t="s">
        <v>276</v>
      </c>
      <c r="B16" s="10">
        <f>SUM(B14:B15)</f>
        <v>253317</v>
      </c>
      <c r="C16" s="10"/>
      <c r="D16" s="10">
        <f>SUM(D14:D15)</f>
        <v>22</v>
      </c>
      <c r="E16" s="10"/>
      <c r="F16" s="10">
        <f>SUM(F14:F15)</f>
        <v>56855.877</v>
      </c>
      <c r="G16" s="10"/>
      <c r="H16" s="10">
        <f>SUM(H14:H15)</f>
        <v>310194.877</v>
      </c>
      <c r="I16" s="10"/>
      <c r="J16" s="10">
        <f>SUM(J14:J15)</f>
        <v>2500</v>
      </c>
      <c r="L16" s="10">
        <f>SUM(L14:L15)</f>
        <v>312694.877</v>
      </c>
    </row>
    <row r="17" spans="1:12" ht="12.75">
      <c r="A17" s="76" t="s">
        <v>255</v>
      </c>
      <c r="B17" s="10">
        <v>0</v>
      </c>
      <c r="C17" s="10"/>
      <c r="D17" s="10">
        <v>0</v>
      </c>
      <c r="E17" s="10"/>
      <c r="F17" s="10">
        <f>'Income Statement'!F27</f>
        <v>334</v>
      </c>
      <c r="G17" s="10"/>
      <c r="H17" s="10">
        <f>SUM(B17:G17)</f>
        <v>334</v>
      </c>
      <c r="I17" s="10"/>
      <c r="J17" s="10"/>
      <c r="L17" s="67">
        <f>SUM(H17:K17)</f>
        <v>334</v>
      </c>
    </row>
    <row r="18" spans="1:12" ht="12.75">
      <c r="A18" s="103" t="s">
        <v>178</v>
      </c>
      <c r="B18" s="10">
        <v>0</v>
      </c>
      <c r="C18" s="10"/>
      <c r="D18" s="10">
        <v>0</v>
      </c>
      <c r="E18" s="10"/>
      <c r="F18" s="89">
        <f>ROUND('[2]IS'!$L$26/1000,0)</f>
        <v>-1500</v>
      </c>
      <c r="G18" s="10"/>
      <c r="H18" s="10">
        <f>SUM(B18:G18)</f>
        <v>-1500</v>
      </c>
      <c r="I18" s="10"/>
      <c r="J18" s="10">
        <v>0</v>
      </c>
      <c r="L18" s="67">
        <f>SUM(H18:K18)</f>
        <v>-1500</v>
      </c>
    </row>
    <row r="19" spans="1:12" ht="13.5" thickBot="1">
      <c r="A19" s="5" t="s">
        <v>230</v>
      </c>
      <c r="B19" s="73">
        <f>SUM(B16:B18)</f>
        <v>253317</v>
      </c>
      <c r="C19" s="73"/>
      <c r="D19" s="73">
        <f>SUM(D16:D18)</f>
        <v>22</v>
      </c>
      <c r="E19" s="73"/>
      <c r="F19" s="73">
        <f>SUM(F16:F18)</f>
        <v>55689.877</v>
      </c>
      <c r="G19" s="73"/>
      <c r="H19" s="73">
        <f>SUM(H16:H18)</f>
        <v>309028.877</v>
      </c>
      <c r="I19" s="73"/>
      <c r="J19" s="73">
        <f>SUM(J14:J18)</f>
        <v>5000</v>
      </c>
      <c r="K19" s="73"/>
      <c r="L19" s="73">
        <f>SUM(L16:L18)</f>
        <v>311528.877</v>
      </c>
    </row>
    <row r="20" spans="1:10" ht="12.75">
      <c r="A20" s="76"/>
      <c r="B20" s="10"/>
      <c r="C20" s="10"/>
      <c r="D20" s="10"/>
      <c r="E20" s="10"/>
      <c r="F20" s="10"/>
      <c r="G20" s="10"/>
      <c r="H20" s="10"/>
      <c r="I20" s="10"/>
      <c r="J20" s="10"/>
    </row>
    <row r="21" spans="1:10" ht="12.75">
      <c r="A21" s="76"/>
      <c r="B21" s="10"/>
      <c r="C21" s="10"/>
      <c r="D21" s="10"/>
      <c r="E21" s="10"/>
      <c r="F21" s="10"/>
      <c r="G21" s="10"/>
      <c r="H21" s="10"/>
      <c r="I21" s="10"/>
      <c r="J21" s="10"/>
    </row>
    <row r="22" spans="1:10" ht="12.75">
      <c r="A22" s="76"/>
      <c r="B22" s="10"/>
      <c r="C22" s="10"/>
      <c r="D22" s="10"/>
      <c r="E22" s="10"/>
      <c r="F22" s="10"/>
      <c r="G22" s="10"/>
      <c r="H22" s="10"/>
      <c r="I22" s="10"/>
      <c r="J22" s="10"/>
    </row>
    <row r="23" ht="12.75">
      <c r="A23" s="77" t="s">
        <v>231</v>
      </c>
    </row>
    <row r="24" spans="1:10" ht="12.75">
      <c r="A24" s="115"/>
      <c r="B24" s="10"/>
      <c r="C24" s="10"/>
      <c r="D24" s="10"/>
      <c r="E24" s="10"/>
      <c r="F24" s="10"/>
      <c r="G24" s="10"/>
      <c r="H24" s="10"/>
      <c r="I24" s="10"/>
      <c r="J24" s="10"/>
    </row>
    <row r="25" spans="1:10" ht="12.75">
      <c r="A25" s="95" t="s">
        <v>150</v>
      </c>
      <c r="B25" s="10"/>
      <c r="C25" s="10"/>
      <c r="D25" s="10"/>
      <c r="E25" s="10"/>
      <c r="F25" s="10"/>
      <c r="G25" s="10"/>
      <c r="H25" s="10"/>
      <c r="I25" s="10"/>
      <c r="J25" s="10"/>
    </row>
    <row r="26" spans="1:12" s="103" customFormat="1" ht="12.75">
      <c r="A26" s="103" t="s">
        <v>256</v>
      </c>
      <c r="B26" s="89">
        <v>253317</v>
      </c>
      <c r="C26" s="89"/>
      <c r="D26" s="89">
        <v>22</v>
      </c>
      <c r="E26" s="89"/>
      <c r="F26" s="89">
        <v>48568</v>
      </c>
      <c r="G26" s="89"/>
      <c r="H26" s="89">
        <f>SUM(B26:G26)</f>
        <v>301907</v>
      </c>
      <c r="I26" s="89"/>
      <c r="J26" s="89">
        <v>2500</v>
      </c>
      <c r="L26" s="91">
        <f>SUM(H26:K26)</f>
        <v>304407</v>
      </c>
    </row>
    <row r="27" spans="1:12" s="103" customFormat="1" ht="12.75">
      <c r="A27" s="103" t="s">
        <v>245</v>
      </c>
      <c r="B27" s="113">
        <v>0</v>
      </c>
      <c r="C27" s="113"/>
      <c r="D27" s="113">
        <v>0</v>
      </c>
      <c r="E27" s="113"/>
      <c r="F27" s="113">
        <f>-841011/1000</f>
        <v>-841.011</v>
      </c>
      <c r="G27" s="113"/>
      <c r="H27" s="113">
        <f>SUM(B27:G27)</f>
        <v>-841.011</v>
      </c>
      <c r="I27" s="113"/>
      <c r="J27" s="113">
        <v>0</v>
      </c>
      <c r="K27" s="114"/>
      <c r="L27" s="112">
        <f>SUM(H27:K27)</f>
        <v>-841.011</v>
      </c>
    </row>
    <row r="28" spans="1:12" s="103" customFormat="1" ht="12.75">
      <c r="A28" s="95" t="s">
        <v>254</v>
      </c>
      <c r="B28" s="89">
        <f>SUM(B26:B27)</f>
        <v>253317</v>
      </c>
      <c r="C28" s="89"/>
      <c r="D28" s="89">
        <f>SUM(D26:D27)</f>
        <v>22</v>
      </c>
      <c r="E28" s="89"/>
      <c r="F28" s="89">
        <f>SUM(F26:F27)</f>
        <v>47726.989</v>
      </c>
      <c r="G28" s="89"/>
      <c r="H28" s="89">
        <f>SUM(H26:H27)</f>
        <v>301065.989</v>
      </c>
      <c r="I28" s="89"/>
      <c r="J28" s="89">
        <f>SUM(J26:J27)</f>
        <v>2500</v>
      </c>
      <c r="L28" s="89">
        <f>SUM(L26:L27)</f>
        <v>303565.989</v>
      </c>
    </row>
    <row r="29" spans="1:12" s="103" customFormat="1" ht="12.75">
      <c r="A29" s="103" t="s">
        <v>255</v>
      </c>
      <c r="B29" s="89">
        <v>0</v>
      </c>
      <c r="C29" s="89"/>
      <c r="D29" s="89">
        <v>0</v>
      </c>
      <c r="E29" s="89"/>
      <c r="F29" s="89">
        <f>'Income Statement'!H27</f>
        <v>9961</v>
      </c>
      <c r="G29" s="89"/>
      <c r="H29" s="89">
        <f>SUM(B29:G29)</f>
        <v>9961</v>
      </c>
      <c r="I29" s="89"/>
      <c r="J29" s="89"/>
      <c r="L29" s="91">
        <f>SUM(H29:K29)</f>
        <v>9961</v>
      </c>
    </row>
    <row r="30" spans="1:12" s="103" customFormat="1" ht="12.75">
      <c r="A30" s="103" t="s">
        <v>178</v>
      </c>
      <c r="B30" s="89">
        <v>0</v>
      </c>
      <c r="C30" s="89"/>
      <c r="D30" s="89">
        <v>0</v>
      </c>
      <c r="E30" s="89"/>
      <c r="F30" s="89">
        <f>ROUND('[6]IS'!$L$26/1000,0)</f>
        <v>-832</v>
      </c>
      <c r="G30" s="89"/>
      <c r="H30" s="89">
        <f>SUM(B30:G30)</f>
        <v>-832</v>
      </c>
      <c r="I30" s="89"/>
      <c r="J30" s="89">
        <v>0</v>
      </c>
      <c r="L30" s="91">
        <f>SUM(H30:K30)</f>
        <v>-832</v>
      </c>
    </row>
    <row r="31" spans="1:12" s="103" customFormat="1" ht="13.5" thickBot="1">
      <c r="A31" s="95" t="s">
        <v>232</v>
      </c>
      <c r="B31" s="104">
        <f>SUM(B28:B30)</f>
        <v>253317</v>
      </c>
      <c r="C31" s="104"/>
      <c r="D31" s="104">
        <f>SUM(D28:D30)</f>
        <v>22</v>
      </c>
      <c r="E31" s="104"/>
      <c r="F31" s="104">
        <f>SUM(F28:F30)</f>
        <v>56855.989</v>
      </c>
      <c r="G31" s="104"/>
      <c r="H31" s="104">
        <f>SUM(H28:H30)</f>
        <v>310194.989</v>
      </c>
      <c r="I31" s="104"/>
      <c r="J31" s="104">
        <f>SUM(J28:J30)</f>
        <v>2500</v>
      </c>
      <c r="K31" s="105"/>
      <c r="L31" s="104">
        <f>SUM(L28:L30)</f>
        <v>312694.989</v>
      </c>
    </row>
    <row r="32" spans="2:10" ht="12.75">
      <c r="B32" s="10"/>
      <c r="C32" s="10"/>
      <c r="D32" s="10"/>
      <c r="E32" s="10"/>
      <c r="F32" s="10"/>
      <c r="G32" s="10"/>
      <c r="H32" s="10"/>
      <c r="I32" s="10"/>
      <c r="J32" s="10"/>
    </row>
    <row r="33" spans="2:10" ht="12.75">
      <c r="B33" s="10"/>
      <c r="C33" s="10"/>
      <c r="D33" s="10"/>
      <c r="E33" s="10"/>
      <c r="F33" s="10"/>
      <c r="G33" s="10"/>
      <c r="H33" s="10"/>
      <c r="I33" s="10"/>
      <c r="J33" s="10"/>
    </row>
    <row r="34" spans="1:10" ht="12.75">
      <c r="A34" s="130" t="s">
        <v>172</v>
      </c>
      <c r="B34" s="130"/>
      <c r="C34" s="130"/>
      <c r="D34" s="130"/>
      <c r="E34" s="130"/>
      <c r="F34" s="130"/>
      <c r="G34" s="130"/>
      <c r="H34" s="130"/>
      <c r="I34" s="10"/>
      <c r="J34" s="10"/>
    </row>
    <row r="35" spans="1:10" ht="12.75">
      <c r="A35" s="130"/>
      <c r="B35" s="130"/>
      <c r="C35" s="130"/>
      <c r="D35" s="130"/>
      <c r="E35" s="130"/>
      <c r="F35" s="130"/>
      <c r="G35" s="130"/>
      <c r="H35" s="13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row r="612" spans="2:10" ht="12.75">
      <c r="B612" s="10"/>
      <c r="C612" s="10"/>
      <c r="D612" s="10"/>
      <c r="E612" s="10"/>
      <c r="F612" s="10"/>
      <c r="G612" s="10"/>
      <c r="H612" s="10"/>
      <c r="I612" s="10"/>
      <c r="J612" s="10"/>
    </row>
    <row r="613" spans="2:10" ht="12.75">
      <c r="B613" s="10"/>
      <c r="C613" s="10"/>
      <c r="D613" s="10"/>
      <c r="E613" s="10"/>
      <c r="F613" s="10"/>
      <c r="G613" s="10"/>
      <c r="H613" s="10"/>
      <c r="I613" s="10"/>
      <c r="J613" s="10"/>
    </row>
    <row r="614" spans="2:10" ht="12.75">
      <c r="B614" s="10"/>
      <c r="C614" s="10"/>
      <c r="D614" s="10"/>
      <c r="E614" s="10"/>
      <c r="F614" s="10"/>
      <c r="G614" s="10"/>
      <c r="H614" s="10"/>
      <c r="I614" s="10"/>
      <c r="J614" s="10"/>
    </row>
    <row r="615" spans="2:10" ht="12.75">
      <c r="B615" s="10"/>
      <c r="C615" s="10"/>
      <c r="D615" s="10"/>
      <c r="E615" s="10"/>
      <c r="F615" s="10"/>
      <c r="G615" s="10"/>
      <c r="H615" s="10"/>
      <c r="I615" s="10"/>
      <c r="J615" s="10"/>
    </row>
    <row r="616" spans="2:10" ht="12.75">
      <c r="B616" s="10"/>
      <c r="C616" s="10"/>
      <c r="D616" s="10"/>
      <c r="E616" s="10"/>
      <c r="F616" s="10"/>
      <c r="G616" s="10"/>
      <c r="H616" s="10"/>
      <c r="I616" s="10"/>
      <c r="J616" s="10"/>
    </row>
    <row r="617" spans="2:10" ht="12.75">
      <c r="B617" s="10"/>
      <c r="C617" s="10"/>
      <c r="D617" s="10"/>
      <c r="E617" s="10"/>
      <c r="F617" s="10"/>
      <c r="G617" s="10"/>
      <c r="H617" s="10"/>
      <c r="I617" s="10"/>
      <c r="J617" s="10"/>
    </row>
  </sheetData>
  <mergeCells count="2">
    <mergeCell ref="A34:H35"/>
    <mergeCell ref="A1:L2"/>
  </mergeCells>
  <printOptions/>
  <pageMargins left="0.75" right="0.82" top="1" bottom="1" header="0.5" footer="0.5"/>
  <pageSetup firstPageNumber="4" useFirstPageNumber="1" fitToHeight="1" fitToWidth="1" horizontalDpi="300" verticalDpi="300" orientation="landscape" paperSize="9" scale="97" r:id="rId2"/>
  <headerFooter alignWithMargins="0">
    <oddHeader>&amp;C&amp;"Times New Roman,Bold"&amp;14FOCAL AIMS HOLDINGS BERHAD&amp;"Times New Roman,Regular"&amp;10
(Company No: 17777-V)
</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N364"/>
  <sheetViews>
    <sheetView tabSelected="1" workbookViewId="0" topLeftCell="A144">
      <selection activeCell="A152" sqref="A152"/>
    </sheetView>
  </sheetViews>
  <sheetFormatPr defaultColWidth="9.33203125" defaultRowHeight="12.75" outlineLevelRow="1"/>
  <cols>
    <col min="1" max="1" width="5.16015625" style="7" customWidth="1"/>
    <col min="2" max="2" width="6.16015625" style="0" customWidth="1"/>
    <col min="5" max="5" width="10.5" style="0" customWidth="1"/>
    <col min="6" max="6" width="12.5" style="0" customWidth="1"/>
    <col min="7" max="7" width="14.5" style="0" customWidth="1"/>
    <col min="8" max="8" width="1.5" style="0" customWidth="1"/>
    <col min="9" max="9" width="14.5" style="0" customWidth="1"/>
    <col min="10" max="10" width="1.5" style="0" customWidth="1"/>
    <col min="11" max="11" width="17.83203125" style="0" customWidth="1"/>
    <col min="12" max="12" width="9" style="0" customWidth="1"/>
  </cols>
  <sheetData>
    <row r="1" spans="1:11" ht="15.75">
      <c r="A1" s="135" t="s">
        <v>55</v>
      </c>
      <c r="B1" s="136"/>
      <c r="C1" s="136"/>
      <c r="D1" s="136"/>
      <c r="E1" s="136"/>
      <c r="F1" s="136"/>
      <c r="G1" s="136"/>
      <c r="H1" s="136"/>
      <c r="I1" s="136"/>
      <c r="J1" s="136"/>
      <c r="K1" s="136"/>
    </row>
    <row r="2" spans="1:11" ht="12.75">
      <c r="A2" s="137" t="s">
        <v>56</v>
      </c>
      <c r="B2" s="126"/>
      <c r="C2" s="126"/>
      <c r="D2" s="126"/>
      <c r="E2" s="126"/>
      <c r="F2" s="126"/>
      <c r="G2" s="126"/>
      <c r="H2" s="126"/>
      <c r="I2" s="126"/>
      <c r="J2" s="126"/>
      <c r="K2" s="126"/>
    </row>
    <row r="3" spans="1:11" ht="12.75">
      <c r="A3" s="24"/>
      <c r="B3" s="22"/>
      <c r="C3" s="22"/>
      <c r="D3" s="22"/>
      <c r="E3" s="22"/>
      <c r="F3" s="22"/>
      <c r="G3" s="22"/>
      <c r="H3" s="22"/>
      <c r="I3" s="22"/>
      <c r="J3" s="22"/>
      <c r="K3" s="22"/>
    </row>
    <row r="4" ht="12.75">
      <c r="A4" s="6"/>
    </row>
    <row r="5" spans="1:5" ht="12.75">
      <c r="A5" s="6" t="s">
        <v>159</v>
      </c>
      <c r="B5" s="5"/>
      <c r="C5" s="5"/>
      <c r="D5" s="5"/>
      <c r="E5" s="5"/>
    </row>
    <row r="7" spans="1:2" ht="12.75">
      <c r="A7" s="6" t="s">
        <v>68</v>
      </c>
      <c r="B7" s="5" t="s">
        <v>160</v>
      </c>
    </row>
    <row r="8" spans="1:2" ht="12.75">
      <c r="A8" s="6"/>
      <c r="B8" s="5"/>
    </row>
    <row r="9" spans="1:3" ht="12.75">
      <c r="A9" s="6"/>
      <c r="B9" s="76" t="s">
        <v>161</v>
      </c>
      <c r="C9" s="76"/>
    </row>
    <row r="10" spans="1:3" ht="12.75">
      <c r="A10" s="6"/>
      <c r="B10" s="76"/>
      <c r="C10" s="76"/>
    </row>
    <row r="11" spans="1:13" ht="12.75">
      <c r="A11" s="6"/>
      <c r="B11" s="23"/>
      <c r="C11" s="23"/>
      <c r="D11" s="23"/>
      <c r="E11" s="23"/>
      <c r="F11" s="23"/>
      <c r="G11" s="23"/>
      <c r="H11" s="23"/>
      <c r="I11" s="23"/>
      <c r="J11" s="23"/>
      <c r="K11" s="23"/>
      <c r="L11" s="23"/>
      <c r="M11" s="23"/>
    </row>
    <row r="12" spans="2:13" ht="12.75" customHeight="1">
      <c r="B12" s="23"/>
      <c r="C12" s="23"/>
      <c r="D12" s="23"/>
      <c r="E12" s="23"/>
      <c r="F12" s="23"/>
      <c r="G12" s="23"/>
      <c r="H12" s="23"/>
      <c r="I12" s="23"/>
      <c r="J12" s="23"/>
      <c r="K12" s="23"/>
      <c r="L12" s="23"/>
      <c r="M12" s="23"/>
    </row>
    <row r="13" spans="2:13" ht="12.75">
      <c r="B13" s="23"/>
      <c r="C13" s="23"/>
      <c r="D13" s="23"/>
      <c r="E13" s="23"/>
      <c r="F13" s="23"/>
      <c r="G13" s="23"/>
      <c r="H13" s="23"/>
      <c r="I13" s="23"/>
      <c r="J13" s="23"/>
      <c r="K13" s="23"/>
      <c r="L13" s="23"/>
      <c r="M13" s="23"/>
    </row>
    <row r="14" spans="2:13" ht="12.75" customHeight="1">
      <c r="B14" s="92"/>
      <c r="C14" s="92"/>
      <c r="D14" s="92"/>
      <c r="E14" s="92"/>
      <c r="F14" s="92"/>
      <c r="G14" s="92"/>
      <c r="H14" s="92"/>
      <c r="I14" s="92"/>
      <c r="J14" s="92"/>
      <c r="K14" s="92"/>
      <c r="L14" s="92"/>
      <c r="M14" s="93"/>
    </row>
    <row r="15" spans="2:13" ht="12.75">
      <c r="B15" s="92"/>
      <c r="C15" s="92"/>
      <c r="D15" s="92"/>
      <c r="E15" s="92"/>
      <c r="F15" s="92"/>
      <c r="G15" s="92"/>
      <c r="H15" s="92"/>
      <c r="I15" s="92"/>
      <c r="J15" s="92"/>
      <c r="K15" s="92"/>
      <c r="L15" s="92"/>
      <c r="M15" s="93"/>
    </row>
    <row r="16" spans="2:13" ht="12.75">
      <c r="B16" s="92"/>
      <c r="C16" s="92"/>
      <c r="D16" s="92"/>
      <c r="E16" s="92"/>
      <c r="F16" s="92"/>
      <c r="G16" s="92"/>
      <c r="H16" s="92"/>
      <c r="I16" s="92"/>
      <c r="J16" s="92"/>
      <c r="K16" s="92"/>
      <c r="L16" s="92"/>
      <c r="M16" s="93"/>
    </row>
    <row r="17" spans="2:13" ht="12.75">
      <c r="B17" s="92"/>
      <c r="C17" s="92"/>
      <c r="D17" s="92"/>
      <c r="E17" s="92"/>
      <c r="F17" s="92"/>
      <c r="G17" s="92"/>
      <c r="H17" s="92"/>
      <c r="I17" s="92"/>
      <c r="J17" s="92"/>
      <c r="K17" s="92"/>
      <c r="L17" s="92"/>
      <c r="M17" s="93"/>
    </row>
    <row r="18" spans="2:12" ht="12.75">
      <c r="B18" s="83"/>
      <c r="C18" s="83"/>
      <c r="D18" s="83"/>
      <c r="E18" s="83"/>
      <c r="F18" s="83"/>
      <c r="G18" s="83"/>
      <c r="H18" s="83"/>
      <c r="I18" s="83"/>
      <c r="J18" s="83"/>
      <c r="K18" s="83"/>
      <c r="L18" s="83"/>
    </row>
    <row r="19" spans="2:11" ht="12.75">
      <c r="B19" s="17"/>
      <c r="C19" s="17"/>
      <c r="D19" s="17"/>
      <c r="E19" s="17"/>
      <c r="F19" s="17"/>
      <c r="G19" s="17"/>
      <c r="H19" s="17"/>
      <c r="I19" s="17"/>
      <c r="J19" s="17"/>
      <c r="K19" s="17"/>
    </row>
    <row r="20" spans="2:11" ht="12.75">
      <c r="B20" s="17"/>
      <c r="C20" s="17"/>
      <c r="D20" s="17"/>
      <c r="E20" s="17"/>
      <c r="F20" s="17"/>
      <c r="G20" s="17"/>
      <c r="H20" s="17"/>
      <c r="I20" s="17"/>
      <c r="J20" s="17"/>
      <c r="K20" s="17"/>
    </row>
    <row r="21" spans="1:11" ht="12.75">
      <c r="A21" s="108" t="s">
        <v>69</v>
      </c>
      <c r="B21" s="95" t="s">
        <v>182</v>
      </c>
      <c r="C21" s="109"/>
      <c r="D21" s="17"/>
      <c r="E21" s="17"/>
      <c r="F21" s="17"/>
      <c r="G21" s="17"/>
      <c r="H21" s="17"/>
      <c r="I21" s="17"/>
      <c r="J21" s="17"/>
      <c r="K21" s="17"/>
    </row>
    <row r="22" spans="2:11" ht="12.75">
      <c r="B22" s="17"/>
      <c r="C22" s="17"/>
      <c r="D22" s="17"/>
      <c r="E22" s="17"/>
      <c r="F22" s="17"/>
      <c r="G22" s="17"/>
      <c r="H22" s="17"/>
      <c r="I22" s="17"/>
      <c r="J22" s="17"/>
      <c r="K22" s="17"/>
    </row>
    <row r="23" spans="2:11" ht="12.75">
      <c r="B23" s="17"/>
      <c r="C23" s="17"/>
      <c r="D23" s="17"/>
      <c r="E23" s="17"/>
      <c r="F23" s="17"/>
      <c r="G23" s="17"/>
      <c r="H23" s="17"/>
      <c r="I23" s="17"/>
      <c r="J23" s="17"/>
      <c r="K23" s="17"/>
    </row>
    <row r="24" spans="2:11" ht="12.75">
      <c r="B24" s="17"/>
      <c r="C24" s="17"/>
      <c r="D24" s="17"/>
      <c r="E24" s="17"/>
      <c r="F24" s="17"/>
      <c r="G24" s="17"/>
      <c r="H24" s="17"/>
      <c r="I24" s="17"/>
      <c r="J24" s="17"/>
      <c r="K24" s="17"/>
    </row>
    <row r="25" spans="2:11" ht="12.75">
      <c r="B25" s="17"/>
      <c r="C25" s="17"/>
      <c r="D25" s="17"/>
      <c r="E25" s="17"/>
      <c r="F25" s="17"/>
      <c r="G25" s="17"/>
      <c r="H25" s="17"/>
      <c r="I25" s="17"/>
      <c r="J25" s="17"/>
      <c r="K25" s="17"/>
    </row>
    <row r="26" spans="2:11" ht="12.75">
      <c r="B26" s="17"/>
      <c r="C26" s="17"/>
      <c r="D26" s="17"/>
      <c r="E26" s="17"/>
      <c r="F26" s="17"/>
      <c r="G26" s="17"/>
      <c r="H26" s="17"/>
      <c r="I26" s="17"/>
      <c r="J26" s="17"/>
      <c r="K26" s="17"/>
    </row>
    <row r="27" spans="2:11" ht="12.75">
      <c r="B27" s="17"/>
      <c r="C27" s="17"/>
      <c r="D27" s="17"/>
      <c r="E27" s="17"/>
      <c r="F27" s="17"/>
      <c r="G27" s="17"/>
      <c r="H27" s="17"/>
      <c r="I27" s="17"/>
      <c r="J27" s="17"/>
      <c r="K27" s="17"/>
    </row>
    <row r="28" spans="2:14" ht="12.75">
      <c r="B28" s="103" t="s">
        <v>183</v>
      </c>
      <c r="C28" s="110"/>
      <c r="D28" s="110"/>
      <c r="E28" s="110"/>
      <c r="F28" s="103" t="s">
        <v>184</v>
      </c>
      <c r="I28" s="110"/>
      <c r="J28" s="110"/>
      <c r="K28" s="110"/>
      <c r="L28" s="110"/>
      <c r="M28" s="110"/>
      <c r="N28" s="110"/>
    </row>
    <row r="29" spans="2:14" ht="12.75">
      <c r="B29" s="103" t="s">
        <v>185</v>
      </c>
      <c r="C29" s="110"/>
      <c r="D29" s="110"/>
      <c r="E29" s="110"/>
      <c r="F29" s="103" t="s">
        <v>186</v>
      </c>
      <c r="I29" s="110"/>
      <c r="J29" s="110"/>
      <c r="K29" s="110"/>
      <c r="L29" s="110"/>
      <c r="M29" s="110"/>
      <c r="N29" s="110"/>
    </row>
    <row r="30" spans="2:14" ht="12.75">
      <c r="B30" s="103" t="s">
        <v>187</v>
      </c>
      <c r="C30" s="110"/>
      <c r="D30" s="110"/>
      <c r="E30" s="110"/>
      <c r="F30" s="103" t="s">
        <v>188</v>
      </c>
      <c r="I30" s="110"/>
      <c r="J30" s="110"/>
      <c r="K30" s="110"/>
      <c r="L30" s="110"/>
      <c r="M30" s="110"/>
      <c r="N30" s="110"/>
    </row>
    <row r="31" spans="2:14" ht="12.75">
      <c r="B31" s="103" t="s">
        <v>189</v>
      </c>
      <c r="C31" s="110"/>
      <c r="D31" s="110"/>
      <c r="E31" s="110"/>
      <c r="F31" s="103" t="s">
        <v>8</v>
      </c>
      <c r="I31" s="110"/>
      <c r="J31" s="110"/>
      <c r="K31" s="110"/>
      <c r="L31" s="110"/>
      <c r="M31" s="110"/>
      <c r="N31" s="110"/>
    </row>
    <row r="32" spans="2:14" ht="12.75">
      <c r="B32" s="103" t="s">
        <v>190</v>
      </c>
      <c r="C32" s="110"/>
      <c r="D32" s="110"/>
      <c r="E32" s="110"/>
      <c r="F32" s="103" t="s">
        <v>191</v>
      </c>
      <c r="I32" s="110"/>
      <c r="J32" s="110"/>
      <c r="K32" s="110"/>
      <c r="L32" s="110"/>
      <c r="M32" s="110"/>
      <c r="N32" s="110"/>
    </row>
    <row r="33" spans="2:14" ht="12.75">
      <c r="B33" s="103"/>
      <c r="C33" s="110"/>
      <c r="D33" s="110"/>
      <c r="E33" s="110"/>
      <c r="F33" s="103" t="s">
        <v>192</v>
      </c>
      <c r="I33" s="110"/>
      <c r="J33" s="110"/>
      <c r="K33" s="110"/>
      <c r="L33" s="110"/>
      <c r="M33" s="110"/>
      <c r="N33" s="110"/>
    </row>
    <row r="34" spans="2:14" ht="12.75">
      <c r="B34" s="103" t="s">
        <v>193</v>
      </c>
      <c r="C34" s="110"/>
      <c r="D34" s="110"/>
      <c r="E34" s="110"/>
      <c r="F34" s="103" t="s">
        <v>194</v>
      </c>
      <c r="I34" s="110"/>
      <c r="J34" s="110"/>
      <c r="K34" s="110"/>
      <c r="L34" s="110"/>
      <c r="M34" s="110"/>
      <c r="N34" s="110"/>
    </row>
    <row r="35" spans="2:14" ht="12.75">
      <c r="B35" s="103" t="s">
        <v>195</v>
      </c>
      <c r="C35" s="110"/>
      <c r="D35" s="110"/>
      <c r="E35" s="110"/>
      <c r="F35" s="103" t="s">
        <v>196</v>
      </c>
      <c r="I35" s="110"/>
      <c r="J35" s="110"/>
      <c r="K35" s="110"/>
      <c r="L35" s="110"/>
      <c r="M35" s="110"/>
      <c r="N35" s="110"/>
    </row>
    <row r="36" spans="2:14" ht="14.25">
      <c r="B36" s="103" t="s">
        <v>262</v>
      </c>
      <c r="C36" s="110"/>
      <c r="D36" s="110"/>
      <c r="E36" s="110"/>
      <c r="F36" s="103" t="s">
        <v>261</v>
      </c>
      <c r="I36" s="110"/>
      <c r="J36" s="110"/>
      <c r="K36" s="110"/>
      <c r="L36" s="110"/>
      <c r="M36" s="110"/>
      <c r="N36" s="110"/>
    </row>
    <row r="37" spans="2:14" ht="12.75">
      <c r="B37" s="103"/>
      <c r="C37" s="110"/>
      <c r="D37" s="110"/>
      <c r="E37" s="110"/>
      <c r="F37" s="103" t="s">
        <v>260</v>
      </c>
      <c r="I37" s="110"/>
      <c r="J37" s="110"/>
      <c r="K37" s="110"/>
      <c r="L37" s="110"/>
      <c r="M37" s="110"/>
      <c r="N37" s="110"/>
    </row>
    <row r="38" spans="2:14" ht="12.75">
      <c r="B38" s="103" t="s">
        <v>197</v>
      </c>
      <c r="C38" s="110"/>
      <c r="D38" s="110"/>
      <c r="E38" s="110"/>
      <c r="F38" s="103" t="s">
        <v>198</v>
      </c>
      <c r="I38" s="110"/>
      <c r="J38" s="110"/>
      <c r="K38" s="110"/>
      <c r="L38" s="110"/>
      <c r="M38" s="110"/>
      <c r="N38" s="110"/>
    </row>
    <row r="39" spans="2:14" ht="12.75">
      <c r="B39" s="103"/>
      <c r="C39" s="110"/>
      <c r="D39" s="110"/>
      <c r="E39" s="110"/>
      <c r="F39" s="111" t="s">
        <v>199</v>
      </c>
      <c r="I39" s="110"/>
      <c r="J39" s="110"/>
      <c r="K39" s="110"/>
      <c r="L39" s="110"/>
      <c r="M39" s="110"/>
      <c r="N39" s="110"/>
    </row>
    <row r="40" spans="2:14" ht="12.75">
      <c r="B40" s="103" t="s">
        <v>200</v>
      </c>
      <c r="C40" s="110"/>
      <c r="D40" s="110"/>
      <c r="E40" s="110"/>
      <c r="F40" s="103" t="s">
        <v>201</v>
      </c>
      <c r="I40" s="110"/>
      <c r="J40" s="110"/>
      <c r="K40" s="110"/>
      <c r="L40" s="110"/>
      <c r="M40" s="110"/>
      <c r="N40" s="110"/>
    </row>
    <row r="41" spans="2:14" ht="12.75">
      <c r="B41" s="103"/>
      <c r="C41" s="110"/>
      <c r="D41" s="110"/>
      <c r="E41" s="110"/>
      <c r="F41" s="103" t="s">
        <v>202</v>
      </c>
      <c r="I41" s="110"/>
      <c r="J41" s="110"/>
      <c r="K41" s="110"/>
      <c r="L41" s="110"/>
      <c r="M41" s="110"/>
      <c r="N41" s="110"/>
    </row>
    <row r="42" spans="2:14" ht="12.75">
      <c r="B42" s="103" t="s">
        <v>203</v>
      </c>
      <c r="C42" s="110"/>
      <c r="D42" s="110"/>
      <c r="E42" s="110"/>
      <c r="F42" s="103" t="s">
        <v>204</v>
      </c>
      <c r="I42" s="110"/>
      <c r="J42" s="110"/>
      <c r="K42" s="110"/>
      <c r="L42" s="110"/>
      <c r="M42" s="110"/>
      <c r="N42" s="110"/>
    </row>
    <row r="43" spans="2:14" ht="12.75">
      <c r="B43" s="103"/>
      <c r="C43" s="110"/>
      <c r="D43" s="110"/>
      <c r="E43" s="110"/>
      <c r="F43" s="103" t="s">
        <v>205</v>
      </c>
      <c r="I43" s="110"/>
      <c r="J43" s="110"/>
      <c r="K43" s="110"/>
      <c r="L43" s="110"/>
      <c r="M43" s="110"/>
      <c r="N43" s="110"/>
    </row>
    <row r="44" spans="2:14" ht="12.75">
      <c r="B44" s="103" t="s">
        <v>206</v>
      </c>
      <c r="C44" s="110"/>
      <c r="D44" s="110"/>
      <c r="E44" s="110"/>
      <c r="F44" s="103" t="s">
        <v>207</v>
      </c>
      <c r="I44" s="110"/>
      <c r="J44" s="110"/>
      <c r="K44" s="110"/>
      <c r="L44" s="110"/>
      <c r="M44" s="110"/>
      <c r="N44" s="110"/>
    </row>
    <row r="45" spans="2:14" ht="12.75">
      <c r="B45" s="103"/>
      <c r="C45" s="110"/>
      <c r="D45" s="110"/>
      <c r="E45" s="110"/>
      <c r="F45" s="103" t="s">
        <v>208</v>
      </c>
      <c r="I45" s="110"/>
      <c r="J45" s="110"/>
      <c r="K45" s="110"/>
      <c r="L45" s="110"/>
      <c r="M45" s="110"/>
      <c r="N45" s="110"/>
    </row>
    <row r="46" spans="2:14" ht="12.75">
      <c r="B46" s="103" t="s">
        <v>209</v>
      </c>
      <c r="C46" s="110"/>
      <c r="D46" s="110"/>
      <c r="E46" s="110"/>
      <c r="F46" s="103" t="s">
        <v>210</v>
      </c>
      <c r="I46" s="110"/>
      <c r="J46" s="110"/>
      <c r="K46" s="110"/>
      <c r="L46" s="110"/>
      <c r="M46" s="110"/>
      <c r="N46" s="110"/>
    </row>
    <row r="47" spans="2:14" ht="12.75">
      <c r="B47" s="103"/>
      <c r="C47" s="110"/>
      <c r="D47" s="110"/>
      <c r="E47" s="110"/>
      <c r="F47" s="103" t="s">
        <v>211</v>
      </c>
      <c r="I47" s="110"/>
      <c r="J47" s="110"/>
      <c r="K47" s="110"/>
      <c r="L47" s="110"/>
      <c r="M47" s="110"/>
      <c r="N47" s="110"/>
    </row>
    <row r="48" spans="2:14" ht="14.25">
      <c r="B48" s="103" t="s">
        <v>212</v>
      </c>
      <c r="C48" s="110"/>
      <c r="D48" s="110"/>
      <c r="E48" s="110"/>
      <c r="F48" s="103" t="s">
        <v>217</v>
      </c>
      <c r="I48" s="110"/>
      <c r="J48" s="110"/>
      <c r="K48" s="110"/>
      <c r="L48" s="110"/>
      <c r="M48" s="110"/>
      <c r="N48" s="110"/>
    </row>
    <row r="49" spans="2:14" ht="12.75">
      <c r="B49" s="103"/>
      <c r="C49" s="110"/>
      <c r="D49" s="110"/>
      <c r="E49" s="110"/>
      <c r="F49" s="103" t="s">
        <v>213</v>
      </c>
      <c r="I49" s="110"/>
      <c r="J49" s="110"/>
      <c r="K49" s="110"/>
      <c r="L49" s="110"/>
      <c r="M49" s="110"/>
      <c r="N49" s="110"/>
    </row>
    <row r="50" spans="2:14" ht="12.75">
      <c r="B50" s="103" t="s">
        <v>214</v>
      </c>
      <c r="C50" s="110"/>
      <c r="D50" s="110"/>
      <c r="E50" s="110"/>
      <c r="F50" s="103" t="s">
        <v>215</v>
      </c>
      <c r="I50" s="110"/>
      <c r="J50" s="110"/>
      <c r="K50" s="110"/>
      <c r="L50" s="110"/>
      <c r="M50" s="110"/>
      <c r="N50" s="110"/>
    </row>
    <row r="51" spans="2:11" ht="12.75">
      <c r="B51" s="17"/>
      <c r="C51" s="17"/>
      <c r="D51" s="17"/>
      <c r="E51" s="17"/>
      <c r="F51" s="17"/>
      <c r="G51" s="17"/>
      <c r="H51" s="17"/>
      <c r="I51" s="17"/>
      <c r="J51" s="17"/>
      <c r="K51" s="17"/>
    </row>
    <row r="52" spans="2:11" ht="12.75">
      <c r="B52" s="17"/>
      <c r="C52" s="17"/>
      <c r="D52" s="17"/>
      <c r="E52" s="17"/>
      <c r="F52" s="17"/>
      <c r="G52" s="17"/>
      <c r="H52" s="17"/>
      <c r="I52" s="17"/>
      <c r="J52" s="17"/>
      <c r="K52" s="17"/>
    </row>
    <row r="53" spans="2:11" ht="12.75">
      <c r="B53" s="17"/>
      <c r="C53" s="17"/>
      <c r="D53" s="17"/>
      <c r="E53" s="17"/>
      <c r="F53" s="17"/>
      <c r="G53" s="17"/>
      <c r="H53" s="17"/>
      <c r="I53" s="17"/>
      <c r="J53" s="17"/>
      <c r="K53" s="17"/>
    </row>
    <row r="54" spans="2:11" ht="12.75">
      <c r="B54" s="17"/>
      <c r="C54" s="17"/>
      <c r="D54" s="17"/>
      <c r="E54" s="17"/>
      <c r="F54" s="17"/>
      <c r="G54" s="17"/>
      <c r="H54" s="17"/>
      <c r="I54" s="17"/>
      <c r="J54" s="17"/>
      <c r="K54" s="17"/>
    </row>
    <row r="55" spans="2:11" ht="13.5" customHeight="1">
      <c r="B55" s="17"/>
      <c r="C55" s="17"/>
      <c r="D55" s="17"/>
      <c r="E55" s="17"/>
      <c r="F55" s="17"/>
      <c r="G55" s="17"/>
      <c r="H55" s="17"/>
      <c r="I55" s="17"/>
      <c r="J55" s="17"/>
      <c r="K55" s="17"/>
    </row>
    <row r="56" spans="2:11" ht="13.5" customHeight="1">
      <c r="B56" s="17"/>
      <c r="C56" s="17"/>
      <c r="D56" s="17"/>
      <c r="E56" s="17"/>
      <c r="F56" s="17"/>
      <c r="G56" s="17"/>
      <c r="H56" s="17"/>
      <c r="I56" s="17"/>
      <c r="J56" s="17"/>
      <c r="K56" s="17"/>
    </row>
    <row r="57" spans="2:11" ht="13.5" customHeight="1">
      <c r="B57" s="17"/>
      <c r="C57" s="17"/>
      <c r="D57" s="17"/>
      <c r="E57" s="17"/>
      <c r="F57" s="17"/>
      <c r="G57" s="17"/>
      <c r="H57" s="17"/>
      <c r="I57" s="17"/>
      <c r="J57" s="17"/>
      <c r="K57" s="17"/>
    </row>
    <row r="58" spans="2:11" ht="13.5" customHeight="1">
      <c r="B58" s="17"/>
      <c r="C58" s="17"/>
      <c r="D58" s="17"/>
      <c r="E58" s="17"/>
      <c r="F58" s="17"/>
      <c r="G58" s="17"/>
      <c r="H58" s="17"/>
      <c r="I58" s="17"/>
      <c r="J58" s="17"/>
      <c r="K58" s="17"/>
    </row>
    <row r="59" spans="2:11" ht="13.5" customHeight="1">
      <c r="B59" s="17"/>
      <c r="C59" s="17"/>
      <c r="D59" s="17"/>
      <c r="E59" s="17"/>
      <c r="F59" s="17"/>
      <c r="G59" s="17"/>
      <c r="H59" s="17"/>
      <c r="I59" s="17"/>
      <c r="J59" s="17"/>
      <c r="K59" s="17"/>
    </row>
    <row r="60" spans="1:11" ht="13.5" customHeight="1">
      <c r="A60" s="108" t="s">
        <v>69</v>
      </c>
      <c r="B60" s="95" t="s">
        <v>263</v>
      </c>
      <c r="C60" s="17"/>
      <c r="D60" s="17"/>
      <c r="E60" s="17"/>
      <c r="F60" s="17"/>
      <c r="G60" s="17"/>
      <c r="H60" s="17"/>
      <c r="I60" s="17"/>
      <c r="J60" s="17"/>
      <c r="K60" s="17"/>
    </row>
    <row r="61" spans="2:11" ht="13.5" customHeight="1">
      <c r="B61" s="17"/>
      <c r="C61" s="17"/>
      <c r="D61" s="17"/>
      <c r="E61" s="17"/>
      <c r="F61" s="17"/>
      <c r="G61" s="17"/>
      <c r="H61" s="17"/>
      <c r="I61" s="17"/>
      <c r="J61" s="17"/>
      <c r="K61" s="17"/>
    </row>
    <row r="62" spans="2:11" ht="13.5" customHeight="1">
      <c r="B62" s="17"/>
      <c r="C62" s="17"/>
      <c r="D62" s="17"/>
      <c r="E62" s="17"/>
      <c r="F62" s="17"/>
      <c r="G62" s="17"/>
      <c r="H62" s="17"/>
      <c r="I62" s="17"/>
      <c r="J62" s="17"/>
      <c r="K62" s="17"/>
    </row>
    <row r="63" spans="2:11" ht="13.5" customHeight="1">
      <c r="B63" s="17"/>
      <c r="C63" s="17"/>
      <c r="D63" s="17"/>
      <c r="E63" s="17"/>
      <c r="F63" s="17"/>
      <c r="G63" s="17"/>
      <c r="H63" s="17"/>
      <c r="I63" s="17"/>
      <c r="J63" s="17"/>
      <c r="K63" s="17"/>
    </row>
    <row r="64" spans="2:11" ht="13.5" customHeight="1">
      <c r="B64" s="17"/>
      <c r="C64" s="17"/>
      <c r="D64" s="17"/>
      <c r="E64" s="17"/>
      <c r="F64" s="17"/>
      <c r="G64" s="17"/>
      <c r="H64" s="17"/>
      <c r="I64" s="17"/>
      <c r="J64" s="17"/>
      <c r="K64" s="17"/>
    </row>
    <row r="65" spans="2:11" ht="12.75">
      <c r="B65" s="17"/>
      <c r="C65" s="17"/>
      <c r="D65" s="17"/>
      <c r="E65" s="17"/>
      <c r="F65" s="17"/>
      <c r="G65" s="17"/>
      <c r="H65" s="17"/>
      <c r="I65" s="17"/>
      <c r="J65" s="17"/>
      <c r="K65" s="17"/>
    </row>
    <row r="66" spans="2:11" ht="12.75">
      <c r="B66" s="17"/>
      <c r="C66" s="17"/>
      <c r="D66" s="17"/>
      <c r="E66" s="17"/>
      <c r="F66" s="17"/>
      <c r="G66" s="17"/>
      <c r="H66" s="17"/>
      <c r="I66" s="17"/>
      <c r="J66" s="17"/>
      <c r="K66" s="17"/>
    </row>
    <row r="67" spans="2:11" ht="12.75">
      <c r="B67" s="17"/>
      <c r="C67" s="17"/>
      <c r="D67" s="17"/>
      <c r="E67" s="17"/>
      <c r="F67" s="17"/>
      <c r="G67" s="17"/>
      <c r="H67" s="17"/>
      <c r="I67" s="17"/>
      <c r="J67" s="17"/>
      <c r="K67" s="17"/>
    </row>
    <row r="68" spans="2:11" ht="12.75">
      <c r="B68" s="17"/>
      <c r="C68" s="17"/>
      <c r="D68" s="17"/>
      <c r="E68" s="17"/>
      <c r="F68" s="17"/>
      <c r="G68" s="17"/>
      <c r="H68" s="17"/>
      <c r="I68" s="17"/>
      <c r="J68" s="17"/>
      <c r="K68" s="17"/>
    </row>
    <row r="69" spans="1:11" ht="12.75">
      <c r="A69" s="6" t="s">
        <v>70</v>
      </c>
      <c r="B69" s="95" t="s">
        <v>16</v>
      </c>
      <c r="C69" s="17"/>
      <c r="D69" s="17"/>
      <c r="E69" s="17"/>
      <c r="F69" s="17"/>
      <c r="G69" s="17"/>
      <c r="H69" s="17"/>
      <c r="I69" s="17"/>
      <c r="J69" s="17"/>
      <c r="K69" s="17"/>
    </row>
    <row r="70" spans="2:11" ht="12.75">
      <c r="B70" s="17"/>
      <c r="C70" s="17"/>
      <c r="D70" s="17"/>
      <c r="E70" s="17"/>
      <c r="F70" s="17"/>
      <c r="G70" s="17"/>
      <c r="H70" s="17"/>
      <c r="I70" s="17"/>
      <c r="J70" s="17"/>
      <c r="K70" s="17"/>
    </row>
    <row r="71" spans="2:11" ht="12.75">
      <c r="B71" s="138" t="s">
        <v>57</v>
      </c>
      <c r="C71" s="138"/>
      <c r="D71" s="138"/>
      <c r="E71" s="138"/>
      <c r="F71" s="138"/>
      <c r="G71" s="138"/>
      <c r="H71" s="138"/>
      <c r="I71" s="138"/>
      <c r="J71" s="138"/>
      <c r="K71" s="138"/>
    </row>
    <row r="72" spans="2:11" ht="12.75">
      <c r="B72" s="94"/>
      <c r="C72" s="94"/>
      <c r="D72" s="94"/>
      <c r="E72" s="94"/>
      <c r="F72" s="94"/>
      <c r="G72" s="94"/>
      <c r="H72" s="94"/>
      <c r="I72" s="94"/>
      <c r="J72" s="94"/>
      <c r="K72" s="94"/>
    </row>
    <row r="73" spans="2:11" ht="12.75">
      <c r="B73" s="17"/>
      <c r="C73" s="17"/>
      <c r="D73" s="17"/>
      <c r="E73" s="17"/>
      <c r="F73" s="17"/>
      <c r="G73" s="17"/>
      <c r="H73" s="17"/>
      <c r="I73" s="17"/>
      <c r="J73" s="17"/>
      <c r="K73" s="17"/>
    </row>
    <row r="74" spans="1:2" ht="12.75">
      <c r="A74" s="6" t="s">
        <v>71</v>
      </c>
      <c r="B74" s="5" t="s">
        <v>17</v>
      </c>
    </row>
    <row r="75" spans="2:11" ht="12.75">
      <c r="B75" s="129" t="s">
        <v>51</v>
      </c>
      <c r="C75" s="129"/>
      <c r="D75" s="129"/>
      <c r="E75" s="129"/>
      <c r="F75" s="129"/>
      <c r="G75" s="129"/>
      <c r="H75" s="129"/>
      <c r="I75" s="129"/>
      <c r="J75" s="129"/>
      <c r="K75" s="129"/>
    </row>
    <row r="76" spans="2:11" ht="12.75">
      <c r="B76" s="129"/>
      <c r="C76" s="129"/>
      <c r="D76" s="129"/>
      <c r="E76" s="129"/>
      <c r="F76" s="129"/>
      <c r="G76" s="129"/>
      <c r="H76" s="129"/>
      <c r="I76" s="129"/>
      <c r="J76" s="129"/>
      <c r="K76" s="129"/>
    </row>
    <row r="77" spans="2:11" ht="12.75">
      <c r="B77" s="17"/>
      <c r="C77" s="17"/>
      <c r="D77" s="17"/>
      <c r="E77" s="17"/>
      <c r="F77" s="17"/>
      <c r="G77" s="17"/>
      <c r="H77" s="17"/>
      <c r="I77" s="17"/>
      <c r="J77" s="17"/>
      <c r="K77" s="17"/>
    </row>
    <row r="79" spans="1:11" ht="12.75">
      <c r="A79" s="6" t="s">
        <v>72</v>
      </c>
      <c r="B79" s="139" t="s">
        <v>162</v>
      </c>
      <c r="C79" s="129"/>
      <c r="D79" s="129"/>
      <c r="E79" s="129"/>
      <c r="F79" s="129"/>
      <c r="G79" s="129"/>
      <c r="H79" s="129"/>
      <c r="I79" s="129"/>
      <c r="J79" s="129"/>
      <c r="K79" s="129"/>
    </row>
    <row r="80" spans="1:11" ht="12.75" customHeight="1">
      <c r="A80" s="6"/>
      <c r="B80" s="129"/>
      <c r="C80" s="129"/>
      <c r="D80" s="129"/>
      <c r="E80" s="129"/>
      <c r="F80" s="129"/>
      <c r="G80" s="129"/>
      <c r="H80" s="129"/>
      <c r="I80" s="129"/>
      <c r="J80" s="129"/>
      <c r="K80" s="129"/>
    </row>
    <row r="81" spans="1:2" ht="12.75">
      <c r="A81" s="6"/>
      <c r="B81" s="5"/>
    </row>
    <row r="82" ht="12.75">
      <c r="B82" t="s">
        <v>234</v>
      </c>
    </row>
    <row r="84" spans="1:13" ht="12.75" customHeight="1">
      <c r="A84" s="6"/>
      <c r="B84" s="86"/>
      <c r="C84" s="66"/>
      <c r="D84" s="66"/>
      <c r="E84" s="66"/>
      <c r="F84" s="66"/>
      <c r="G84" s="66"/>
      <c r="H84" s="66"/>
      <c r="I84" s="66"/>
      <c r="J84" s="66"/>
      <c r="K84" s="66"/>
      <c r="L84" s="23"/>
      <c r="M84" s="23"/>
    </row>
    <row r="85" spans="1:13" ht="12.75">
      <c r="A85" s="6" t="s">
        <v>73</v>
      </c>
      <c r="B85" s="66"/>
      <c r="C85" s="66"/>
      <c r="D85" s="66"/>
      <c r="E85" s="66"/>
      <c r="F85" s="66"/>
      <c r="G85" s="66"/>
      <c r="H85" s="66"/>
      <c r="I85" s="66"/>
      <c r="J85" s="66"/>
      <c r="K85" s="66"/>
      <c r="L85" s="23"/>
      <c r="M85" s="23"/>
    </row>
    <row r="86" spans="2:11" ht="12.75">
      <c r="B86" s="15"/>
      <c r="C86" s="15"/>
      <c r="D86" s="15"/>
      <c r="E86" s="15"/>
      <c r="F86" s="15"/>
      <c r="G86" s="15"/>
      <c r="H86" s="15"/>
      <c r="I86" s="15"/>
      <c r="J86" s="15"/>
      <c r="K86" s="15"/>
    </row>
    <row r="87" spans="2:13" ht="12.75" customHeight="1">
      <c r="B87" s="26"/>
      <c r="C87" s="26"/>
      <c r="D87" s="26"/>
      <c r="E87" s="26"/>
      <c r="F87" s="26"/>
      <c r="G87" s="26"/>
      <c r="H87" s="26"/>
      <c r="I87" s="26"/>
      <c r="J87" s="26"/>
      <c r="K87" s="26"/>
      <c r="L87" s="23"/>
      <c r="M87" s="23"/>
    </row>
    <row r="88" spans="2:13" ht="12.75">
      <c r="B88" s="26"/>
      <c r="C88" s="26"/>
      <c r="D88" s="26"/>
      <c r="E88" s="26"/>
      <c r="F88" s="26"/>
      <c r="G88" s="26"/>
      <c r="H88" s="26"/>
      <c r="I88" s="26"/>
      <c r="J88" s="26"/>
      <c r="K88" s="26"/>
      <c r="L88" s="23"/>
      <c r="M88" s="23"/>
    </row>
    <row r="92" spans="1:11" ht="12.75" customHeight="1">
      <c r="A92" s="6" t="s">
        <v>74</v>
      </c>
      <c r="B92" s="139" t="s">
        <v>18</v>
      </c>
      <c r="C92" s="129"/>
      <c r="D92" s="129"/>
      <c r="E92" s="129"/>
      <c r="F92" s="129"/>
      <c r="G92" s="129"/>
      <c r="H92" s="129"/>
      <c r="I92" s="129"/>
      <c r="J92" s="129"/>
      <c r="K92" s="129"/>
    </row>
    <row r="93" spans="1:2" ht="12.75" customHeight="1">
      <c r="A93" s="6"/>
      <c r="B93" s="5"/>
    </row>
    <row r="94" spans="2:13" ht="12.75" customHeight="1">
      <c r="B94" s="26"/>
      <c r="C94" s="26"/>
      <c r="D94" s="26"/>
      <c r="E94" s="26"/>
      <c r="F94" s="26"/>
      <c r="G94" s="26"/>
      <c r="H94" s="26"/>
      <c r="I94" s="26"/>
      <c r="J94" s="26"/>
      <c r="K94" s="26"/>
      <c r="L94" s="23"/>
      <c r="M94" s="23"/>
    </row>
    <row r="95" spans="2:13" ht="12.75">
      <c r="B95" s="26"/>
      <c r="C95" s="26"/>
      <c r="D95" s="26"/>
      <c r="E95" s="26"/>
      <c r="F95" s="26"/>
      <c r="G95" s="26"/>
      <c r="H95" s="26"/>
      <c r="I95" s="26"/>
      <c r="J95" s="26"/>
      <c r="K95" s="26"/>
      <c r="L95" s="23"/>
      <c r="M95" s="23"/>
    </row>
    <row r="96" spans="2:13" ht="12.75">
      <c r="B96" s="26"/>
      <c r="C96" s="26"/>
      <c r="D96" s="26"/>
      <c r="E96" s="26"/>
      <c r="F96" s="26"/>
      <c r="G96" s="26"/>
      <c r="H96" s="26"/>
      <c r="I96" s="26"/>
      <c r="J96" s="26"/>
      <c r="K96" s="26"/>
      <c r="L96" s="23"/>
      <c r="M96" s="23"/>
    </row>
    <row r="98" spans="1:2" ht="12.75">
      <c r="A98" s="56" t="s">
        <v>75</v>
      </c>
      <c r="B98" s="5" t="s">
        <v>19</v>
      </c>
    </row>
    <row r="99" spans="1:2" ht="12.75">
      <c r="A99" s="6"/>
      <c r="B99" s="5"/>
    </row>
    <row r="100" spans="2:13" ht="12.75" customHeight="1">
      <c r="B100" s="132" t="s">
        <v>257</v>
      </c>
      <c r="C100" s="132"/>
      <c r="D100" s="132"/>
      <c r="E100" s="132"/>
      <c r="F100" s="132"/>
      <c r="G100" s="132"/>
      <c r="H100" s="132"/>
      <c r="I100" s="132"/>
      <c r="J100" s="132"/>
      <c r="K100" s="132"/>
      <c r="L100" s="23"/>
      <c r="M100" s="23"/>
    </row>
    <row r="101" spans="2:13" ht="12.75">
      <c r="B101" s="26"/>
      <c r="C101" s="26"/>
      <c r="D101" s="26"/>
      <c r="E101" s="26"/>
      <c r="F101" s="26"/>
      <c r="G101" s="26"/>
      <c r="H101" s="26"/>
      <c r="I101" s="26"/>
      <c r="J101" s="26"/>
      <c r="K101" s="26"/>
      <c r="L101" s="23"/>
      <c r="M101" s="23"/>
    </row>
    <row r="103" spans="1:2" ht="12.75">
      <c r="A103" s="6" t="s">
        <v>76</v>
      </c>
      <c r="B103" s="5" t="s">
        <v>20</v>
      </c>
    </row>
    <row r="104" spans="6:11" ht="12.75">
      <c r="F104" s="2" t="s">
        <v>8</v>
      </c>
      <c r="G104" s="2"/>
      <c r="H104" s="2"/>
      <c r="I104" s="2" t="s">
        <v>21</v>
      </c>
      <c r="J104" s="2"/>
      <c r="K104" s="27"/>
    </row>
    <row r="105" spans="6:11" ht="12.75">
      <c r="F105" s="2"/>
      <c r="G105" s="2"/>
      <c r="H105" s="2"/>
      <c r="I105" s="2" t="s">
        <v>22</v>
      </c>
      <c r="J105" s="2"/>
      <c r="K105" s="27"/>
    </row>
    <row r="106" spans="6:11" ht="12.75">
      <c r="F106" s="2"/>
      <c r="G106" s="2"/>
      <c r="H106" s="2"/>
      <c r="I106" s="2" t="s">
        <v>10</v>
      </c>
      <c r="J106" s="2"/>
      <c r="K106" s="27"/>
    </row>
    <row r="107" spans="6:11" ht="12.75">
      <c r="F107" s="2" t="s">
        <v>1</v>
      </c>
      <c r="G107" s="2"/>
      <c r="H107" s="2"/>
      <c r="I107" s="2" t="s">
        <v>1</v>
      </c>
      <c r="J107" s="2"/>
      <c r="K107" s="27"/>
    </row>
    <row r="108" spans="2:11" ht="12.75">
      <c r="B108" s="4" t="s">
        <v>23</v>
      </c>
      <c r="K108" s="1"/>
    </row>
    <row r="109" ht="12.75">
      <c r="K109" s="1"/>
    </row>
    <row r="110" spans="2:11" ht="12.75">
      <c r="B110" t="s">
        <v>24</v>
      </c>
      <c r="F110" s="18">
        <f>ROUND('[2]Segment'!$D$15/1000,0)+ROUND('[2]Segment'!$D$19/1000,0)+1</f>
        <v>81413</v>
      </c>
      <c r="G110" s="18"/>
      <c r="H110" s="18"/>
      <c r="I110" s="18">
        <f>ROUND('[2]Segment'!$G$15/1000,0)+ROUND('[2]Segment'!$G$18/1000,0)+1</f>
        <v>1316</v>
      </c>
      <c r="J110" s="18"/>
      <c r="K110" s="21"/>
    </row>
    <row r="111" spans="2:11" ht="12.75">
      <c r="B111" t="s">
        <v>25</v>
      </c>
      <c r="F111" s="18">
        <f>ROUND('[2]Segment'!$D$11/1000,0)</f>
        <v>0</v>
      </c>
      <c r="G111" s="18"/>
      <c r="H111" s="18"/>
      <c r="I111" s="18">
        <f>ROUND('[2]Segment'!$G$11/1000,0)</f>
        <v>-446</v>
      </c>
      <c r="J111" s="18"/>
      <c r="K111" s="21"/>
    </row>
    <row r="112" spans="6:11" ht="12.75">
      <c r="F112" s="18"/>
      <c r="G112" s="18"/>
      <c r="H112" s="18"/>
      <c r="I112" s="18"/>
      <c r="J112" s="18"/>
      <c r="K112" s="21"/>
    </row>
    <row r="113" spans="6:11" ht="13.5" thickBot="1">
      <c r="F113" s="19">
        <f>SUM(F110:F112)</f>
        <v>81413</v>
      </c>
      <c r="G113" s="18"/>
      <c r="H113" s="18"/>
      <c r="I113" s="19">
        <f>SUM(I110:I112)</f>
        <v>870</v>
      </c>
      <c r="J113" s="18"/>
      <c r="K113" s="21"/>
    </row>
    <row r="114" spans="6:11" ht="13.5" thickTop="1">
      <c r="F114" s="21"/>
      <c r="G114" s="18"/>
      <c r="H114" s="18"/>
      <c r="I114" s="21"/>
      <c r="J114" s="18"/>
      <c r="K114" s="21"/>
    </row>
    <row r="115" ht="12.75">
      <c r="K115" s="1"/>
    </row>
    <row r="116" spans="1:2" ht="12.75">
      <c r="A116" s="6" t="s">
        <v>77</v>
      </c>
      <c r="B116" s="5" t="s">
        <v>26</v>
      </c>
    </row>
    <row r="118" spans="2:13" ht="12.75" customHeight="1">
      <c r="B118" s="66"/>
      <c r="C118" s="66"/>
      <c r="D118" s="66"/>
      <c r="E118" s="66"/>
      <c r="F118" s="66"/>
      <c r="G118" s="66"/>
      <c r="H118" s="66"/>
      <c r="I118" s="66"/>
      <c r="J118" s="66"/>
      <c r="K118" s="66"/>
      <c r="L118" s="23"/>
      <c r="M118" s="23"/>
    </row>
    <row r="119" spans="2:13" ht="12.75">
      <c r="B119" s="66"/>
      <c r="C119" s="66"/>
      <c r="D119" s="66"/>
      <c r="E119" s="66"/>
      <c r="F119" s="66"/>
      <c r="G119" s="66"/>
      <c r="H119" s="66"/>
      <c r="I119" s="66"/>
      <c r="J119" s="66"/>
      <c r="K119" s="66"/>
      <c r="L119" s="23"/>
      <c r="M119" s="23"/>
    </row>
    <row r="120" spans="2:11" ht="12.75">
      <c r="B120" s="66"/>
      <c r="C120" s="66"/>
      <c r="D120" s="66"/>
      <c r="E120" s="66"/>
      <c r="F120" s="66"/>
      <c r="G120" s="66"/>
      <c r="H120" s="66"/>
      <c r="I120" s="66"/>
      <c r="J120" s="66"/>
      <c r="K120" s="66"/>
    </row>
    <row r="121" ht="6.75" customHeight="1"/>
    <row r="122" spans="1:2" ht="12.75">
      <c r="A122" s="6" t="s">
        <v>78</v>
      </c>
      <c r="B122" s="5" t="s">
        <v>27</v>
      </c>
    </row>
    <row r="124" spans="2:13" ht="12.75" customHeight="1">
      <c r="B124" s="66"/>
      <c r="C124" s="66"/>
      <c r="D124" s="66"/>
      <c r="E124" s="66"/>
      <c r="F124" s="66"/>
      <c r="G124" s="66"/>
      <c r="H124" s="66"/>
      <c r="I124" s="66"/>
      <c r="J124" s="66"/>
      <c r="K124" s="66"/>
      <c r="L124" s="23"/>
      <c r="M124" s="23"/>
    </row>
    <row r="125" spans="2:13" ht="12.75">
      <c r="B125" s="66"/>
      <c r="C125" s="66"/>
      <c r="D125" s="66"/>
      <c r="E125" s="66"/>
      <c r="F125" s="66"/>
      <c r="G125" s="66"/>
      <c r="H125" s="66"/>
      <c r="I125" s="66"/>
      <c r="J125" s="66"/>
      <c r="K125" s="66"/>
      <c r="L125" s="23"/>
      <c r="M125" s="23"/>
    </row>
    <row r="126" spans="2:13" ht="12.75">
      <c r="B126" s="66"/>
      <c r="C126" s="66"/>
      <c r="D126" s="66"/>
      <c r="E126" s="66"/>
      <c r="F126" s="66"/>
      <c r="G126" s="66"/>
      <c r="H126" s="66"/>
      <c r="I126" s="66"/>
      <c r="J126" s="66"/>
      <c r="K126" s="66"/>
      <c r="L126" s="23"/>
      <c r="M126" s="23"/>
    </row>
    <row r="127" spans="2:13" ht="12.75">
      <c r="B127" s="66"/>
      <c r="C127" s="66"/>
      <c r="D127" s="66"/>
      <c r="E127" s="66"/>
      <c r="F127" s="66"/>
      <c r="G127" s="66"/>
      <c r="H127" s="66"/>
      <c r="I127" s="66"/>
      <c r="J127" s="66"/>
      <c r="K127" s="66"/>
      <c r="L127" s="23"/>
      <c r="M127" s="23"/>
    </row>
    <row r="128" spans="2:13" ht="6" customHeight="1">
      <c r="B128" s="66"/>
      <c r="C128" s="66"/>
      <c r="D128" s="66"/>
      <c r="E128" s="66"/>
      <c r="F128" s="66"/>
      <c r="G128" s="66"/>
      <c r="H128" s="66"/>
      <c r="I128" s="66"/>
      <c r="J128" s="66"/>
      <c r="K128" s="66"/>
      <c r="L128" s="23"/>
      <c r="M128" s="23"/>
    </row>
    <row r="129" spans="1:2" s="5" customFormat="1" ht="12.75">
      <c r="A129" s="6" t="s">
        <v>79</v>
      </c>
      <c r="B129" s="5" t="s">
        <v>49</v>
      </c>
    </row>
    <row r="131" spans="2:11" ht="12.75" customHeight="1">
      <c r="B131" s="132" t="s">
        <v>235</v>
      </c>
      <c r="C131" s="132"/>
      <c r="D131" s="132"/>
      <c r="E131" s="132"/>
      <c r="F131" s="132"/>
      <c r="G131" s="132"/>
      <c r="H131" s="132"/>
      <c r="I131" s="132"/>
      <c r="J131" s="132"/>
      <c r="K131" s="132"/>
    </row>
    <row r="132" spans="2:11" ht="12.75">
      <c r="B132" s="26"/>
      <c r="C132" s="26"/>
      <c r="D132" s="26"/>
      <c r="E132" s="26"/>
      <c r="F132" s="26"/>
      <c r="G132" s="26"/>
      <c r="H132" s="26"/>
      <c r="I132" s="26"/>
      <c r="J132" s="26"/>
      <c r="K132" s="26"/>
    </row>
    <row r="133" ht="6.75" customHeight="1"/>
    <row r="134" spans="1:2" s="5" customFormat="1" ht="12.75">
      <c r="A134" s="6" t="s">
        <v>216</v>
      </c>
      <c r="B134" s="5" t="s">
        <v>50</v>
      </c>
    </row>
    <row r="135" s="5" customFormat="1" ht="12.75">
      <c r="A135" s="6"/>
    </row>
    <row r="136" ht="12.75">
      <c r="B136" t="s">
        <v>105</v>
      </c>
    </row>
    <row r="137" spans="4:12" ht="12.75" customHeight="1">
      <c r="D137" s="26"/>
      <c r="E137" s="26"/>
      <c r="F137" s="26"/>
      <c r="G137" s="26"/>
      <c r="H137" s="26"/>
      <c r="I137" s="26"/>
      <c r="J137" s="26"/>
      <c r="K137" s="26"/>
      <c r="L137" s="26"/>
    </row>
    <row r="138" spans="2:13" ht="12.75" customHeight="1">
      <c r="B138" s="96" t="s">
        <v>31</v>
      </c>
      <c r="C138" s="23"/>
      <c r="D138" s="23"/>
      <c r="E138" s="23"/>
      <c r="F138" s="23"/>
      <c r="G138" s="23"/>
      <c r="H138" s="23"/>
      <c r="I138" s="23"/>
      <c r="J138" s="23"/>
      <c r="K138" s="23"/>
      <c r="L138" s="23"/>
      <c r="M138" s="23"/>
    </row>
    <row r="139" spans="2:13" ht="12.75" customHeight="1">
      <c r="B139" s="23"/>
      <c r="C139" s="23"/>
      <c r="D139" s="23"/>
      <c r="E139" s="23"/>
      <c r="F139" s="23"/>
      <c r="G139" s="23"/>
      <c r="H139" s="23"/>
      <c r="I139" s="23"/>
      <c r="J139" s="23"/>
      <c r="K139" s="23"/>
      <c r="L139" s="23"/>
      <c r="M139" s="23"/>
    </row>
    <row r="140" spans="2:13" ht="12.75" customHeight="1">
      <c r="B140" s="23"/>
      <c r="C140" s="23"/>
      <c r="D140" s="23"/>
      <c r="E140" s="23"/>
      <c r="F140" s="23"/>
      <c r="G140" s="23"/>
      <c r="H140" s="23"/>
      <c r="I140" s="23"/>
      <c r="J140" s="23"/>
      <c r="K140" s="23"/>
      <c r="L140" s="23"/>
      <c r="M140" s="23"/>
    </row>
    <row r="141" spans="2:13" ht="12.75" customHeight="1">
      <c r="B141" s="23"/>
      <c r="C141" s="23"/>
      <c r="D141" s="23"/>
      <c r="E141" s="23"/>
      <c r="F141" s="23"/>
      <c r="G141" s="23"/>
      <c r="H141" s="23"/>
      <c r="I141" s="23"/>
      <c r="J141" s="23"/>
      <c r="K141" s="23"/>
      <c r="L141" s="23"/>
      <c r="M141" s="23"/>
    </row>
    <row r="142" spans="2:13" ht="12.75" customHeight="1">
      <c r="B142" s="23"/>
      <c r="C142" s="23"/>
      <c r="D142" s="23"/>
      <c r="E142" s="23"/>
      <c r="F142" s="23"/>
      <c r="G142" s="23"/>
      <c r="H142" s="23"/>
      <c r="I142" s="23"/>
      <c r="J142" s="23"/>
      <c r="K142" s="23"/>
      <c r="L142" s="23"/>
      <c r="M142" s="23"/>
    </row>
    <row r="143" spans="2:13" ht="12.75" customHeight="1">
      <c r="B143" s="23"/>
      <c r="C143" s="23"/>
      <c r="D143" s="23"/>
      <c r="E143" s="23"/>
      <c r="F143" s="23"/>
      <c r="G143" s="23"/>
      <c r="H143" s="23"/>
      <c r="I143" s="23"/>
      <c r="J143" s="23"/>
      <c r="K143" s="23"/>
      <c r="L143" s="23"/>
      <c r="M143" s="23"/>
    </row>
    <row r="144" spans="2:13" ht="12.75" customHeight="1">
      <c r="B144" s="8" t="s">
        <v>32</v>
      </c>
      <c r="C144" s="23"/>
      <c r="D144" s="23"/>
      <c r="E144" s="23"/>
      <c r="F144" s="23"/>
      <c r="G144" s="23"/>
      <c r="H144" s="23"/>
      <c r="I144" s="23"/>
      <c r="J144" s="23"/>
      <c r="K144" s="23"/>
      <c r="L144" s="23"/>
      <c r="M144" s="23"/>
    </row>
    <row r="145" spans="2:13" ht="12.75" customHeight="1">
      <c r="B145" s="23"/>
      <c r="C145" s="23"/>
      <c r="D145" s="23"/>
      <c r="E145" s="23"/>
      <c r="F145" s="23"/>
      <c r="G145" s="23"/>
      <c r="H145" s="23"/>
      <c r="I145" s="23"/>
      <c r="J145" s="23"/>
      <c r="K145" s="23"/>
      <c r="L145" s="23"/>
      <c r="M145" s="23"/>
    </row>
    <row r="146" spans="2:13" ht="12.75" customHeight="1">
      <c r="B146" s="23"/>
      <c r="C146" s="23"/>
      <c r="D146" s="23"/>
      <c r="E146" s="23"/>
      <c r="F146" s="23"/>
      <c r="G146" s="23"/>
      <c r="H146" s="23"/>
      <c r="I146" s="23"/>
      <c r="J146" s="23"/>
      <c r="K146" s="23"/>
      <c r="L146" s="23"/>
      <c r="M146" s="23"/>
    </row>
    <row r="147" spans="2:13" ht="12.75" customHeight="1">
      <c r="B147" s="23"/>
      <c r="C147" s="23"/>
      <c r="D147" s="23"/>
      <c r="E147" s="23"/>
      <c r="F147" s="23"/>
      <c r="G147" s="23"/>
      <c r="H147" s="23"/>
      <c r="I147" s="23"/>
      <c r="J147" s="23"/>
      <c r="K147" s="23"/>
      <c r="L147" s="23"/>
      <c r="M147" s="23"/>
    </row>
    <row r="148" spans="2:13" ht="12.75" customHeight="1">
      <c r="B148" s="8" t="s">
        <v>173</v>
      </c>
      <c r="C148" s="23"/>
      <c r="D148" s="23"/>
      <c r="E148" s="23"/>
      <c r="F148" s="23"/>
      <c r="G148" s="23"/>
      <c r="H148" s="23"/>
      <c r="I148" s="23"/>
      <c r="J148" s="23"/>
      <c r="K148" s="23"/>
      <c r="L148" s="23"/>
      <c r="M148" s="23"/>
    </row>
    <row r="149" spans="2:13" ht="12.75" customHeight="1">
      <c r="B149" s="23"/>
      <c r="C149" s="23"/>
      <c r="D149" s="23"/>
      <c r="E149" s="23"/>
      <c r="F149" s="23"/>
      <c r="G149" s="23"/>
      <c r="H149" s="23"/>
      <c r="I149" s="23"/>
      <c r="J149" s="23"/>
      <c r="K149" s="23"/>
      <c r="L149" s="23"/>
      <c r="M149" s="23"/>
    </row>
    <row r="150" spans="3:13" ht="12.75" customHeight="1">
      <c r="C150" s="23"/>
      <c r="D150" s="23"/>
      <c r="E150" s="23"/>
      <c r="F150" s="23"/>
      <c r="G150" s="23"/>
      <c r="H150" s="23"/>
      <c r="I150" s="23"/>
      <c r="J150" s="23"/>
      <c r="K150" s="23"/>
      <c r="L150" s="23"/>
      <c r="M150" s="23"/>
    </row>
    <row r="151" spans="2:13" ht="12.75" customHeight="1">
      <c r="B151" s="17"/>
      <c r="C151" s="17"/>
      <c r="D151" s="17"/>
      <c r="E151" s="17"/>
      <c r="F151" s="17"/>
      <c r="G151" s="17"/>
      <c r="H151" s="17"/>
      <c r="I151" s="17"/>
      <c r="J151" s="17"/>
      <c r="K151" s="17"/>
      <c r="L151" s="17"/>
      <c r="M151" s="17"/>
    </row>
    <row r="152" spans="2:13" ht="6" customHeight="1">
      <c r="B152" s="17"/>
      <c r="C152" s="17"/>
      <c r="D152" s="17"/>
      <c r="E152" s="17"/>
      <c r="F152" s="17"/>
      <c r="G152" s="17"/>
      <c r="H152" s="17"/>
      <c r="I152" s="17"/>
      <c r="J152" s="17"/>
      <c r="K152" s="17"/>
      <c r="L152" s="17"/>
      <c r="M152" s="17"/>
    </row>
    <row r="153" spans="1:13" ht="12.75" customHeight="1">
      <c r="A153" s="95" t="s">
        <v>265</v>
      </c>
      <c r="B153" s="95" t="s">
        <v>264</v>
      </c>
      <c r="C153" s="116"/>
      <c r="D153" s="17"/>
      <c r="E153" s="17"/>
      <c r="F153" s="17"/>
      <c r="G153" s="17"/>
      <c r="H153" s="17"/>
      <c r="I153" s="17"/>
      <c r="J153" s="17"/>
      <c r="K153" s="17"/>
      <c r="L153" s="17"/>
      <c r="M153" s="17"/>
    </row>
    <row r="154" spans="2:13" ht="12.75" customHeight="1">
      <c r="B154" s="17"/>
      <c r="C154" s="17"/>
      <c r="D154" s="17"/>
      <c r="E154" s="17"/>
      <c r="F154" s="17"/>
      <c r="G154" s="17"/>
      <c r="H154" s="17"/>
      <c r="I154" s="17"/>
      <c r="J154" s="17"/>
      <c r="K154" s="17"/>
      <c r="L154" s="17"/>
      <c r="M154" s="17"/>
    </row>
    <row r="155" spans="2:13" ht="12.75" customHeight="1">
      <c r="B155" s="17"/>
      <c r="C155" s="17"/>
      <c r="D155" s="17"/>
      <c r="E155" s="17"/>
      <c r="F155" s="17"/>
      <c r="G155" s="17"/>
      <c r="H155" s="17"/>
      <c r="I155" s="17"/>
      <c r="J155" s="17"/>
      <c r="K155" s="17"/>
      <c r="L155" s="17"/>
      <c r="M155" s="17"/>
    </row>
    <row r="156" spans="2:13" ht="12.75" customHeight="1">
      <c r="B156" s="17"/>
      <c r="C156" s="17"/>
      <c r="D156" s="17"/>
      <c r="E156" s="17"/>
      <c r="F156" s="17"/>
      <c r="G156" s="17"/>
      <c r="H156" s="17"/>
      <c r="I156" s="17"/>
      <c r="J156" s="17"/>
      <c r="K156" s="17"/>
      <c r="L156" s="17"/>
      <c r="M156" s="17"/>
    </row>
    <row r="157" spans="2:13" ht="12.75" customHeight="1">
      <c r="B157" s="17"/>
      <c r="C157" s="17"/>
      <c r="D157" s="17"/>
      <c r="E157" s="17"/>
      <c r="F157" s="17"/>
      <c r="G157" s="17"/>
      <c r="H157" s="17"/>
      <c r="I157" s="17"/>
      <c r="J157" s="17"/>
      <c r="K157" s="17"/>
      <c r="L157" s="17"/>
      <c r="M157" s="17"/>
    </row>
    <row r="158" spans="2:13" ht="12.75" customHeight="1">
      <c r="B158" s="17"/>
      <c r="C158" s="17"/>
      <c r="D158" s="17"/>
      <c r="E158" s="17"/>
      <c r="F158" s="17"/>
      <c r="G158" s="17"/>
      <c r="H158" s="17"/>
      <c r="I158" s="17"/>
      <c r="J158" s="17"/>
      <c r="K158" s="17"/>
      <c r="L158" s="17"/>
      <c r="M158" s="17"/>
    </row>
    <row r="159" spans="2:13" ht="12.75" customHeight="1">
      <c r="B159" s="17"/>
      <c r="C159" s="17"/>
      <c r="D159" s="17"/>
      <c r="E159" s="17"/>
      <c r="F159" s="17"/>
      <c r="G159" s="17"/>
      <c r="H159" s="17"/>
      <c r="I159" s="17"/>
      <c r="J159" s="17"/>
      <c r="K159" s="17"/>
      <c r="L159" s="17"/>
      <c r="M159" s="17"/>
    </row>
    <row r="160" spans="2:13" ht="12.75" customHeight="1">
      <c r="B160" s="17"/>
      <c r="C160" s="17"/>
      <c r="D160" s="17"/>
      <c r="E160" s="17"/>
      <c r="F160" s="17"/>
      <c r="G160" s="17"/>
      <c r="H160" s="17"/>
      <c r="I160" s="17"/>
      <c r="J160" s="17"/>
      <c r="K160" s="17"/>
      <c r="L160" s="17"/>
      <c r="M160" s="17"/>
    </row>
    <row r="161" spans="2:13" ht="12.75" customHeight="1">
      <c r="B161" s="17"/>
      <c r="C161" s="17"/>
      <c r="D161" s="17"/>
      <c r="E161" s="17"/>
      <c r="F161" s="17"/>
      <c r="G161" s="17"/>
      <c r="H161" s="17"/>
      <c r="I161" s="17"/>
      <c r="J161" s="17"/>
      <c r="K161" s="17"/>
      <c r="L161" s="17"/>
      <c r="M161" s="17"/>
    </row>
    <row r="162" spans="2:13" ht="12.75" customHeight="1">
      <c r="B162" s="17"/>
      <c r="C162" s="17"/>
      <c r="D162" s="17"/>
      <c r="E162" s="17"/>
      <c r="F162" s="17"/>
      <c r="G162" s="17"/>
      <c r="H162" s="17"/>
      <c r="I162" s="17"/>
      <c r="J162" s="17"/>
      <c r="K162" s="17"/>
      <c r="L162" s="17"/>
      <c r="M162" s="17"/>
    </row>
    <row r="163" spans="2:13" ht="12.75" customHeight="1">
      <c r="B163" s="17"/>
      <c r="C163" s="17"/>
      <c r="D163" s="17"/>
      <c r="E163" s="17"/>
      <c r="F163" s="17"/>
      <c r="G163" s="17"/>
      <c r="H163" s="17"/>
      <c r="I163" s="17"/>
      <c r="J163" s="17"/>
      <c r="K163" s="17"/>
      <c r="L163" s="17"/>
      <c r="M163" s="17"/>
    </row>
    <row r="164" spans="2:13" ht="12.75" customHeight="1">
      <c r="B164" s="17"/>
      <c r="C164" s="17"/>
      <c r="D164" s="17"/>
      <c r="E164" s="17"/>
      <c r="F164" s="17"/>
      <c r="G164" s="17"/>
      <c r="H164" s="17"/>
      <c r="I164" s="17"/>
      <c r="J164" s="17"/>
      <c r="K164" s="17"/>
      <c r="L164" s="17"/>
      <c r="M164" s="17"/>
    </row>
    <row r="165" spans="2:13" ht="12.75" customHeight="1">
      <c r="B165" s="17"/>
      <c r="C165" s="17"/>
      <c r="D165" s="17"/>
      <c r="E165" s="17"/>
      <c r="F165" s="17"/>
      <c r="G165" s="17"/>
      <c r="H165" s="17"/>
      <c r="I165" s="17"/>
      <c r="J165" s="17"/>
      <c r="K165" s="17"/>
      <c r="L165" s="17"/>
      <c r="M165" s="17"/>
    </row>
    <row r="166" spans="2:13" ht="12.75" customHeight="1">
      <c r="B166" s="17"/>
      <c r="C166" s="17"/>
      <c r="D166" s="17"/>
      <c r="E166" s="17"/>
      <c r="F166" s="17"/>
      <c r="G166" s="17"/>
      <c r="H166" s="17"/>
      <c r="I166" s="17"/>
      <c r="J166" s="17"/>
      <c r="K166" s="17"/>
      <c r="L166" s="17"/>
      <c r="M166" s="17"/>
    </row>
    <row r="167" spans="2:13" ht="12.75" customHeight="1">
      <c r="B167" s="17"/>
      <c r="C167" s="17"/>
      <c r="D167" s="17"/>
      <c r="E167" s="17"/>
      <c r="F167" s="17"/>
      <c r="G167" s="17"/>
      <c r="H167" s="17"/>
      <c r="I167" s="17"/>
      <c r="J167" s="17"/>
      <c r="K167" s="17"/>
      <c r="L167" s="17"/>
      <c r="M167" s="17"/>
    </row>
    <row r="168" spans="2:14" ht="12.75" customHeight="1">
      <c r="B168" s="95" t="s">
        <v>266</v>
      </c>
      <c r="C168" s="103"/>
      <c r="D168" s="103"/>
      <c r="E168" s="103"/>
      <c r="F168" s="103"/>
      <c r="G168" s="103"/>
      <c r="H168" s="103"/>
      <c r="I168" s="103"/>
      <c r="J168" s="117"/>
      <c r="K168" s="103"/>
      <c r="L168" s="117"/>
      <c r="M168" s="103"/>
      <c r="N168" s="117"/>
    </row>
    <row r="169" spans="2:14" ht="12.75" customHeight="1">
      <c r="B169" s="95"/>
      <c r="C169" s="103"/>
      <c r="D169" s="103"/>
      <c r="E169" s="103"/>
      <c r="F169" s="103"/>
      <c r="G169" s="103"/>
      <c r="H169" s="103"/>
      <c r="I169" s="103"/>
      <c r="J169" s="117"/>
      <c r="K169" s="103"/>
      <c r="L169" s="117"/>
      <c r="M169" s="103"/>
      <c r="N169" s="117"/>
    </row>
    <row r="170" spans="2:14" ht="12.75" customHeight="1">
      <c r="B170" s="95"/>
      <c r="C170" s="103"/>
      <c r="D170" s="103"/>
      <c r="E170" s="103"/>
      <c r="F170" s="103"/>
      <c r="G170" s="118" t="s">
        <v>267</v>
      </c>
      <c r="H170" s="118"/>
      <c r="K170" s="119"/>
      <c r="L170" s="118"/>
      <c r="M170" s="119"/>
      <c r="N170" s="118"/>
    </row>
    <row r="171" spans="2:13" ht="12.75" customHeight="1">
      <c r="B171" s="95"/>
      <c r="C171" s="103"/>
      <c r="D171" s="103"/>
      <c r="E171" s="103"/>
      <c r="F171" s="103"/>
      <c r="G171" s="118" t="s">
        <v>268</v>
      </c>
      <c r="H171" s="118"/>
      <c r="I171" s="118" t="s">
        <v>269</v>
      </c>
      <c r="K171" s="118" t="s">
        <v>244</v>
      </c>
      <c r="M171" s="119"/>
    </row>
    <row r="172" spans="2:13" ht="12.75" customHeight="1">
      <c r="B172" s="95"/>
      <c r="C172" s="103"/>
      <c r="D172" s="103"/>
      <c r="E172" s="103"/>
      <c r="F172" s="103"/>
      <c r="G172" s="118" t="s">
        <v>270</v>
      </c>
      <c r="H172" s="118"/>
      <c r="I172" s="118" t="s">
        <v>270</v>
      </c>
      <c r="K172" s="118" t="s">
        <v>270</v>
      </c>
      <c r="M172" s="119"/>
    </row>
    <row r="173" spans="2:13" ht="12.75" customHeight="1">
      <c r="B173" s="95" t="s">
        <v>271</v>
      </c>
      <c r="C173" s="103"/>
      <c r="D173" s="103"/>
      <c r="E173" s="103"/>
      <c r="F173" s="103"/>
      <c r="G173" s="120"/>
      <c r="H173" s="120"/>
      <c r="I173" s="89"/>
      <c r="J173" s="76"/>
      <c r="K173" s="121"/>
      <c r="M173" s="120"/>
    </row>
    <row r="174" spans="2:13" ht="12.75" customHeight="1">
      <c r="B174" s="103" t="s">
        <v>110</v>
      </c>
      <c r="C174" s="103"/>
      <c r="D174" s="103"/>
      <c r="E174" s="103"/>
      <c r="F174" s="103"/>
      <c r="G174" s="120">
        <v>-41608280</v>
      </c>
      <c r="H174" s="120"/>
      <c r="I174" s="89">
        <v>-427981</v>
      </c>
      <c r="J174" s="76"/>
      <c r="K174" s="89">
        <f>SUM(G174:J174)</f>
        <v>-42036261</v>
      </c>
      <c r="M174" s="120"/>
    </row>
    <row r="175" spans="2:13" ht="12.75" customHeight="1">
      <c r="B175" s="103" t="s">
        <v>10</v>
      </c>
      <c r="C175" s="103"/>
      <c r="D175" s="103"/>
      <c r="E175" s="103"/>
      <c r="F175" s="103"/>
      <c r="G175" s="120">
        <v>6226785</v>
      </c>
      <c r="H175" s="120"/>
      <c r="I175" s="89">
        <v>115554</v>
      </c>
      <c r="J175" s="76"/>
      <c r="K175" s="89">
        <f>SUM(G175:J175)</f>
        <v>6342339</v>
      </c>
      <c r="M175" s="120"/>
    </row>
    <row r="176" spans="2:13" ht="12.75" customHeight="1" thickBot="1">
      <c r="B176" s="103" t="s">
        <v>255</v>
      </c>
      <c r="C176" s="103"/>
      <c r="D176" s="103"/>
      <c r="E176" s="103"/>
      <c r="F176" s="103"/>
      <c r="G176" s="122">
        <v>10273435</v>
      </c>
      <c r="H176" s="122"/>
      <c r="I176" s="122">
        <v>-312427</v>
      </c>
      <c r="J176" s="76"/>
      <c r="K176" s="122">
        <f>SUM(G176:J176)</f>
        <v>9961008</v>
      </c>
      <c r="M176" s="120"/>
    </row>
    <row r="177" spans="2:13" ht="12.75" customHeight="1" thickTop="1">
      <c r="B177" s="103"/>
      <c r="C177" s="103"/>
      <c r="D177" s="103"/>
      <c r="E177" s="103"/>
      <c r="F177" s="103"/>
      <c r="G177" s="117"/>
      <c r="H177" s="117"/>
      <c r="I177" s="103"/>
      <c r="J177" s="76"/>
      <c r="K177" s="103"/>
      <c r="M177" s="117"/>
    </row>
    <row r="178" spans="1:13" ht="12.75" customHeight="1">
      <c r="A178" s="95" t="s">
        <v>265</v>
      </c>
      <c r="B178" s="95" t="s">
        <v>274</v>
      </c>
      <c r="C178" s="103"/>
      <c r="D178" s="103"/>
      <c r="E178" s="103"/>
      <c r="F178" s="103"/>
      <c r="G178" s="117"/>
      <c r="H178" s="117"/>
      <c r="I178" s="103"/>
      <c r="J178" s="76"/>
      <c r="K178" s="103"/>
      <c r="M178" s="117"/>
    </row>
    <row r="179" spans="2:13" ht="12.75" customHeight="1">
      <c r="B179" s="103"/>
      <c r="C179" s="103"/>
      <c r="D179" s="103"/>
      <c r="E179" s="103"/>
      <c r="F179" s="103"/>
      <c r="G179" s="117"/>
      <c r="H179" s="117"/>
      <c r="I179" s="103"/>
      <c r="J179" s="76"/>
      <c r="K179" s="103"/>
      <c r="M179" s="117"/>
    </row>
    <row r="180" spans="2:13" ht="12.75" customHeight="1">
      <c r="B180" s="95" t="s">
        <v>272</v>
      </c>
      <c r="C180" s="103"/>
      <c r="D180" s="103"/>
      <c r="E180" s="103"/>
      <c r="F180" s="103"/>
      <c r="G180" s="117"/>
      <c r="H180" s="117"/>
      <c r="I180" s="103"/>
      <c r="J180" s="76"/>
      <c r="K180" s="103"/>
      <c r="M180" s="117"/>
    </row>
    <row r="181" spans="2:13" ht="12.75" customHeight="1">
      <c r="B181" s="95"/>
      <c r="C181" s="103"/>
      <c r="D181" s="103"/>
      <c r="E181" s="103"/>
      <c r="F181" s="103"/>
      <c r="G181" s="117"/>
      <c r="H181" s="117"/>
      <c r="I181" s="103"/>
      <c r="J181" s="76"/>
      <c r="K181" s="103"/>
      <c r="M181" s="117"/>
    </row>
    <row r="182" spans="2:13" ht="12.75" customHeight="1">
      <c r="B182" s="95" t="s">
        <v>271</v>
      </c>
      <c r="C182" s="103"/>
      <c r="D182" s="103"/>
      <c r="E182" s="103"/>
      <c r="F182" s="103"/>
      <c r="G182" s="117"/>
      <c r="H182" s="117"/>
      <c r="I182" s="103"/>
      <c r="J182" s="76"/>
      <c r="K182" s="103"/>
      <c r="M182" s="117"/>
    </row>
    <row r="183" spans="2:13" ht="12.75" customHeight="1">
      <c r="B183" s="103" t="s">
        <v>129</v>
      </c>
      <c r="C183" s="103"/>
      <c r="D183" s="103"/>
      <c r="E183" s="103"/>
      <c r="F183" s="103"/>
      <c r="G183" s="120">
        <v>341642045</v>
      </c>
      <c r="H183" s="120"/>
      <c r="I183" s="89">
        <v>-2855441</v>
      </c>
      <c r="J183" s="76"/>
      <c r="K183" s="89">
        <f>SUM(G183:J183)</f>
        <v>338786604</v>
      </c>
      <c r="M183" s="120"/>
    </row>
    <row r="184" spans="2:13" ht="12.75" customHeight="1">
      <c r="B184" s="103" t="s">
        <v>132</v>
      </c>
      <c r="C184" s="103"/>
      <c r="D184" s="103"/>
      <c r="E184" s="103"/>
      <c r="F184" s="103"/>
      <c r="G184" s="120">
        <v>113691008</v>
      </c>
      <c r="H184" s="120"/>
      <c r="I184" s="89">
        <v>1259389</v>
      </c>
      <c r="J184" s="76"/>
      <c r="K184" s="89">
        <f>SUM(G184:J184)</f>
        <v>114950397</v>
      </c>
      <c r="M184" s="120"/>
    </row>
    <row r="185" spans="2:13" ht="12.75" customHeight="1">
      <c r="B185" s="103" t="s">
        <v>137</v>
      </c>
      <c r="C185" s="103"/>
      <c r="D185" s="103"/>
      <c r="E185" s="103"/>
      <c r="F185" s="103"/>
      <c r="G185" s="120">
        <v>58009315</v>
      </c>
      <c r="H185" s="120"/>
      <c r="I185" s="89">
        <v>-1153438</v>
      </c>
      <c r="J185" s="76"/>
      <c r="K185" s="89">
        <f>SUM(G185:J185)</f>
        <v>56855877</v>
      </c>
      <c r="M185" s="120"/>
    </row>
    <row r="186" spans="2:13" ht="12.75" customHeight="1" thickBot="1">
      <c r="B186" s="103" t="s">
        <v>273</v>
      </c>
      <c r="C186" s="103"/>
      <c r="D186" s="103"/>
      <c r="E186" s="103"/>
      <c r="F186" s="103"/>
      <c r="G186" s="122">
        <v>61554359</v>
      </c>
      <c r="H186" s="122"/>
      <c r="I186" s="122">
        <v>-442614</v>
      </c>
      <c r="J186" s="76"/>
      <c r="K186" s="122">
        <f>SUM(G186:J186)</f>
        <v>61111745</v>
      </c>
      <c r="M186" s="120"/>
    </row>
    <row r="187" spans="2:14" ht="12.75" customHeight="1" thickTop="1">
      <c r="B187" s="103"/>
      <c r="C187" s="103"/>
      <c r="D187" s="103"/>
      <c r="E187" s="103"/>
      <c r="F187" s="103"/>
      <c r="G187" s="103"/>
      <c r="H187" s="103"/>
      <c r="I187" s="103"/>
      <c r="J187" s="76"/>
      <c r="K187" s="103"/>
      <c r="L187" s="103"/>
      <c r="M187" s="103"/>
      <c r="N187" s="103"/>
    </row>
    <row r="188" spans="2:13" ht="12.75" customHeight="1">
      <c r="B188" s="17"/>
      <c r="C188" s="17"/>
      <c r="D188" s="17"/>
      <c r="E188" s="17"/>
      <c r="F188" s="17"/>
      <c r="G188" s="17"/>
      <c r="H188" s="17"/>
      <c r="I188" s="17"/>
      <c r="J188" s="17"/>
      <c r="K188" s="17"/>
      <c r="L188" s="17"/>
      <c r="M188" s="17"/>
    </row>
    <row r="189" spans="1:11" ht="12.75">
      <c r="A189" s="6" t="s">
        <v>97</v>
      </c>
      <c r="B189" s="44" t="s">
        <v>103</v>
      </c>
      <c r="C189" s="26"/>
      <c r="D189" s="26"/>
      <c r="E189" s="26"/>
      <c r="F189" s="26"/>
      <c r="G189" s="26"/>
      <c r="H189" s="26"/>
      <c r="I189" s="26"/>
      <c r="J189" s="26"/>
      <c r="K189" s="26"/>
    </row>
    <row r="191" spans="1:11" ht="12.75">
      <c r="A191" s="56" t="s">
        <v>80</v>
      </c>
      <c r="B191" s="97" t="s">
        <v>40</v>
      </c>
      <c r="C191" s="97"/>
      <c r="D191" s="97"/>
      <c r="E191" s="5"/>
      <c r="F191" s="5"/>
      <c r="G191" s="5"/>
      <c r="H191" s="5"/>
      <c r="I191" s="5"/>
      <c r="J191" s="5"/>
      <c r="K191" s="5"/>
    </row>
    <row r="192" spans="1:11" ht="5.25" customHeight="1">
      <c r="A192" s="6"/>
      <c r="B192" s="5"/>
      <c r="C192" s="5"/>
      <c r="D192" s="5"/>
      <c r="E192" s="5"/>
      <c r="F192" s="5"/>
      <c r="G192" s="5"/>
      <c r="H192" s="5"/>
      <c r="I192" s="5"/>
      <c r="J192" s="5"/>
      <c r="K192" s="5"/>
    </row>
    <row r="193" spans="2:13" ht="12" customHeight="1">
      <c r="B193" s="88" t="s">
        <v>174</v>
      </c>
      <c r="C193" s="23"/>
      <c r="D193" s="23"/>
      <c r="E193" s="23"/>
      <c r="F193" s="23"/>
      <c r="G193" s="23"/>
      <c r="H193" s="23"/>
      <c r="I193" s="23"/>
      <c r="J193" s="23"/>
      <c r="K193" s="23"/>
      <c r="L193" s="23"/>
      <c r="M193" s="23"/>
    </row>
    <row r="194" spans="2:13" ht="12.75">
      <c r="B194" s="23"/>
      <c r="C194" s="23"/>
      <c r="D194" s="23"/>
      <c r="E194" s="23"/>
      <c r="F194" s="23"/>
      <c r="G194" s="23"/>
      <c r="H194" s="23"/>
      <c r="I194" s="23"/>
      <c r="J194" s="23"/>
      <c r="K194" s="23"/>
      <c r="L194" s="23"/>
      <c r="M194" s="23"/>
    </row>
    <row r="195" spans="2:13" ht="12.75">
      <c r="B195" s="23"/>
      <c r="C195" s="23"/>
      <c r="D195" s="23"/>
      <c r="E195" s="23"/>
      <c r="F195" s="23"/>
      <c r="G195" s="23"/>
      <c r="H195" s="23"/>
      <c r="I195" s="23"/>
      <c r="J195" s="23"/>
      <c r="K195" s="23"/>
      <c r="L195" s="23"/>
      <c r="M195" s="23"/>
    </row>
    <row r="196" spans="2:13" ht="12.75">
      <c r="B196" s="23"/>
      <c r="C196" s="23"/>
      <c r="D196" s="23"/>
      <c r="E196" s="23"/>
      <c r="F196" s="23"/>
      <c r="G196" s="23"/>
      <c r="H196" s="23"/>
      <c r="I196" s="23"/>
      <c r="J196" s="23"/>
      <c r="K196" s="23"/>
      <c r="L196" s="23"/>
      <c r="M196" s="23"/>
    </row>
    <row r="197" spans="2:13" ht="12.75">
      <c r="B197" s="23"/>
      <c r="C197" s="23"/>
      <c r="D197" s="23"/>
      <c r="E197" s="23"/>
      <c r="F197" s="23"/>
      <c r="G197" s="23"/>
      <c r="H197" s="23"/>
      <c r="I197" s="23"/>
      <c r="J197" s="23"/>
      <c r="K197" s="23"/>
      <c r="L197" s="23"/>
      <c r="M197" s="23"/>
    </row>
    <row r="198" spans="2:13" ht="12.75">
      <c r="B198" s="23"/>
      <c r="C198" s="23"/>
      <c r="D198" s="23"/>
      <c r="E198" s="23"/>
      <c r="F198" s="23"/>
      <c r="G198" s="23"/>
      <c r="H198" s="23"/>
      <c r="I198" s="23"/>
      <c r="J198" s="23"/>
      <c r="K198" s="23"/>
      <c r="L198" s="23"/>
      <c r="M198" s="23"/>
    </row>
    <row r="199" spans="2:13" ht="12.75">
      <c r="B199" s="17"/>
      <c r="C199" s="17"/>
      <c r="D199" s="17"/>
      <c r="E199" s="17"/>
      <c r="F199" s="17"/>
      <c r="G199" s="17"/>
      <c r="H199" s="17"/>
      <c r="I199" s="17"/>
      <c r="J199" s="17"/>
      <c r="K199" s="17"/>
      <c r="L199" s="17"/>
      <c r="M199" s="17"/>
    </row>
    <row r="200" spans="1:13" ht="12.75">
      <c r="A200" s="56" t="s">
        <v>81</v>
      </c>
      <c r="B200" s="133" t="s">
        <v>53</v>
      </c>
      <c r="C200" s="133"/>
      <c r="D200" s="133"/>
      <c r="E200" s="133"/>
      <c r="F200" s="133"/>
      <c r="G200" s="133"/>
      <c r="H200" s="133"/>
      <c r="I200" s="133"/>
      <c r="J200" s="133"/>
      <c r="K200" s="133"/>
      <c r="L200" s="98"/>
      <c r="M200" s="98"/>
    </row>
    <row r="201" spans="2:13" ht="12.75">
      <c r="B201" s="133"/>
      <c r="C201" s="133"/>
      <c r="D201" s="133"/>
      <c r="E201" s="133"/>
      <c r="F201" s="133"/>
      <c r="G201" s="133"/>
      <c r="H201" s="133"/>
      <c r="I201" s="133"/>
      <c r="J201" s="133"/>
      <c r="K201" s="133"/>
      <c r="L201" s="98"/>
      <c r="M201" s="98"/>
    </row>
    <row r="202" spans="2:11" ht="9.75" customHeight="1">
      <c r="B202" s="16"/>
      <c r="C202" s="16"/>
      <c r="D202" s="16"/>
      <c r="E202" s="16"/>
      <c r="F202" s="16"/>
      <c r="G202" s="16"/>
      <c r="H202" s="16"/>
      <c r="I202" s="16"/>
      <c r="J202" s="16"/>
      <c r="K202" s="16"/>
    </row>
    <row r="203" spans="2:13" ht="12.75">
      <c r="B203" s="102"/>
      <c r="C203" s="102"/>
      <c r="D203" s="102"/>
      <c r="E203" s="102"/>
      <c r="F203" s="102"/>
      <c r="G203" s="102"/>
      <c r="H203" s="102"/>
      <c r="I203" s="102"/>
      <c r="J203" s="102"/>
      <c r="K203" s="102"/>
      <c r="L203" s="23"/>
      <c r="M203" s="23"/>
    </row>
    <row r="204" spans="2:13" ht="12.75">
      <c r="B204" s="102"/>
      <c r="C204" s="102"/>
      <c r="D204" s="102"/>
      <c r="E204" s="102"/>
      <c r="F204" s="102"/>
      <c r="G204" s="102"/>
      <c r="H204" s="102"/>
      <c r="I204" s="102"/>
      <c r="J204" s="102"/>
      <c r="K204" s="102"/>
      <c r="L204" s="23"/>
      <c r="M204" s="23"/>
    </row>
    <row r="205" spans="2:13" ht="12.75">
      <c r="B205" s="102"/>
      <c r="C205" s="102"/>
      <c r="D205" s="102"/>
      <c r="E205" s="102"/>
      <c r="F205" s="102"/>
      <c r="G205" s="102"/>
      <c r="H205" s="102"/>
      <c r="I205" s="102"/>
      <c r="J205" s="102"/>
      <c r="K205" s="102"/>
      <c r="L205" s="23"/>
      <c r="M205" s="23"/>
    </row>
    <row r="206" spans="2:13" ht="12.75">
      <c r="B206" s="102"/>
      <c r="C206" s="102"/>
      <c r="D206" s="102"/>
      <c r="E206" s="102"/>
      <c r="F206" s="102"/>
      <c r="G206" s="102"/>
      <c r="H206" s="102"/>
      <c r="I206" s="102"/>
      <c r="J206" s="102"/>
      <c r="K206" s="102"/>
      <c r="L206" s="23"/>
      <c r="M206" s="23"/>
    </row>
    <row r="207" spans="2:13" ht="12.75">
      <c r="B207" s="102"/>
      <c r="C207" s="102"/>
      <c r="D207" s="102"/>
      <c r="E207" s="102"/>
      <c r="F207" s="102"/>
      <c r="G207" s="102"/>
      <c r="H207" s="102"/>
      <c r="I207" s="102"/>
      <c r="J207" s="102"/>
      <c r="K207" s="102"/>
      <c r="L207" s="23"/>
      <c r="M207" s="23"/>
    </row>
    <row r="208" spans="2:13" ht="12.75">
      <c r="B208" s="102"/>
      <c r="C208" s="102"/>
      <c r="D208" s="102"/>
      <c r="E208" s="102"/>
      <c r="F208" s="102"/>
      <c r="G208" s="102"/>
      <c r="H208" s="102"/>
      <c r="I208" s="102"/>
      <c r="J208" s="102"/>
      <c r="K208" s="102"/>
      <c r="L208" s="23"/>
      <c r="M208" s="23"/>
    </row>
    <row r="209" spans="2:13" ht="12.75">
      <c r="B209" s="99"/>
      <c r="C209" s="99"/>
      <c r="D209" s="99"/>
      <c r="E209" s="99"/>
      <c r="F209" s="99"/>
      <c r="G209" s="99"/>
      <c r="H209" s="99"/>
      <c r="I209" s="99"/>
      <c r="J209" s="99"/>
      <c r="K209" s="99"/>
      <c r="L209" s="23"/>
      <c r="M209" s="23"/>
    </row>
    <row r="210" spans="2:13" ht="12.75">
      <c r="B210" s="23"/>
      <c r="C210" s="23"/>
      <c r="D210" s="23"/>
      <c r="E210" s="23"/>
      <c r="F210" s="23"/>
      <c r="G210" s="23"/>
      <c r="H210" s="23"/>
      <c r="I210" s="23"/>
      <c r="J210" s="23"/>
      <c r="K210" s="23"/>
      <c r="L210" s="23"/>
      <c r="M210" s="23"/>
    </row>
    <row r="211" spans="1:11" ht="12.75">
      <c r="A211" s="56" t="s">
        <v>82</v>
      </c>
      <c r="B211" s="97" t="s">
        <v>41</v>
      </c>
      <c r="C211" s="97"/>
      <c r="D211" s="97"/>
      <c r="E211" s="5"/>
      <c r="F211" s="5"/>
      <c r="G211" s="5"/>
      <c r="H211" s="5"/>
      <c r="I211" s="5"/>
      <c r="J211" s="5"/>
      <c r="K211" s="5"/>
    </row>
    <row r="212" spans="1:11" ht="8.25" customHeight="1">
      <c r="A212" s="56"/>
      <c r="B212" s="5"/>
      <c r="C212" s="5"/>
      <c r="D212" s="5"/>
      <c r="E212" s="5"/>
      <c r="F212" s="5"/>
      <c r="G212" s="5"/>
      <c r="H212" s="5"/>
      <c r="I212" s="5"/>
      <c r="J212" s="5"/>
      <c r="K212" s="5"/>
    </row>
    <row r="213" spans="2:13" ht="12.75">
      <c r="B213" s="100"/>
      <c r="C213" s="23"/>
      <c r="D213" s="23"/>
      <c r="E213" s="23"/>
      <c r="F213" s="23"/>
      <c r="G213" s="23"/>
      <c r="H213" s="23"/>
      <c r="I213" s="23"/>
      <c r="J213" s="23"/>
      <c r="K213" s="23"/>
      <c r="L213" s="23"/>
      <c r="M213" s="23"/>
    </row>
    <row r="214" spans="2:13" ht="12.75">
      <c r="B214" s="23"/>
      <c r="C214" s="23"/>
      <c r="D214" s="23"/>
      <c r="E214" s="23"/>
      <c r="F214" s="23"/>
      <c r="G214" s="23"/>
      <c r="H214" s="23"/>
      <c r="I214" s="23"/>
      <c r="J214" s="23"/>
      <c r="K214" s="23"/>
      <c r="L214" s="23"/>
      <c r="M214" s="23"/>
    </row>
    <row r="215" spans="2:13" ht="12.75">
      <c r="B215" s="23"/>
      <c r="C215" s="23"/>
      <c r="D215" s="23"/>
      <c r="E215" s="23"/>
      <c r="F215" s="23"/>
      <c r="G215" s="23"/>
      <c r="H215" s="23"/>
      <c r="I215" s="23"/>
      <c r="J215" s="23"/>
      <c r="K215" s="23"/>
      <c r="L215" s="23"/>
      <c r="M215" s="23"/>
    </row>
    <row r="216" spans="2:13" ht="12.75">
      <c r="B216" s="23"/>
      <c r="C216" s="23"/>
      <c r="D216" s="23"/>
      <c r="E216" s="23"/>
      <c r="F216" s="23"/>
      <c r="G216" s="23"/>
      <c r="H216" s="23"/>
      <c r="I216" s="23"/>
      <c r="J216" s="23"/>
      <c r="K216" s="23"/>
      <c r="L216" s="23"/>
      <c r="M216" s="23"/>
    </row>
    <row r="217" spans="2:13" ht="12.75">
      <c r="B217" s="23"/>
      <c r="C217" s="23"/>
      <c r="D217" s="23"/>
      <c r="E217" s="23"/>
      <c r="F217" s="23"/>
      <c r="G217" s="23"/>
      <c r="H217" s="23"/>
      <c r="I217" s="23"/>
      <c r="J217" s="23"/>
      <c r="K217" s="23"/>
      <c r="L217" s="23"/>
      <c r="M217" s="23"/>
    </row>
    <row r="218" spans="2:13" ht="12.75">
      <c r="B218" s="23"/>
      <c r="C218" s="23"/>
      <c r="D218" s="23"/>
      <c r="E218" s="23"/>
      <c r="F218" s="23"/>
      <c r="G218" s="23"/>
      <c r="H218" s="23"/>
      <c r="I218" s="23"/>
      <c r="J218" s="23"/>
      <c r="K218" s="23"/>
      <c r="L218" s="23"/>
      <c r="M218" s="23"/>
    </row>
    <row r="219" spans="2:13" ht="12.75">
      <c r="B219" s="23"/>
      <c r="C219" s="23"/>
      <c r="D219" s="23"/>
      <c r="E219" s="23"/>
      <c r="F219" s="23"/>
      <c r="G219" s="23"/>
      <c r="H219" s="23"/>
      <c r="I219" s="23"/>
      <c r="J219" s="23"/>
      <c r="K219" s="23"/>
      <c r="L219" s="23"/>
      <c r="M219" s="23"/>
    </row>
    <row r="220" spans="2:13" ht="12.75">
      <c r="B220" s="23"/>
      <c r="C220" s="23"/>
      <c r="D220" s="23"/>
      <c r="E220" s="23"/>
      <c r="F220" s="23"/>
      <c r="G220" s="23"/>
      <c r="H220" s="23"/>
      <c r="I220" s="23"/>
      <c r="J220" s="23"/>
      <c r="K220" s="23"/>
      <c r="L220" s="23"/>
      <c r="M220" s="23"/>
    </row>
    <row r="221" spans="2:13" ht="12.75">
      <c r="B221" s="23"/>
      <c r="C221" s="23"/>
      <c r="D221" s="23"/>
      <c r="E221" s="23"/>
      <c r="F221" s="23"/>
      <c r="G221" s="23"/>
      <c r="H221" s="23"/>
      <c r="I221" s="23"/>
      <c r="J221" s="23"/>
      <c r="K221" s="23"/>
      <c r="L221" s="23"/>
      <c r="M221" s="23"/>
    </row>
    <row r="222" spans="2:13" ht="12.75">
      <c r="B222" s="23"/>
      <c r="C222" s="23"/>
      <c r="D222" s="23"/>
      <c r="E222" s="23"/>
      <c r="F222" s="23"/>
      <c r="G222" s="23"/>
      <c r="H222" s="23"/>
      <c r="I222" s="23"/>
      <c r="J222" s="23"/>
      <c r="K222" s="23"/>
      <c r="L222" s="23"/>
      <c r="M222" s="23"/>
    </row>
    <row r="223" spans="1:11" ht="12.75">
      <c r="A223" s="6" t="s">
        <v>83</v>
      </c>
      <c r="B223" s="5" t="s">
        <v>47</v>
      </c>
      <c r="C223" s="5"/>
      <c r="D223" s="5"/>
      <c r="E223" s="5"/>
      <c r="F223" s="5"/>
      <c r="G223" s="5"/>
      <c r="H223" s="5"/>
      <c r="I223" s="5"/>
      <c r="J223" s="5"/>
      <c r="K223" s="5"/>
    </row>
    <row r="225" ht="12.75">
      <c r="B225" t="s">
        <v>34</v>
      </c>
    </row>
    <row r="227" spans="1:3" s="5" customFormat="1" ht="12.75">
      <c r="A227" s="56" t="s">
        <v>84</v>
      </c>
      <c r="B227" s="97" t="s">
        <v>10</v>
      </c>
      <c r="C227" s="97"/>
    </row>
    <row r="228" spans="6:9" ht="12.75">
      <c r="F228" s="2" t="s">
        <v>5</v>
      </c>
      <c r="G228" s="2"/>
      <c r="H228" s="2"/>
      <c r="I228" s="2" t="s">
        <v>29</v>
      </c>
    </row>
    <row r="229" spans="6:9" ht="12.75">
      <c r="F229" s="2" t="s">
        <v>28</v>
      </c>
      <c r="G229" s="2"/>
      <c r="H229" s="2"/>
      <c r="I229" s="2" t="s">
        <v>167</v>
      </c>
    </row>
    <row r="230" spans="6:9" ht="12.75">
      <c r="F230" s="3">
        <v>39721</v>
      </c>
      <c r="G230" s="2"/>
      <c r="H230" s="2"/>
      <c r="I230" s="3">
        <v>39721</v>
      </c>
    </row>
    <row r="231" spans="6:9" ht="12.75">
      <c r="F231" s="2" t="s">
        <v>1</v>
      </c>
      <c r="G231" s="2"/>
      <c r="H231" s="2"/>
      <c r="I231" s="2" t="s">
        <v>1</v>
      </c>
    </row>
    <row r="232" spans="6:9" ht="12.75">
      <c r="F232" s="8"/>
      <c r="G232" s="8"/>
      <c r="H232" s="8"/>
      <c r="I232" s="8"/>
    </row>
    <row r="233" spans="2:9" ht="12.75">
      <c r="B233" t="s">
        <v>99</v>
      </c>
      <c r="F233" s="8"/>
      <c r="G233" s="8"/>
      <c r="H233" s="8"/>
      <c r="I233" s="8"/>
    </row>
    <row r="234" spans="3:9" ht="12.75">
      <c r="C234" t="s">
        <v>100</v>
      </c>
      <c r="F234" s="58">
        <f>I234-766</f>
        <v>-353</v>
      </c>
      <c r="G234" s="8"/>
      <c r="H234" s="8"/>
      <c r="I234" s="57">
        <f>ROUND('[7]Note 16-34'!$F$685/1000,0)</f>
        <v>413</v>
      </c>
    </row>
    <row r="235" spans="3:9" ht="12.75">
      <c r="C235" t="s">
        <v>258</v>
      </c>
      <c r="F235" s="58">
        <f>I235-0</f>
        <v>135</v>
      </c>
      <c r="G235" s="8"/>
      <c r="H235" s="8"/>
      <c r="I235" s="57">
        <f>ROUND('[7]Note 16-34'!$F$687/1000,0)+11</f>
        <v>135</v>
      </c>
    </row>
    <row r="236" spans="6:9" ht="12.75">
      <c r="F236" s="8"/>
      <c r="G236" s="8"/>
      <c r="H236" s="8"/>
      <c r="I236" s="8"/>
    </row>
    <row r="237" spans="2:9" ht="12.75">
      <c r="B237" t="s">
        <v>101</v>
      </c>
      <c r="F237" s="8"/>
      <c r="G237" s="8"/>
      <c r="H237" s="8"/>
      <c r="I237" s="8"/>
    </row>
    <row r="238" spans="3:9" ht="12.75">
      <c r="C238" t="s">
        <v>168</v>
      </c>
      <c r="F238" s="8"/>
      <c r="G238" s="8"/>
      <c r="H238" s="8"/>
      <c r="I238" s="8"/>
    </row>
    <row r="239" spans="3:9" ht="12.75">
      <c r="C239" t="s">
        <v>164</v>
      </c>
      <c r="F239" s="58">
        <f>I239-(-27)</f>
        <v>105</v>
      </c>
      <c r="G239" s="8"/>
      <c r="H239" s="8"/>
      <c r="I239" s="57">
        <v>78</v>
      </c>
    </row>
    <row r="240" spans="3:9" ht="12.75">
      <c r="C240" t="s">
        <v>165</v>
      </c>
      <c r="F240" s="58">
        <f>I240-(0)</f>
        <v>32</v>
      </c>
      <c r="G240" s="8"/>
      <c r="H240" s="8"/>
      <c r="I240" s="57">
        <v>32</v>
      </c>
    </row>
    <row r="241" spans="3:9" ht="12.75">
      <c r="C241" t="s">
        <v>275</v>
      </c>
      <c r="F241" s="58">
        <f>I241-0</f>
        <v>-122</v>
      </c>
      <c r="G241" s="8"/>
      <c r="H241" s="8"/>
      <c r="I241" s="57">
        <v>-122</v>
      </c>
    </row>
    <row r="242" spans="6:9" ht="12.75">
      <c r="F242" s="8"/>
      <c r="G242" s="8"/>
      <c r="H242" s="8"/>
      <c r="I242" s="8"/>
    </row>
    <row r="243" spans="6:9" ht="13.5" thickBot="1">
      <c r="F243" s="59">
        <f>SUM(F234:F241)</f>
        <v>-203</v>
      </c>
      <c r="G243" s="8"/>
      <c r="H243" s="8"/>
      <c r="I243" s="59">
        <f>SUM(I234:I241)</f>
        <v>536</v>
      </c>
    </row>
    <row r="244" spans="6:9" ht="13.5" thickTop="1">
      <c r="F244" s="8"/>
      <c r="G244" s="8"/>
      <c r="H244" s="8"/>
      <c r="I244" s="57"/>
    </row>
    <row r="245" spans="6:9" ht="12.75">
      <c r="F245" s="8"/>
      <c r="G245" s="8"/>
      <c r="H245" s="8"/>
      <c r="I245" s="57"/>
    </row>
    <row r="246" spans="6:9" ht="12.75">
      <c r="F246" s="8"/>
      <c r="G246" s="8"/>
      <c r="H246" s="8"/>
      <c r="I246" s="57"/>
    </row>
    <row r="247" spans="2:13" ht="12.75">
      <c r="B247" s="134" t="s">
        <v>180</v>
      </c>
      <c r="C247" s="134"/>
      <c r="D247" s="134"/>
      <c r="E247" s="134"/>
      <c r="F247" s="134"/>
      <c r="G247" s="134"/>
      <c r="H247" s="134"/>
      <c r="I247" s="134"/>
      <c r="J247" s="134"/>
      <c r="K247" s="134"/>
      <c r="L247" s="101"/>
      <c r="M247" s="101"/>
    </row>
    <row r="248" spans="2:13" ht="12.75">
      <c r="B248" s="134"/>
      <c r="C248" s="134"/>
      <c r="D248" s="134"/>
      <c r="E248" s="134"/>
      <c r="F248" s="134"/>
      <c r="G248" s="134"/>
      <c r="H248" s="134"/>
      <c r="I248" s="134"/>
      <c r="J248" s="134"/>
      <c r="K248" s="134"/>
      <c r="L248" s="101"/>
      <c r="M248" s="101"/>
    </row>
    <row r="249" spans="6:9" ht="12.75">
      <c r="F249" s="8"/>
      <c r="G249" s="8"/>
      <c r="H249" s="8"/>
      <c r="I249" s="8"/>
    </row>
    <row r="250" spans="2:9" ht="13.5" thickBot="1">
      <c r="B250" t="s">
        <v>179</v>
      </c>
      <c r="F250" s="29">
        <f>'Income Statement'!B24</f>
        <v>-955</v>
      </c>
      <c r="G250" s="18"/>
      <c r="H250" s="18"/>
      <c r="I250" s="29">
        <f>'Income Statement'!F24</f>
        <v>870</v>
      </c>
    </row>
    <row r="251" spans="6:9" ht="13.5" thickTop="1">
      <c r="F251" s="21"/>
      <c r="G251" s="18"/>
      <c r="H251" s="18"/>
      <c r="I251" s="21"/>
    </row>
    <row r="252" spans="2:9" ht="12.75">
      <c r="B252" t="s">
        <v>66</v>
      </c>
      <c r="F252" s="18">
        <f>ROUND(F250*26%,0)</f>
        <v>-248</v>
      </c>
      <c r="G252" s="18"/>
      <c r="H252" s="18"/>
      <c r="I252" s="18">
        <f>ROUND(I250*26%,0)</f>
        <v>226</v>
      </c>
    </row>
    <row r="253" spans="6:9" ht="4.5" customHeight="1">
      <c r="F253" s="18"/>
      <c r="G253" s="18"/>
      <c r="H253" s="18"/>
      <c r="I253" s="18"/>
    </row>
    <row r="254" spans="2:9" ht="12.75">
      <c r="B254" s="130" t="s">
        <v>104</v>
      </c>
      <c r="C254" s="130"/>
      <c r="D254" s="130"/>
      <c r="E254" s="130"/>
      <c r="F254" s="18"/>
      <c r="G254" s="18"/>
      <c r="H254" s="18"/>
      <c r="I254" s="18"/>
    </row>
    <row r="255" spans="2:9" ht="12.75">
      <c r="B255" s="130"/>
      <c r="C255" s="130"/>
      <c r="D255" s="130"/>
      <c r="E255" s="130"/>
      <c r="F255" s="18"/>
      <c r="G255" s="18"/>
      <c r="H255" s="18"/>
      <c r="I255" s="18"/>
    </row>
    <row r="256" spans="2:9" ht="12.75">
      <c r="B256" s="130"/>
      <c r="C256" s="130"/>
      <c r="D256" s="130"/>
      <c r="E256" s="130"/>
      <c r="F256" s="18">
        <f>I256-(-30)</f>
        <v>-30</v>
      </c>
      <c r="G256" s="18"/>
      <c r="H256" s="18"/>
      <c r="I256" s="18">
        <f>-ROUND(60000,3)/1000</f>
        <v>-60</v>
      </c>
    </row>
    <row r="257" spans="2:9" ht="5.25" customHeight="1">
      <c r="B257" s="61"/>
      <c r="C257" s="61"/>
      <c r="D257" s="61"/>
      <c r="E257" s="61"/>
      <c r="F257" s="18"/>
      <c r="G257" s="18"/>
      <c r="H257" s="18"/>
      <c r="I257" s="18"/>
    </row>
    <row r="258" spans="2:8" ht="12.75">
      <c r="B258" s="129" t="s">
        <v>98</v>
      </c>
      <c r="C258" s="129"/>
      <c r="D258" s="129"/>
      <c r="E258" s="129"/>
      <c r="G258" s="18"/>
      <c r="H258" s="18"/>
    </row>
    <row r="259" spans="2:9" ht="12.75">
      <c r="B259" s="129"/>
      <c r="C259" s="129"/>
      <c r="D259" s="129"/>
      <c r="E259" s="129"/>
      <c r="F259" s="18">
        <f>I259-(192)-1</f>
        <v>-46</v>
      </c>
      <c r="G259" s="18"/>
      <c r="H259" s="18"/>
      <c r="I259" s="18">
        <v>147</v>
      </c>
    </row>
    <row r="260" spans="2:9" ht="41.25" customHeight="1">
      <c r="B260" s="129" t="s">
        <v>163</v>
      </c>
      <c r="C260" s="129"/>
      <c r="D260" s="129"/>
      <c r="E260" s="129"/>
      <c r="F260" s="18">
        <f>I260-(102)</f>
        <v>76</v>
      </c>
      <c r="G260" s="18"/>
      <c r="H260" s="18"/>
      <c r="I260" s="18">
        <v>178</v>
      </c>
    </row>
    <row r="261" spans="2:9" ht="4.5" customHeight="1">
      <c r="B261" s="17"/>
      <c r="C261" s="17"/>
      <c r="D261" s="17"/>
      <c r="E261" s="17"/>
      <c r="F261" s="18"/>
      <c r="G261" s="18"/>
      <c r="H261" s="18"/>
      <c r="I261" s="18"/>
    </row>
    <row r="262" spans="2:9" ht="37.5" customHeight="1" hidden="1" outlineLevel="1">
      <c r="B262" s="129" t="s">
        <v>175</v>
      </c>
      <c r="C262" s="129"/>
      <c r="D262" s="129"/>
      <c r="E262" s="129"/>
      <c r="F262" s="18">
        <f>I262-(0)</f>
        <v>0</v>
      </c>
      <c r="G262" s="18"/>
      <c r="H262" s="18"/>
      <c r="I262" s="18">
        <v>0</v>
      </c>
    </row>
    <row r="263" spans="2:9" ht="25.5" customHeight="1" collapsed="1">
      <c r="B263" s="129" t="s">
        <v>166</v>
      </c>
      <c r="C263" s="129"/>
      <c r="D263" s="129"/>
      <c r="E263" s="129"/>
      <c r="F263" s="18">
        <f>I263-(0)</f>
        <v>32</v>
      </c>
      <c r="G263" s="18"/>
      <c r="H263" s="18"/>
      <c r="I263" s="18">
        <v>32</v>
      </c>
    </row>
    <row r="264" spans="2:9" ht="5.25" customHeight="1">
      <c r="B264" s="23"/>
      <c r="C264" s="17"/>
      <c r="D264" s="17"/>
      <c r="E264" s="17"/>
      <c r="F264" s="18"/>
      <c r="G264" s="18"/>
      <c r="H264" s="18"/>
      <c r="I264" s="18"/>
    </row>
    <row r="265" spans="2:9" ht="12.75" hidden="1" outlineLevel="1">
      <c r="B265" s="129" t="s">
        <v>102</v>
      </c>
      <c r="C265" s="129"/>
      <c r="D265" s="129"/>
      <c r="E265" s="129"/>
      <c r="F265" s="18">
        <f>I265-(0)</f>
        <v>0</v>
      </c>
      <c r="G265" s="18"/>
      <c r="H265" s="18"/>
      <c r="I265" s="18">
        <v>0</v>
      </c>
    </row>
    <row r="266" spans="2:9" ht="5.25" customHeight="1" hidden="1" outlineLevel="1">
      <c r="B266" s="17"/>
      <c r="C266" s="17"/>
      <c r="D266" s="17"/>
      <c r="E266" s="17"/>
      <c r="F266" s="18"/>
      <c r="G266" s="18"/>
      <c r="H266" s="18"/>
      <c r="I266" s="18"/>
    </row>
    <row r="267" spans="2:9" ht="12.75" hidden="1" outlineLevel="1">
      <c r="B267" s="23" t="s">
        <v>107</v>
      </c>
      <c r="C267" s="23"/>
      <c r="D267" s="23"/>
      <c r="E267" s="23"/>
      <c r="F267" s="18">
        <f>I267-(0)</f>
        <v>0</v>
      </c>
      <c r="G267" s="18"/>
      <c r="H267" s="18"/>
      <c r="I267" s="18">
        <v>0</v>
      </c>
    </row>
    <row r="268" spans="2:9" ht="5.25" customHeight="1" hidden="1" outlineLevel="1">
      <c r="B268" s="17"/>
      <c r="C268" s="17"/>
      <c r="D268" s="17"/>
      <c r="E268" s="17"/>
      <c r="F268" s="18"/>
      <c r="G268" s="18"/>
      <c r="H268" s="18"/>
      <c r="I268" s="18"/>
    </row>
    <row r="269" spans="2:8" ht="12.75" collapsed="1">
      <c r="B269" s="129" t="s">
        <v>259</v>
      </c>
      <c r="C269" s="129"/>
      <c r="D269" s="129"/>
      <c r="E269" s="129"/>
      <c r="G269" s="18"/>
      <c r="H269" s="18"/>
    </row>
    <row r="270" spans="2:9" ht="12.75">
      <c r="B270" s="129"/>
      <c r="C270" s="129"/>
      <c r="D270" s="129"/>
      <c r="E270" s="129"/>
      <c r="F270" s="18">
        <f>I270-(0)</f>
        <v>135</v>
      </c>
      <c r="G270" s="18"/>
      <c r="H270" s="18"/>
      <c r="I270" s="18">
        <v>135</v>
      </c>
    </row>
    <row r="271" spans="2:9" ht="12.75" outlineLevel="1">
      <c r="B271" s="140" t="s">
        <v>280</v>
      </c>
      <c r="C271" s="129"/>
      <c r="D271" s="129"/>
      <c r="E271" s="129"/>
      <c r="F271" s="18"/>
      <c r="G271" s="18"/>
      <c r="H271" s="18"/>
      <c r="I271" s="18"/>
    </row>
    <row r="272" spans="2:9" ht="12.75" outlineLevel="1">
      <c r="B272" s="129"/>
      <c r="C272" s="129"/>
      <c r="D272" s="129"/>
      <c r="E272" s="129"/>
      <c r="F272" s="18">
        <f>I272-(0)</f>
        <v>-122</v>
      </c>
      <c r="G272" s="18"/>
      <c r="H272" s="18"/>
      <c r="I272" s="18">
        <v>-122</v>
      </c>
    </row>
    <row r="273" spans="2:9" ht="8.25" customHeight="1">
      <c r="B273" s="17"/>
      <c r="C273" s="17"/>
      <c r="D273" s="17"/>
      <c r="E273" s="17"/>
      <c r="F273" s="18"/>
      <c r="G273" s="18"/>
      <c r="H273" s="18"/>
      <c r="I273" s="18"/>
    </row>
    <row r="274" spans="2:12" ht="13.5" thickBot="1">
      <c r="B274" t="s">
        <v>67</v>
      </c>
      <c r="F274" s="19">
        <f>SUM(F252:F273)</f>
        <v>-203</v>
      </c>
      <c r="G274" s="18"/>
      <c r="H274" s="18"/>
      <c r="I274" s="19">
        <f>SUM(I252:I273)</f>
        <v>536</v>
      </c>
      <c r="L274" s="87"/>
    </row>
    <row r="275" ht="13.5" thickTop="1">
      <c r="I275" s="10"/>
    </row>
    <row r="276" spans="2:13" ht="12.75" customHeight="1">
      <c r="B276" s="26"/>
      <c r="C276" s="23"/>
      <c r="D276" s="23"/>
      <c r="E276" s="23"/>
      <c r="F276" s="23"/>
      <c r="G276" s="23"/>
      <c r="H276" s="23"/>
      <c r="I276" s="23"/>
      <c r="J276" s="23"/>
      <c r="K276" s="23"/>
      <c r="L276" s="23"/>
      <c r="M276" s="23"/>
    </row>
    <row r="277" spans="2:13" ht="12.75">
      <c r="B277" s="23"/>
      <c r="C277" s="23"/>
      <c r="D277" s="23"/>
      <c r="E277" s="23"/>
      <c r="F277" s="23"/>
      <c r="G277" s="23"/>
      <c r="H277" s="23"/>
      <c r="I277" s="23"/>
      <c r="J277" s="23"/>
      <c r="K277" s="23"/>
      <c r="L277" s="23"/>
      <c r="M277" s="23"/>
    </row>
    <row r="278" spans="2:13" ht="12.75">
      <c r="B278" s="23"/>
      <c r="C278" s="23"/>
      <c r="D278" s="23"/>
      <c r="E278" s="23"/>
      <c r="F278" s="23"/>
      <c r="G278" s="23"/>
      <c r="H278" s="23"/>
      <c r="I278" s="23"/>
      <c r="J278" s="23"/>
      <c r="K278" s="23"/>
      <c r="L278" s="23"/>
      <c r="M278" s="23"/>
    </row>
    <row r="279" spans="7:8" ht="12.75" customHeight="1">
      <c r="G279" s="67"/>
      <c r="H279" s="67"/>
    </row>
    <row r="280" spans="1:2" s="5" customFormat="1" ht="12.75">
      <c r="A280" s="6" t="s">
        <v>85</v>
      </c>
      <c r="B280" s="5" t="s">
        <v>30</v>
      </c>
    </row>
    <row r="282" spans="2:13" ht="12.75">
      <c r="B282" s="129" t="s">
        <v>236</v>
      </c>
      <c r="C282" s="129"/>
      <c r="D282" s="129"/>
      <c r="E282" s="129"/>
      <c r="F282" s="129"/>
      <c r="G282" s="129"/>
      <c r="H282" s="129"/>
      <c r="I282" s="129"/>
      <c r="J282" s="129"/>
      <c r="K282" s="129"/>
      <c r="L282" s="129"/>
      <c r="M282" s="129"/>
    </row>
    <row r="283" spans="2:13" ht="12.75">
      <c r="B283" s="17"/>
      <c r="C283" s="17"/>
      <c r="D283" s="17"/>
      <c r="E283" s="17"/>
      <c r="F283" s="17"/>
      <c r="G283" s="17"/>
      <c r="H283" s="17"/>
      <c r="I283" s="17"/>
      <c r="J283" s="17"/>
      <c r="K283" s="17"/>
      <c r="L283" s="17"/>
      <c r="M283" s="17"/>
    </row>
    <row r="284" spans="2:11" ht="12.75">
      <c r="B284" s="17"/>
      <c r="C284" s="17"/>
      <c r="D284" s="17"/>
      <c r="E284" s="17"/>
      <c r="F284" s="17"/>
      <c r="G284" s="17"/>
      <c r="H284" s="17"/>
      <c r="I284" s="17"/>
      <c r="J284" s="17"/>
      <c r="K284" s="17"/>
    </row>
    <row r="285" spans="1:2" s="5" customFormat="1" ht="12.75">
      <c r="A285" s="6" t="s">
        <v>86</v>
      </c>
      <c r="B285" s="5" t="s">
        <v>44</v>
      </c>
    </row>
    <row r="287" spans="2:13" ht="12.75" customHeight="1">
      <c r="B287" s="134" t="s">
        <v>237</v>
      </c>
      <c r="C287" s="134"/>
      <c r="D287" s="134"/>
      <c r="E287" s="134"/>
      <c r="F287" s="134"/>
      <c r="G287" s="134"/>
      <c r="H287" s="134"/>
      <c r="I287" s="134"/>
      <c r="J287" s="134"/>
      <c r="K287" s="134"/>
      <c r="L287" s="23"/>
      <c r="M287" s="23"/>
    </row>
    <row r="288" spans="2:13" ht="12.75">
      <c r="B288" s="134"/>
      <c r="C288" s="134"/>
      <c r="D288" s="134"/>
      <c r="E288" s="134"/>
      <c r="F288" s="134"/>
      <c r="G288" s="134"/>
      <c r="H288" s="134"/>
      <c r="I288" s="134"/>
      <c r="J288" s="134"/>
      <c r="K288" s="134"/>
      <c r="L288" s="23"/>
      <c r="M288" s="23"/>
    </row>
    <row r="289" spans="2:13" ht="12.75">
      <c r="B289" s="99"/>
      <c r="C289" s="99"/>
      <c r="D289" s="99"/>
      <c r="E289" s="99"/>
      <c r="F289" s="99"/>
      <c r="G289" s="99"/>
      <c r="H289" s="99"/>
      <c r="I289" s="99"/>
      <c r="J289" s="99"/>
      <c r="K289" s="99"/>
      <c r="L289" s="23"/>
      <c r="M289" s="23"/>
    </row>
    <row r="291" spans="1:3" s="5" customFormat="1" ht="12.75">
      <c r="A291" s="6" t="s">
        <v>87</v>
      </c>
      <c r="B291" s="5" t="s">
        <v>31</v>
      </c>
      <c r="C291" s="5" t="s">
        <v>58</v>
      </c>
    </row>
    <row r="292" ht="8.25" customHeight="1"/>
    <row r="293" spans="3:13" ht="12.75">
      <c r="C293" s="134" t="s">
        <v>238</v>
      </c>
      <c r="D293" s="134"/>
      <c r="E293" s="134"/>
      <c r="F293" s="134"/>
      <c r="G293" s="134"/>
      <c r="H293" s="134"/>
      <c r="I293" s="134"/>
      <c r="J293" s="134"/>
      <c r="K293" s="134"/>
      <c r="L293" s="23"/>
      <c r="M293" s="23"/>
    </row>
    <row r="294" spans="3:13" ht="12.75">
      <c r="C294" s="134"/>
      <c r="D294" s="134"/>
      <c r="E294" s="134"/>
      <c r="F294" s="134"/>
      <c r="G294" s="134"/>
      <c r="H294" s="134"/>
      <c r="I294" s="134"/>
      <c r="J294" s="134"/>
      <c r="K294" s="134"/>
      <c r="L294" s="23"/>
      <c r="M294" s="23"/>
    </row>
    <row r="296" spans="1:3" s="5" customFormat="1" ht="12.75">
      <c r="A296" s="6"/>
      <c r="B296" s="5" t="s">
        <v>32</v>
      </c>
      <c r="C296" s="5" t="s">
        <v>33</v>
      </c>
    </row>
    <row r="297" ht="8.25" customHeight="1"/>
    <row r="298" ht="12.75">
      <c r="C298" t="s">
        <v>52</v>
      </c>
    </row>
    <row r="301" spans="1:2" s="5" customFormat="1" ht="12.75">
      <c r="A301" s="6" t="s">
        <v>88</v>
      </c>
      <c r="B301" s="5" t="s">
        <v>35</v>
      </c>
    </row>
    <row r="303" ht="12.75">
      <c r="B303" t="s">
        <v>239</v>
      </c>
    </row>
    <row r="305" ht="12.75">
      <c r="I305" s="2" t="s">
        <v>1</v>
      </c>
    </row>
    <row r="306" ht="12.75">
      <c r="B306" t="s">
        <v>36</v>
      </c>
    </row>
    <row r="307" ht="12.75">
      <c r="B307" t="s">
        <v>38</v>
      </c>
    </row>
    <row r="308" spans="3:9" ht="12.75">
      <c r="C308" t="s">
        <v>37</v>
      </c>
      <c r="I308" s="18">
        <f>ROUND('[2]BS'!$K115/1000,0)</f>
        <v>20000</v>
      </c>
    </row>
    <row r="309" spans="3:9" ht="12.75">
      <c r="C309" t="s">
        <v>106</v>
      </c>
      <c r="I309" s="68">
        <f>ROUND('[2]BS'!$E$108,-3)/1000</f>
        <v>9983</v>
      </c>
    </row>
    <row r="310" spans="3:9" ht="12.75">
      <c r="C310" t="s">
        <v>108</v>
      </c>
      <c r="I310" s="18">
        <f>ROUND('[2]BS'!$K117/1000,0)</f>
        <v>18141</v>
      </c>
    </row>
    <row r="311" spans="3:9" ht="12.75">
      <c r="C311" t="s">
        <v>59</v>
      </c>
      <c r="I311" s="18">
        <f>ROUND('[2]BS'!$K118/1000,0)</f>
        <v>77</v>
      </c>
    </row>
    <row r="312" ht="12.75">
      <c r="I312" s="20">
        <f>SUM(I307:I311)</f>
        <v>48201</v>
      </c>
    </row>
    <row r="313" spans="2:9" ht="12.75">
      <c r="B313" t="s">
        <v>45</v>
      </c>
      <c r="I313" s="18"/>
    </row>
    <row r="314" spans="2:9" ht="12.75">
      <c r="B314" t="s">
        <v>38</v>
      </c>
      <c r="I314" s="18"/>
    </row>
    <row r="315" spans="3:9" ht="12.75">
      <c r="C315" t="s">
        <v>59</v>
      </c>
      <c r="I315" s="18">
        <f>ROUND('[2]BS'!$K289/1000,0)</f>
        <v>0</v>
      </c>
    </row>
    <row r="316" spans="3:9" ht="12.75">
      <c r="C316" t="s">
        <v>108</v>
      </c>
      <c r="I316" s="18">
        <f>ROUND('[2]BS'!K300/1000,0)</f>
        <v>51189</v>
      </c>
    </row>
    <row r="317" ht="12.75">
      <c r="I317" s="20">
        <f>SUM(I315:I316)</f>
        <v>51189</v>
      </c>
    </row>
    <row r="318" ht="12.75">
      <c r="I318" s="67"/>
    </row>
    <row r="319" spans="2:13" ht="12.75" customHeight="1">
      <c r="B319" s="134" t="s">
        <v>240</v>
      </c>
      <c r="C319" s="134"/>
      <c r="D319" s="134"/>
      <c r="E319" s="134"/>
      <c r="F319" s="134"/>
      <c r="G319" s="134"/>
      <c r="H319" s="134"/>
      <c r="I319" s="134"/>
      <c r="J319" s="134"/>
      <c r="K319" s="134"/>
      <c r="L319" s="23"/>
      <c r="M319" s="23"/>
    </row>
    <row r="320" spans="2:13" ht="12.75">
      <c r="B320" s="134"/>
      <c r="C320" s="134"/>
      <c r="D320" s="134"/>
      <c r="E320" s="134"/>
      <c r="F320" s="134"/>
      <c r="G320" s="134"/>
      <c r="H320" s="134"/>
      <c r="I320" s="134"/>
      <c r="J320" s="134"/>
      <c r="K320" s="134"/>
      <c r="L320" s="23"/>
      <c r="M320" s="23"/>
    </row>
    <row r="321" spans="2:13" ht="12.75">
      <c r="B321" s="99"/>
      <c r="C321" s="99"/>
      <c r="D321" s="99"/>
      <c r="E321" s="99"/>
      <c r="F321" s="99"/>
      <c r="G321" s="99"/>
      <c r="H321" s="99"/>
      <c r="I321" s="99"/>
      <c r="J321" s="99"/>
      <c r="K321" s="99"/>
      <c r="L321" s="23"/>
      <c r="M321" s="23"/>
    </row>
    <row r="323" spans="1:2" s="5" customFormat="1" ht="12.75">
      <c r="A323" s="6" t="s">
        <v>89</v>
      </c>
      <c r="B323" s="5" t="s">
        <v>39</v>
      </c>
    </row>
    <row r="325" ht="12.75">
      <c r="B325" t="s">
        <v>241</v>
      </c>
    </row>
    <row r="328" spans="1:2" s="5" customFormat="1" ht="12.75">
      <c r="A328" s="6" t="s">
        <v>90</v>
      </c>
      <c r="B328" s="5" t="s">
        <v>46</v>
      </c>
    </row>
    <row r="330" spans="2:11" ht="12.75">
      <c r="B330" s="129" t="s">
        <v>242</v>
      </c>
      <c r="C330" s="129"/>
      <c r="D330" s="129"/>
      <c r="E330" s="129"/>
      <c r="F330" s="129"/>
      <c r="G330" s="129"/>
      <c r="H330" s="129"/>
      <c r="I330" s="129"/>
      <c r="J330" s="129"/>
      <c r="K330" s="129"/>
    </row>
    <row r="331" spans="2:11" ht="12.75">
      <c r="B331" s="17"/>
      <c r="C331" s="17"/>
      <c r="D331" s="17"/>
      <c r="E331" s="17"/>
      <c r="F331" s="17"/>
      <c r="G331" s="17"/>
      <c r="H331" s="17"/>
      <c r="I331" s="17"/>
      <c r="J331" s="17"/>
      <c r="K331" s="17"/>
    </row>
    <row r="332" spans="2:11" ht="12.75">
      <c r="B332" s="23"/>
      <c r="C332" s="23"/>
      <c r="D332" s="23"/>
      <c r="E332" s="23"/>
      <c r="F332" s="23"/>
      <c r="G332" s="23"/>
      <c r="H332" s="23"/>
      <c r="I332" s="23"/>
      <c r="J332" s="23"/>
      <c r="K332" s="23"/>
    </row>
    <row r="333" spans="1:2" s="5" customFormat="1" ht="12.75">
      <c r="A333" s="6" t="s">
        <v>91</v>
      </c>
      <c r="B333" s="5" t="s">
        <v>19</v>
      </c>
    </row>
    <row r="334" s="5" customFormat="1" ht="12.75">
      <c r="A334" s="6"/>
    </row>
    <row r="335" spans="2:13" ht="12.75" customHeight="1">
      <c r="B335" s="102" t="s">
        <v>243</v>
      </c>
      <c r="C335" s="101"/>
      <c r="D335" s="101"/>
      <c r="E335" s="101"/>
      <c r="F335" s="101"/>
      <c r="G335" s="101"/>
      <c r="H335" s="101"/>
      <c r="I335" s="101"/>
      <c r="J335" s="101"/>
      <c r="K335" s="101"/>
      <c r="L335" s="23"/>
      <c r="M335" s="23"/>
    </row>
    <row r="336" spans="2:13" ht="12.75" customHeight="1">
      <c r="B336" s="101"/>
      <c r="C336" s="101"/>
      <c r="D336" s="101"/>
      <c r="E336" s="101"/>
      <c r="F336" s="101"/>
      <c r="G336" s="101"/>
      <c r="H336" s="101"/>
      <c r="I336" s="101"/>
      <c r="J336" s="101"/>
      <c r="K336" s="101"/>
      <c r="L336" s="23"/>
      <c r="M336" s="23"/>
    </row>
    <row r="337" spans="2:11" ht="12.75">
      <c r="B337" s="23"/>
      <c r="C337" s="23"/>
      <c r="D337" s="23"/>
      <c r="E337" s="23"/>
      <c r="F337" s="23"/>
      <c r="G337" s="23"/>
      <c r="H337" s="23"/>
      <c r="I337" s="23"/>
      <c r="J337" s="23"/>
      <c r="K337" s="23"/>
    </row>
    <row r="338" spans="1:2" s="5" customFormat="1" ht="12.75">
      <c r="A338" s="6" t="s">
        <v>92</v>
      </c>
      <c r="B338" s="5" t="s">
        <v>109</v>
      </c>
    </row>
    <row r="340" ht="12.75">
      <c r="B340" s="4" t="s">
        <v>42</v>
      </c>
    </row>
    <row r="341" spans="2:11" ht="12.75" customHeight="1">
      <c r="B341" s="132" t="s">
        <v>224</v>
      </c>
      <c r="C341" s="132"/>
      <c r="D341" s="132"/>
      <c r="E341" s="132"/>
      <c r="F341" s="132"/>
      <c r="G341" s="132"/>
      <c r="H341" s="132"/>
      <c r="I341" s="132"/>
      <c r="J341" s="132"/>
      <c r="K341" s="132"/>
    </row>
    <row r="342" spans="2:11" ht="12.75">
      <c r="B342" s="132"/>
      <c r="C342" s="132"/>
      <c r="D342" s="132"/>
      <c r="E342" s="132"/>
      <c r="F342" s="132"/>
      <c r="G342" s="132"/>
      <c r="H342" s="132"/>
      <c r="I342" s="132"/>
      <c r="J342" s="132"/>
      <c r="K342" s="132"/>
    </row>
    <row r="343" spans="2:12" ht="12.75">
      <c r="B343" s="9"/>
      <c r="C343" s="9"/>
      <c r="D343" s="9"/>
      <c r="E343" s="9"/>
      <c r="F343" s="2" t="s">
        <v>60</v>
      </c>
      <c r="G343" s="2" t="s">
        <v>2</v>
      </c>
      <c r="H343" s="2"/>
      <c r="I343" s="2" t="s">
        <v>5</v>
      </c>
      <c r="J343" s="2"/>
      <c r="K343" s="2" t="s">
        <v>6</v>
      </c>
      <c r="L343" s="2"/>
    </row>
    <row r="344" spans="2:12" ht="12.75">
      <c r="B344" s="9"/>
      <c r="C344" s="9"/>
      <c r="D344" s="9"/>
      <c r="E344" s="9"/>
      <c r="F344" s="2" t="s">
        <v>61</v>
      </c>
      <c r="G344" s="2" t="s">
        <v>62</v>
      </c>
      <c r="H344" s="2"/>
      <c r="I344" s="2" t="s">
        <v>64</v>
      </c>
      <c r="J344" s="2"/>
      <c r="K344" s="2" t="s">
        <v>7</v>
      </c>
      <c r="L344" s="2"/>
    </row>
    <row r="345" spans="2:12" ht="12.75">
      <c r="B345" s="9"/>
      <c r="C345" s="9"/>
      <c r="D345" s="9"/>
      <c r="E345" s="9"/>
      <c r="F345" s="3" t="s">
        <v>4</v>
      </c>
      <c r="G345" s="3" t="s">
        <v>63</v>
      </c>
      <c r="H345" s="3"/>
      <c r="I345" s="3" t="s">
        <v>4</v>
      </c>
      <c r="J345" s="3"/>
      <c r="K345" s="2" t="s">
        <v>4</v>
      </c>
      <c r="L345" s="3"/>
    </row>
    <row r="346" spans="2:12" ht="12.75">
      <c r="B346" s="9"/>
      <c r="C346" s="9"/>
      <c r="D346" s="9"/>
      <c r="E346" s="9"/>
      <c r="F346" s="3">
        <f>'Income Statement'!B12</f>
        <v>39721</v>
      </c>
      <c r="G346" s="3">
        <f>'Income Statement'!D12</f>
        <v>39355</v>
      </c>
      <c r="H346" s="3"/>
      <c r="I346" s="3">
        <f>'Income Statement'!F12</f>
        <v>39721</v>
      </c>
      <c r="J346" s="2"/>
      <c r="K346" s="3">
        <f>'Income Statement'!H12</f>
        <v>39355</v>
      </c>
      <c r="L346" s="2"/>
    </row>
    <row r="347" spans="2:11" ht="12.75">
      <c r="B347" s="9"/>
      <c r="C347" s="9"/>
      <c r="D347" s="9"/>
      <c r="E347" s="9"/>
      <c r="F347" s="9"/>
      <c r="G347" s="9"/>
      <c r="H347" s="9"/>
      <c r="I347" s="9"/>
      <c r="J347" s="9"/>
      <c r="K347" s="9"/>
    </row>
    <row r="348" spans="2:11" ht="12.75">
      <c r="B348" s="132" t="s">
        <v>221</v>
      </c>
      <c r="C348" s="132"/>
      <c r="D348" s="132"/>
      <c r="E348" s="132"/>
      <c r="G348" s="9"/>
      <c r="H348" s="9"/>
      <c r="I348" s="9"/>
      <c r="J348" s="9"/>
      <c r="K348" s="9"/>
    </row>
    <row r="349" spans="2:11" ht="12.75">
      <c r="B349" s="132"/>
      <c r="C349" s="132"/>
      <c r="D349" s="132"/>
      <c r="E349" s="132"/>
      <c r="F349" s="10">
        <f>'Income Statement'!B30</f>
        <v>-752</v>
      </c>
      <c r="G349" s="10">
        <f>'Income Statement'!D30</f>
        <v>4342</v>
      </c>
      <c r="H349" s="10"/>
      <c r="I349" s="10">
        <f>'Income Statement'!F30</f>
        <v>334</v>
      </c>
      <c r="J349" s="10"/>
      <c r="K349" s="10">
        <f>'Income Statement'!H30</f>
        <v>9961</v>
      </c>
    </row>
    <row r="350" spans="2:11" ht="12.75">
      <c r="B350" s="9"/>
      <c r="C350" s="9"/>
      <c r="D350" s="9"/>
      <c r="E350" s="9"/>
      <c r="F350" s="9"/>
      <c r="G350" s="9"/>
      <c r="H350" s="9"/>
      <c r="I350" s="9"/>
      <c r="J350" s="9"/>
      <c r="K350" s="9"/>
    </row>
    <row r="351" spans="2:11" ht="12.75">
      <c r="B351" s="132" t="s">
        <v>65</v>
      </c>
      <c r="C351" s="132"/>
      <c r="D351" s="132"/>
      <c r="E351" s="132"/>
      <c r="F351" s="28">
        <v>253317</v>
      </c>
      <c r="G351" s="28">
        <v>253317</v>
      </c>
      <c r="H351" s="28"/>
      <c r="I351" s="28">
        <v>253317</v>
      </c>
      <c r="J351" s="28"/>
      <c r="K351" s="28">
        <v>253317</v>
      </c>
    </row>
    <row r="352" spans="2:11" ht="12.75">
      <c r="B352" s="132"/>
      <c r="C352" s="132"/>
      <c r="D352" s="132"/>
      <c r="E352" s="132"/>
      <c r="F352" s="9"/>
      <c r="G352" s="9"/>
      <c r="H352" s="9"/>
      <c r="I352" s="9"/>
      <c r="J352" s="9"/>
      <c r="K352" s="9"/>
    </row>
    <row r="353" spans="2:11" ht="12.75">
      <c r="B353" s="9"/>
      <c r="C353" s="9"/>
      <c r="D353" s="9"/>
      <c r="E353" s="9"/>
      <c r="F353" s="9"/>
      <c r="G353" s="9"/>
      <c r="H353" s="9"/>
      <c r="I353" s="9"/>
      <c r="J353" s="9"/>
      <c r="K353" s="9"/>
    </row>
    <row r="354" spans="2:11" ht="12.75">
      <c r="B354" t="s">
        <v>222</v>
      </c>
      <c r="F354" s="25">
        <f>F349/F351*100</f>
        <v>-0.29686124500132244</v>
      </c>
      <c r="G354" s="25">
        <f>G349/G351*100</f>
        <v>1.7140578800475295</v>
      </c>
      <c r="H354" s="25"/>
      <c r="I354" s="25">
        <f>I349/I351*100</f>
        <v>0.13185060615750224</v>
      </c>
      <c r="K354" s="25">
        <f>K349/K351*100</f>
        <v>3.9322272093858683</v>
      </c>
    </row>
    <row r="357" spans="2:11" ht="12.75">
      <c r="B357" s="76" t="s">
        <v>223</v>
      </c>
      <c r="F357" s="25">
        <f>F349/F351*100</f>
        <v>-0.29686124500132244</v>
      </c>
      <c r="G357" s="25">
        <f>G349/G351*100</f>
        <v>1.7140578800475295</v>
      </c>
      <c r="H357" s="25"/>
      <c r="I357" s="25">
        <f>I349/I351*100</f>
        <v>0.13185060615750224</v>
      </c>
      <c r="J357" s="25"/>
      <c r="K357" s="25">
        <f>K349/K351*100</f>
        <v>3.9322272093858683</v>
      </c>
    </row>
    <row r="358" ht="12.75"/>
    <row r="361" ht="12.75">
      <c r="A361" s="7" t="s">
        <v>43</v>
      </c>
    </row>
    <row r="363" ht="12.75">
      <c r="A363" s="7" t="s">
        <v>181</v>
      </c>
    </row>
    <row r="364" ht="12.75">
      <c r="A364" s="7" t="s">
        <v>48</v>
      </c>
    </row>
  </sheetData>
  <mergeCells count="26">
    <mergeCell ref="B348:E349"/>
    <mergeCell ref="B351:E352"/>
    <mergeCell ref="C293:K294"/>
    <mergeCell ref="B319:K320"/>
    <mergeCell ref="B330:K330"/>
    <mergeCell ref="B271:E272"/>
    <mergeCell ref="B282:M282"/>
    <mergeCell ref="B287:K288"/>
    <mergeCell ref="B341:K342"/>
    <mergeCell ref="B262:E262"/>
    <mergeCell ref="B263:E263"/>
    <mergeCell ref="B265:E265"/>
    <mergeCell ref="B269:E270"/>
    <mergeCell ref="A1:K1"/>
    <mergeCell ref="A2:K2"/>
    <mergeCell ref="B260:E260"/>
    <mergeCell ref="B258:E259"/>
    <mergeCell ref="B71:K71"/>
    <mergeCell ref="B75:K76"/>
    <mergeCell ref="B79:K80"/>
    <mergeCell ref="B92:K92"/>
    <mergeCell ref="B100:K100"/>
    <mergeCell ref="B131:K131"/>
    <mergeCell ref="B200:K201"/>
    <mergeCell ref="B247:K248"/>
    <mergeCell ref="B254:E256"/>
  </mergeCells>
  <printOptions horizontalCentered="1"/>
  <pageMargins left="0.56" right="0.37" top="0.62" bottom="0.4" header="0.41" footer="0.24"/>
  <pageSetup firstPageNumber="5" useFirstPageNumber="1" fitToHeight="6" fitToWidth="6" horizontalDpi="600" verticalDpi="600" orientation="portrait" paperSize="9" r:id="rId2"/>
  <headerFooter alignWithMargins="0">
    <oddFooter>&amp;C&amp;P</oddFooter>
  </headerFooter>
  <rowBreaks count="8" manualBreakCount="8">
    <brk id="59" max="9" man="1"/>
    <brk id="115" max="9" man="1"/>
    <brk id="177" max="10" man="1"/>
    <brk id="222" max="10" man="1"/>
    <brk id="279" max="10" man="1"/>
    <brk id="327" max="10" man="1"/>
    <brk id="365" max="11" man="1"/>
    <brk id="396" max="11" man="1"/>
  </rowBreaks>
  <colBreaks count="1" manualBreakCount="1">
    <brk id="12" max="283"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C21" sqref="C21"/>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35" t="s">
        <v>55</v>
      </c>
      <c r="B1" s="126"/>
      <c r="C1" s="126"/>
      <c r="D1" s="126"/>
      <c r="E1" s="126"/>
      <c r="F1" s="126"/>
      <c r="G1" s="126"/>
      <c r="H1" s="126"/>
      <c r="I1" s="126"/>
      <c r="J1" s="23"/>
      <c r="K1" s="23"/>
    </row>
    <row r="2" spans="1:11" ht="12.75">
      <c r="A2" s="137" t="s">
        <v>56</v>
      </c>
      <c r="B2" s="126"/>
      <c r="C2" s="126"/>
      <c r="D2" s="126"/>
      <c r="E2" s="126"/>
      <c r="F2" s="126"/>
      <c r="G2" s="126"/>
      <c r="H2" s="126"/>
      <c r="I2" s="126"/>
      <c r="J2" s="23"/>
      <c r="K2" s="23"/>
    </row>
    <row r="3" spans="1:11" ht="12.75">
      <c r="A3" s="24"/>
      <c r="B3" s="22"/>
      <c r="C3" s="22"/>
      <c r="D3" s="22"/>
      <c r="E3" s="22"/>
      <c r="F3" s="22"/>
      <c r="G3" s="22"/>
      <c r="H3" s="22"/>
      <c r="I3" s="22"/>
      <c r="J3" s="23"/>
      <c r="K3" s="23"/>
    </row>
    <row r="4" spans="1:11" ht="12.75">
      <c r="A4" s="24"/>
      <c r="B4" s="22"/>
      <c r="C4" s="22"/>
      <c r="D4" s="22"/>
      <c r="E4" s="22"/>
      <c r="F4" s="22"/>
      <c r="G4" s="22"/>
      <c r="H4" s="22"/>
      <c r="I4" s="22"/>
      <c r="J4" s="23"/>
      <c r="K4" s="23"/>
    </row>
    <row r="5" spans="1:9" ht="12.75">
      <c r="A5" s="141"/>
      <c r="B5" s="142"/>
      <c r="C5" s="38"/>
      <c r="D5" s="32"/>
      <c r="E5" s="32"/>
      <c r="F5" s="32"/>
      <c r="G5" s="38"/>
      <c r="H5" s="32"/>
      <c r="I5" s="33"/>
    </row>
    <row r="6" spans="1:9" ht="12.75">
      <c r="A6" s="143"/>
      <c r="B6" s="144"/>
      <c r="C6" s="39" t="s">
        <v>93</v>
      </c>
      <c r="D6" s="35"/>
      <c r="E6" s="35"/>
      <c r="F6" s="35"/>
      <c r="G6" s="47" t="s">
        <v>94</v>
      </c>
      <c r="H6" s="35"/>
      <c r="I6" s="36"/>
    </row>
    <row r="7" spans="1:9" ht="12.75">
      <c r="A7" s="143"/>
      <c r="B7" s="144"/>
      <c r="C7" s="45" t="s">
        <v>0</v>
      </c>
      <c r="D7" s="46"/>
      <c r="E7" s="45" t="s">
        <v>2</v>
      </c>
      <c r="F7" s="62"/>
      <c r="G7" s="45" t="s">
        <v>60</v>
      </c>
      <c r="H7" s="46"/>
      <c r="I7" s="34" t="s">
        <v>6</v>
      </c>
    </row>
    <row r="8" spans="1:9" ht="12.75">
      <c r="A8" s="143"/>
      <c r="B8" s="144"/>
      <c r="C8" s="40" t="s">
        <v>4</v>
      </c>
      <c r="D8" s="34"/>
      <c r="E8" s="40" t="s">
        <v>3</v>
      </c>
      <c r="F8" s="27"/>
      <c r="G8" s="40" t="s">
        <v>7</v>
      </c>
      <c r="H8" s="34"/>
      <c r="I8" s="34" t="s">
        <v>7</v>
      </c>
    </row>
    <row r="9" spans="1:9" ht="12.75">
      <c r="A9" s="143"/>
      <c r="B9" s="144"/>
      <c r="C9" s="41">
        <f>'Income Statement'!B12</f>
        <v>39721</v>
      </c>
      <c r="D9" s="42"/>
      <c r="E9" s="41">
        <f>'Income Statement'!D12</f>
        <v>39355</v>
      </c>
      <c r="F9" s="63"/>
      <c r="G9" s="41">
        <f>C9</f>
        <v>39721</v>
      </c>
      <c r="H9" s="42"/>
      <c r="I9" s="65">
        <f>E9</f>
        <v>39355</v>
      </c>
    </row>
    <row r="10" spans="1:9" ht="12.75">
      <c r="A10" s="145"/>
      <c r="B10" s="146"/>
      <c r="C10" s="43" t="s">
        <v>1</v>
      </c>
      <c r="D10" s="37"/>
      <c r="E10" s="43" t="s">
        <v>1</v>
      </c>
      <c r="F10" s="64"/>
      <c r="G10" s="43" t="s">
        <v>1</v>
      </c>
      <c r="H10" s="37"/>
      <c r="I10" s="37" t="s">
        <v>1</v>
      </c>
    </row>
    <row r="11" spans="1:9" ht="12.75">
      <c r="A11" s="55">
        <v>1</v>
      </c>
      <c r="B11" s="51" t="s">
        <v>95</v>
      </c>
      <c r="C11" s="52">
        <f>G11-'[5]Add Info'!$G$11</f>
        <v>108</v>
      </c>
      <c r="D11" s="53"/>
      <c r="E11" s="52">
        <f>'[4]Add Info'!$C$11</f>
        <v>83</v>
      </c>
      <c r="F11" s="53"/>
      <c r="G11" s="52">
        <f>-ROUND('[2]IS'!$L$68/1000,0)</f>
        <v>516</v>
      </c>
      <c r="H11" s="53"/>
      <c r="I11" s="60">
        <f>'[4]Add Info'!$G$11</f>
        <v>201</v>
      </c>
    </row>
    <row r="12" spans="1:9" ht="12.75">
      <c r="A12" s="54">
        <v>2</v>
      </c>
      <c r="B12" s="50" t="s">
        <v>96</v>
      </c>
      <c r="C12" s="48">
        <f>G12-'[5]Add Info'!$G$12</f>
        <v>-81</v>
      </c>
      <c r="D12" s="49"/>
      <c r="E12" s="52">
        <f>'[4]Add Info'!$C$12</f>
        <v>167</v>
      </c>
      <c r="F12" s="49"/>
      <c r="G12" s="52">
        <f>-'Income Statement'!F22</f>
        <v>135</v>
      </c>
      <c r="H12" s="49"/>
      <c r="I12" s="49">
        <f>'[4]Add Info'!$G$12</f>
        <v>373</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headerFooter alignWithMargins="0">
    <oddHeader>&amp;LFor information only</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gan</cp:lastModifiedBy>
  <cp:lastPrinted>2008-11-26T03:35:06Z</cp:lastPrinted>
  <dcterms:created xsi:type="dcterms:W3CDTF">2002-10-25T01:46:10Z</dcterms:created>
  <dcterms:modified xsi:type="dcterms:W3CDTF">2008-11-26T03:35:08Z</dcterms:modified>
  <cp:category/>
  <cp:version/>
  <cp:contentType/>
  <cp:contentStatus/>
</cp:coreProperties>
</file>