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4">'Notes to the accounts'!$A$1:$J$317</definedName>
  </definedNames>
  <calcPr fullCalcOnLoad="1"/>
</workbook>
</file>

<file path=xl/sharedStrings.xml><?xml version="1.0" encoding="utf-8"?>
<sst xmlns="http://schemas.openxmlformats.org/spreadsheetml/2006/main" count="317" uniqueCount="261">
  <si>
    <t>Current Quarter</t>
  </si>
  <si>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</si>
  <si>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</si>
  <si>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</si>
  <si>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</si>
  <si>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</si>
  <si>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</si>
  <si>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</si>
  <si>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</si>
  <si>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</si>
  <si>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</si>
  <si>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</si>
  <si>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</si>
  <si>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</si>
  <si>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</si>
  <si>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</si>
  <si>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</si>
  <si>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</si>
  <si>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</si>
  <si>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</si>
  <si>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</si>
  <si>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</si>
  <si>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</si>
  <si>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</si>
  <si>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</si>
  <si>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</si>
  <si>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</si>
  <si>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</si>
  <si>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</si>
  <si>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</si>
  <si>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</si>
  <si>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</si>
  <si>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</si>
  <si>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</si>
  <si>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</si>
  <si>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</si>
  <si>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</si>
  <si>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</si>
  <si>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</si>
  <si>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</si>
  <si>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</si>
  <si>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</si>
  <si>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</si>
  <si>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By order of the Board</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</si>
  <si>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</si>
  <si>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</si>
  <si>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</si>
  <si>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</si>
  <si>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</si>
  <si>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</si>
  <si>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</si>
  <si>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</si>
  <si>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</si>
  <si>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</si>
  <si>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</si>
  <si>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</si>
  <si>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</si>
  <si>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</si>
  <si>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</si>
  <si>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</si>
  <si>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</si>
  <si>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</si>
  <si>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</si>
  <si>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</si>
  <si>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</si>
  <si>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</si>
  <si>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</si>
  <si>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</si>
  <si>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</si>
  <si>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</si>
  <si>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</si>
  <si>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</si>
  <si>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</si>
  <si>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</si>
  <si>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</si>
  <si>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</si>
  <si>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</si>
  <si>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</si>
  <si>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</si>
  <si>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</si>
  <si>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</si>
  <si>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</si>
  <si>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</si>
  <si>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</si>
  <si>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</si>
  <si>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</si>
  <si>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</si>
  <si>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</si>
  <si>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</si>
  <si>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</si>
  <si>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</si>
  <si>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</si>
  <si>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</si>
  <si>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</si>
  <si>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</si>
  <si>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Gross interest income</t>
  </si>
  <si>
    <t>Gross interest expense</t>
  </si>
  <si>
    <t>B.</t>
  </si>
  <si>
    <t>Expenses not deductible for tax purposes</t>
  </si>
  <si>
    <t>Tax expense for the year:</t>
  </si>
  <si>
    <t>Malaysian income tax</t>
  </si>
  <si>
    <t>Deferred tax:</t>
  </si>
  <si>
    <t>(Over)/underprovision in prior year years:</t>
  </si>
  <si>
    <t>Income not subject to tax</t>
  </si>
  <si>
    <t>Additional notes as required by Bursa Malaysia Listing Requirements</t>
  </si>
  <si>
    <t>Effect of tax rate of 20% on first RM500,000 of chargeable income for qualified small &amp; medium enterprise</t>
  </si>
  <si>
    <t>The contingent liabilities of the Company at the date of this report are as follows:</t>
  </si>
  <si>
    <t>Overdraft</t>
  </si>
  <si>
    <t>There is no dividend paid for the financial quarter under review.</t>
  </si>
  <si>
    <t>Deferred Tax</t>
  </si>
  <si>
    <t>Overprovision of deferred tax in prior years</t>
  </si>
  <si>
    <t>Deferred tax assets not recognised</t>
  </si>
  <si>
    <t>Term loans</t>
  </si>
  <si>
    <t>Earnings per Share</t>
  </si>
  <si>
    <t>Cost of sales</t>
  </si>
  <si>
    <t>Gross profit</t>
  </si>
  <si>
    <t>Administrative expenses</t>
  </si>
  <si>
    <t>Income tax expense</t>
  </si>
  <si>
    <t>Other income</t>
  </si>
  <si>
    <t>Profit for the period</t>
  </si>
  <si>
    <t>Attributable to:</t>
  </si>
  <si>
    <t>Equity holders of the parent</t>
  </si>
  <si>
    <t>Minority interest</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</si>
  <si>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</si>
  <si>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</si>
  <si>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</si>
  <si>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</si>
  <si>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</si>
  <si>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</si>
  <si>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</si>
  <si>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</si>
  <si>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</si>
  <si>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</si>
  <si>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</si>
  <si>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</si>
  <si>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</si>
  <si>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</si>
  <si>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</si>
  <si>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</si>
  <si>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</si>
  <si>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</si>
  <si>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</si>
  <si>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</si>
  <si>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</si>
  <si>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</si>
  <si>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</si>
  <si>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</si>
  <si>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</si>
  <si>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</si>
  <si>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Total liabilities</t>
  </si>
  <si>
    <t>TOTAL EQUITY AND LIABILITIES</t>
  </si>
  <si>
    <t>Attributable to Equity Holders of the Parent</t>
  </si>
  <si>
    <t>Minority
 Interest</t>
  </si>
  <si>
    <t>Retained
 Profits</t>
  </si>
  <si>
    <t>Total 
Equity</t>
  </si>
  <si>
    <t>At 1 October 2006</t>
  </si>
  <si>
    <t>Other Reserves</t>
  </si>
  <si>
    <t>Non-distributable</t>
  </si>
  <si>
    <t>Distributable</t>
  </si>
  <si>
    <t>Net assets per share attributable to equity holders of 
the parent (RM)</t>
  </si>
  <si>
    <t>Trade receivables &amp; other receivables</t>
  </si>
  <si>
    <t>Other reserves</t>
  </si>
  <si>
    <t>Net cash used in investing activities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</si>
  <si>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</si>
  <si>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</si>
  <si>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</si>
  <si>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</si>
  <si>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</si>
  <si>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</si>
  <si>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</si>
  <si>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</si>
  <si>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</si>
  <si>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There were no sale of investment and / or properties during the financial quarter to-date under review.</t>
  </si>
  <si>
    <t>There were no purchases or disposals of quoted securities by the Group for the financial quarter  to-date under review.</t>
  </si>
  <si>
    <t>Nature and amount of items affecting assets, liabilities, equity, net income, or cash flows that are 
unusual because of their nature, size or incidence.</t>
  </si>
  <si>
    <t>Deferred tax assets not recognised in respect of current period tax losses and unabsorbed capital allowances</t>
  </si>
  <si>
    <t xml:space="preserve"> reversal of temporary differences</t>
  </si>
  <si>
    <t>Relating to changes in tax rates</t>
  </si>
  <si>
    <t>Deferred tax recognised at different 
tax rates</t>
  </si>
  <si>
    <t>Over provision of tax expense in prior years</t>
  </si>
  <si>
    <t>To date</t>
  </si>
  <si>
    <t xml:space="preserve">Relating to origination and </t>
  </si>
  <si>
    <t>(The Condensed Consolidated Income Statements should be read in conjunction with the audited financial statements for the year ended 30 September 2007 and the accompanying explanatory notes attached to the interim financial statements)</t>
  </si>
  <si>
    <t>(The Condensed Consolidated Balance Sheets should be read in conjunction with the audited financial statements  for the year ended 30 September 2007 and the accompanying explanatory notes attached to the interim financial statements)</t>
  </si>
  <si>
    <t>(The Condensed Consolidated Cash Flow Statements should be read in conjunction with the audited financial statements  for the year ended 30 September 2007 and the accompanying explanatory notes attached to the interim financial statements)</t>
  </si>
  <si>
    <t>(The Condensed Consolidated Statement of Changes in Equity should be read in conjunction with the audited financial statements  for the year ended 30 September 2007 and the accompanying explanatory notes attached to the interim financial statements)</t>
  </si>
  <si>
    <t>There are no changes in the composition of the Group for the current period  to date.</t>
  </si>
  <si>
    <t>(c)</t>
  </si>
  <si>
    <t xml:space="preserve">
</t>
  </si>
  <si>
    <t>Deferred tax assets recognised in respect of unabsorbed tax losses and unabsorbed capital allowances</t>
  </si>
  <si>
    <t>There were no term loan and bank borrowings denominated in foreign currencies for the financial period under review.</t>
  </si>
  <si>
    <t>At 1 October 2007</t>
  </si>
  <si>
    <t>Deferred Assets</t>
  </si>
  <si>
    <t>Dividend paid</t>
  </si>
  <si>
    <t>(Loss)/Profit before tax</t>
  </si>
  <si>
    <t>There are no unusual or exceptional items for the current financial quarter to date.</t>
  </si>
  <si>
    <t>A reconciliation of income tax expense applicable to (loss)/profit before taxation at the statutory income tax rate to income tax expense at the effective income tax rate is as follows:</t>
  </si>
  <si>
    <t>Chua Siew Chuan</t>
  </si>
  <si>
    <t>Changes in Accounting Policies</t>
  </si>
  <si>
    <t>FRS  107</t>
  </si>
  <si>
    <t>Cash Flow Statements</t>
  </si>
  <si>
    <t>FRS  111</t>
  </si>
  <si>
    <t>Construction Contracts</t>
  </si>
  <si>
    <t>FRS  112</t>
  </si>
  <si>
    <t>Income Taxes</t>
  </si>
  <si>
    <t>FRS  118</t>
  </si>
  <si>
    <t>FRS  120</t>
  </si>
  <si>
    <t xml:space="preserve">Accounting  for Government Grants and Disclosure of </t>
  </si>
  <si>
    <t>Government Assistance</t>
  </si>
  <si>
    <t>FRS  134</t>
  </si>
  <si>
    <t>Interim Financial Reporting</t>
  </si>
  <si>
    <t>FRS  137</t>
  </si>
  <si>
    <t>Provisions, Contigent Liabilities and Contingent Assets</t>
  </si>
  <si>
    <t>Amendment to FRS 121</t>
  </si>
  <si>
    <t>The Effects of Changes in Foreign Exchange Rates</t>
  </si>
  <si>
    <t>- Net Investment In a Foregin Operation</t>
  </si>
  <si>
    <t>IC Interpretation 1</t>
  </si>
  <si>
    <t>Changes in Existing Decommissioning, Restoration and</t>
  </si>
  <si>
    <t>Similar Liabilities</t>
  </si>
  <si>
    <t>IC Interpretation 2</t>
  </si>
  <si>
    <t xml:space="preserve">Members' Shares in Co-operative Entities and Similar </t>
  </si>
  <si>
    <t>Instruments</t>
  </si>
  <si>
    <t>IC Interpretation 5</t>
  </si>
  <si>
    <t>Rights to Interests arising from Decommissioning,</t>
  </si>
  <si>
    <t>Restoration and Environmental Rehabilitation Funds</t>
  </si>
  <si>
    <t>IC Interpretation 6</t>
  </si>
  <si>
    <t>Liabilities arising from Participating in a Specific Market-</t>
  </si>
  <si>
    <t>Waste Electrical and Electronic Equipment</t>
  </si>
  <si>
    <t>IC Interpretation 7</t>
  </si>
  <si>
    <t>Financial Reporting in Hyperinflationary Economies</t>
  </si>
  <si>
    <t>IC Interpretation 8</t>
  </si>
  <si>
    <t>Scope of FRS 2</t>
  </si>
  <si>
    <t>A13.</t>
  </si>
  <si>
    <t>CONDENSED CONSOLIDATED BALANCE SHEETS AS AT 30 JUNE 2008</t>
  </si>
  <si>
    <t>CONDENSED CONSOLIDATED INCOME STATEMENTS FOR THE QUARTER ENDED 30 JUNE 2008</t>
  </si>
  <si>
    <t>9 months ended</t>
  </si>
  <si>
    <t>CONDENSED CONSOLIDATED CASH FLOW STATEMENTS FOR THE FINANCIAL PERIOD ENDED 30 JUNE 2008</t>
  </si>
  <si>
    <t>CONDENSED CONSOLIDATED STATEMENTS OF CHANGES IN EQUITY FOR THE QUARTER ENDED 30 JUNE 2008</t>
  </si>
  <si>
    <t>Details of the Group's borrowings as at 30 June 2008 are as follows:</t>
  </si>
  <si>
    <t>The Group does not have any financial instrument with off balance sheet risk as at 30 June 2008.</t>
  </si>
  <si>
    <t>There were no material litigation pending as at 30 June 2008 for the financial period under review.</t>
  </si>
  <si>
    <t>The Directors do not recommend any dividend for the financial quarter ended 30 June 2008.</t>
  </si>
  <si>
    <t>9 months period ended 30 June 2008</t>
  </si>
  <si>
    <t>At 30 June 2008</t>
  </si>
  <si>
    <t>9 months period ended 30 June 2007</t>
  </si>
  <si>
    <t>At 30 June 2007</t>
  </si>
  <si>
    <t>QUARTERLY REPORT ON CONSOLIDATION RESULTS FOR THE THIRD FINANCIAL QUARTER ENDED 30 JUNE 2008</t>
  </si>
  <si>
    <t>There are no outstanding corporate proposals announced but not completed as at 30 June 2008 by the Group during the financial quarter under review.</t>
  </si>
  <si>
    <r>
      <t>Applying the Restatement Approach under FRS 129</t>
    </r>
    <r>
      <rPr>
        <vertAlign val="subscript"/>
        <sz val="10"/>
        <rFont val="Times New Roman"/>
        <family val="1"/>
      </rPr>
      <t>2004</t>
    </r>
  </si>
  <si>
    <t>Profit before tax</t>
  </si>
  <si>
    <t>Earnings per share attributable to equity holders of the parent:</t>
  </si>
  <si>
    <t>Basic, for profit from continuing operations</t>
  </si>
  <si>
    <t>Diluted, for profit from 
 continuing operations</t>
  </si>
  <si>
    <t>Net cash generated/(used) in operating activities</t>
  </si>
  <si>
    <t>Net cash (used)/generated from financing activities</t>
  </si>
  <si>
    <t>Net increased/(decreased) in cash and cash equivalents</t>
  </si>
  <si>
    <t>Net Profit attributable to ordinary shareholders (RM'000)</t>
  </si>
  <si>
    <t>Basic earnings per share (sen)</t>
  </si>
  <si>
    <t>Diluted earnings per share (sen)</t>
  </si>
  <si>
    <t>Earning per share is calculated by dividing the Company's profit after taxation  over  ordinary shares in issue during the year.</t>
  </si>
  <si>
    <t>The Group recorded  profit before tax of RM1.8 million for the third quarter as compared to profit before tax of RM37,000 for the second quarter of the financial year ending 30 September 2008. The increase is mainly due to the following:-
(a) more properties were sold in the current quarter 
(b) more of higher profit margin type of properties were sold and 
(c) more income recognised from the higher percentage costs of completion for the Saujana O-Lot Project.</t>
  </si>
</sst>
</file>

<file path=xl/styles.xml><?xml version="1.0" encoding="utf-8"?>
<styleSheet xmlns="http://schemas.openxmlformats.org/spreadsheetml/2006/main">
  <numFmts count="36">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_);_(* \(#,##0.0\);_(* &quot;-&quot;??_);_(@_)"/>
    <numFmt numFmtId="185" formatCode="_(* #,##0_);_(* \(#,##0\);_(* &quot;-&quot;??_);_(@_)"/>
    <numFmt numFmtId="186" formatCode="_(* #,##0.0_);_(* \(#,##0.0\);_(* &quot;-&quot;_);_(@_)"/>
    <numFmt numFmtId="187" formatCode="_(* #,##0.0_);_(* \(#,##0.0\);_(* &quot;-&quot;?_);_(@_)"/>
    <numFmt numFmtId="188" formatCode="_(* #,##0.00_);_(* \(#,##0.00\);_(* &quot;-&quot;_);_(@_)"/>
    <numFmt numFmtId="189" formatCode="_(* #,##0.000_);_(* \(#,##0.000\);_(* &quot;-&quot;??_);_(@_)"/>
    <numFmt numFmtId="190" formatCode="_(* #,##0.0000_);_(* \(#,##0.0000\);_(* &quot;-&quot;??_);_(@_)"/>
    <numFmt numFmtId="191" formatCode="General_)"/>
  </numFmts>
  <fonts count="13">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
      <sz val="12"/>
      <name val="Helv"/>
      <family val="2"/>
    </font>
    <font>
      <vertAlign val="subscript"/>
      <sz val="10"/>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191"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34">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85" fontId="0" fillId="0" borderId="0" xfId="15" applyNumberFormat="1" applyAlignment="1">
      <alignment/>
    </xf>
    <xf numFmtId="185" fontId="0" fillId="0" borderId="0" xfId="15" applyNumberFormat="1" applyBorder="1" applyAlignment="1">
      <alignment/>
    </xf>
    <xf numFmtId="185" fontId="0" fillId="0" borderId="1" xfId="15" applyNumberFormat="1" applyBorder="1" applyAlignment="1">
      <alignment/>
    </xf>
    <xf numFmtId="185" fontId="2" fillId="0" borderId="0" xfId="15" applyNumberFormat="1" applyFont="1" applyAlignment="1">
      <alignment horizontal="center"/>
    </xf>
    <xf numFmtId="185"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85" fontId="0" fillId="0" borderId="0" xfId="15" applyNumberFormat="1" applyAlignment="1">
      <alignment/>
    </xf>
    <xf numFmtId="185" fontId="0" fillId="0" borderId="3" xfId="15" applyNumberFormat="1" applyBorder="1" applyAlignment="1">
      <alignment/>
    </xf>
    <xf numFmtId="185" fontId="0" fillId="0" borderId="2" xfId="15" applyNumberFormat="1" applyBorder="1" applyAlignment="1">
      <alignment/>
    </xf>
    <xf numFmtId="185"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171"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85" fontId="0" fillId="0" borderId="0" xfId="15" applyNumberFormat="1" applyAlignment="1">
      <alignment horizontal="left" vertical="top" wrapText="1"/>
    </xf>
    <xf numFmtId="185" fontId="0" fillId="0" borderId="4" xfId="15" applyNumberFormat="1" applyBorder="1" applyAlignment="1">
      <alignment/>
    </xf>
    <xf numFmtId="0" fontId="6" fillId="0" borderId="0" xfId="0" applyFont="1" applyAlignment="1">
      <alignment/>
    </xf>
    <xf numFmtId="171" fontId="0" fillId="0" borderId="0" xfId="15" applyNumberFormat="1" applyAlignment="1">
      <alignment/>
    </xf>
    <xf numFmtId="0" fontId="0" fillId="0" borderId="5" xfId="0" applyBorder="1" applyAlignment="1">
      <alignment/>
    </xf>
    <xf numFmtId="0" fontId="0" fillId="0" borderId="6" xfId="0" applyBorder="1" applyAlignment="1">
      <alignment/>
    </xf>
    <xf numFmtId="0" fontId="2" fillId="0" borderId="7" xfId="0" applyFont="1" applyBorder="1" applyAlignment="1">
      <alignment horizontal="center"/>
    </xf>
    <xf numFmtId="0" fontId="0" fillId="0" borderId="1" xfId="0" applyBorder="1" applyAlignment="1">
      <alignment/>
    </xf>
    <xf numFmtId="0" fontId="0" fillId="0" borderId="8" xfId="0" applyBorder="1" applyAlignment="1">
      <alignment/>
    </xf>
    <xf numFmtId="0" fontId="2" fillId="0" borderId="8" xfId="0" applyFont="1" applyBorder="1" applyAlignment="1">
      <alignment horizontal="center"/>
    </xf>
    <xf numFmtId="0" fontId="0" fillId="0" borderId="9" xfId="0" applyBorder="1" applyAlignment="1">
      <alignment/>
    </xf>
    <xf numFmtId="0" fontId="2" fillId="0" borderId="10" xfId="0" applyFont="1" applyBorder="1" applyAlignment="1">
      <alignment horizontal="left" indent="6"/>
    </xf>
    <xf numFmtId="0" fontId="2" fillId="0" borderId="11" xfId="0" applyFont="1" applyBorder="1" applyAlignment="1">
      <alignment horizontal="center"/>
    </xf>
    <xf numFmtId="14" fontId="2" fillId="0" borderId="11" xfId="0" applyNumberFormat="1" applyFont="1" applyBorder="1" applyAlignment="1">
      <alignment horizontal="center"/>
    </xf>
    <xf numFmtId="14" fontId="2" fillId="0" borderId="7" xfId="0" applyNumberFormat="1" applyFont="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top"/>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left" indent="4"/>
    </xf>
    <xf numFmtId="169" fontId="0" fillId="0" borderId="10" xfId="16" applyNumberFormat="1" applyBorder="1" applyAlignment="1">
      <alignment/>
    </xf>
    <xf numFmtId="169" fontId="0" fillId="0" borderId="8" xfId="16" applyNumberFormat="1" applyBorder="1" applyAlignment="1">
      <alignment/>
    </xf>
    <xf numFmtId="0" fontId="0" fillId="0" borderId="12" xfId="0" applyBorder="1" applyAlignment="1">
      <alignment/>
    </xf>
    <xf numFmtId="0" fontId="0" fillId="0" borderId="13" xfId="0" applyBorder="1" applyAlignment="1">
      <alignment/>
    </xf>
    <xf numFmtId="169" fontId="0" fillId="0" borderId="14" xfId="16" applyNumberFormat="1" applyBorder="1" applyAlignment="1">
      <alignment/>
    </xf>
    <xf numFmtId="169" fontId="0" fillId="0" borderId="15" xfId="16" applyNumberFormat="1" applyBorder="1" applyAlignment="1">
      <alignment/>
    </xf>
    <xf numFmtId="0" fontId="0" fillId="0" borderId="10" xfId="0" applyBorder="1" applyAlignment="1">
      <alignment horizontal="center"/>
    </xf>
    <xf numFmtId="0" fontId="0" fillId="0" borderId="14" xfId="0" applyBorder="1" applyAlignment="1">
      <alignment horizontal="center"/>
    </xf>
    <xf numFmtId="49" fontId="2" fillId="0" borderId="0" xfId="0" applyNumberFormat="1" applyFont="1" applyFill="1" applyAlignment="1">
      <alignment/>
    </xf>
    <xf numFmtId="169" fontId="0" fillId="0" borderId="0" xfId="16" applyAlignment="1">
      <alignment horizontal="center"/>
    </xf>
    <xf numFmtId="169" fontId="0" fillId="0" borderId="0" xfId="0" applyNumberFormat="1" applyAlignment="1">
      <alignment horizontal="center"/>
    </xf>
    <xf numFmtId="169" fontId="0" fillId="0" borderId="3" xfId="0" applyNumberFormat="1" applyBorder="1" applyAlignment="1">
      <alignment horizontal="center"/>
    </xf>
    <xf numFmtId="169" fontId="0" fillId="0" borderId="13"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6" xfId="0" applyNumberFormat="1" applyFont="1" applyBorder="1" applyAlignment="1">
      <alignment horizontal="center"/>
    </xf>
    <xf numFmtId="0" fontId="0" fillId="0" borderId="0" xfId="0" applyAlignment="1">
      <alignment horizontal="left"/>
    </xf>
    <xf numFmtId="185" fontId="0" fillId="0" borderId="0" xfId="0" applyNumberFormat="1" applyAlignment="1">
      <alignment/>
    </xf>
    <xf numFmtId="185" fontId="0" fillId="0" borderId="0" xfId="15" applyNumberFormat="1" applyFill="1" applyAlignment="1">
      <alignment/>
    </xf>
    <xf numFmtId="9" fontId="0" fillId="0" borderId="0" xfId="21"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85" fontId="0" fillId="0" borderId="17" xfId="15" applyNumberFormat="1" applyBorder="1" applyAlignment="1">
      <alignment/>
    </xf>
    <xf numFmtId="171" fontId="0" fillId="0" borderId="0" xfId="15" applyNumberFormat="1" applyBorder="1" applyAlignment="1">
      <alignment/>
    </xf>
    <xf numFmtId="171" fontId="0" fillId="0" borderId="18" xfId="15" applyNumberFormat="1" applyBorder="1" applyAlignment="1">
      <alignment/>
    </xf>
    <xf numFmtId="0" fontId="0" fillId="0" borderId="0" xfId="0" applyFont="1" applyAlignment="1">
      <alignment/>
    </xf>
    <xf numFmtId="0" fontId="10" fillId="0" borderId="0" xfId="0" applyFont="1" applyAlignment="1">
      <alignment/>
    </xf>
    <xf numFmtId="0" fontId="2" fillId="0" borderId="0" xfId="0" applyFont="1" applyAlignment="1">
      <alignment horizontal="left" indent="6"/>
    </xf>
    <xf numFmtId="0" fontId="2" fillId="0" borderId="0" xfId="0" applyFont="1" applyAlignment="1">
      <alignment horizontal="left" indent="10"/>
    </xf>
    <xf numFmtId="185" fontId="0" fillId="0" borderId="0" xfId="15" applyNumberFormat="1" applyFill="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185" fontId="0" fillId="0" borderId="5" xfId="15" applyNumberFormat="1" applyBorder="1" applyAlignment="1">
      <alignment/>
    </xf>
    <xf numFmtId="171" fontId="0" fillId="0" borderId="0" xfId="0" applyNumberFormat="1" applyAlignment="1">
      <alignment/>
    </xf>
    <xf numFmtId="0" fontId="2" fillId="0" borderId="0" xfId="0" applyFont="1" applyAlignment="1">
      <alignment horizontal="left"/>
    </xf>
    <xf numFmtId="169" fontId="0" fillId="0" borderId="0" xfId="0" applyNumberFormat="1" applyAlignment="1">
      <alignment/>
    </xf>
    <xf numFmtId="0" fontId="0" fillId="0" borderId="0" xfId="0" applyBorder="1" applyAlignment="1">
      <alignment/>
    </xf>
    <xf numFmtId="185" fontId="0" fillId="0" borderId="0" xfId="15" applyNumberFormat="1" applyFont="1" applyAlignment="1">
      <alignment/>
    </xf>
    <xf numFmtId="171" fontId="0" fillId="0" borderId="0" xfId="0" applyNumberFormat="1" applyFont="1" applyAlignment="1">
      <alignment/>
    </xf>
    <xf numFmtId="185" fontId="0" fillId="0" borderId="0" xfId="0" applyNumberFormat="1" applyFont="1" applyAlignment="1">
      <alignment/>
    </xf>
    <xf numFmtId="0" fontId="0" fillId="0" borderId="0" xfId="0" applyAlignment="1">
      <alignment horizontal="left" readingOrder="1"/>
    </xf>
    <xf numFmtId="0" fontId="0" fillId="0" borderId="0" xfId="0" applyAlignment="1">
      <alignment readingOrder="1"/>
    </xf>
    <xf numFmtId="191" fontId="0" fillId="0" borderId="0" xfId="0" applyFont="1" applyAlignment="1">
      <alignment wrapText="1"/>
    </xf>
    <xf numFmtId="191" fontId="2" fillId="0" borderId="0" xfId="0" applyFont="1" applyAlignment="1">
      <alignment/>
    </xf>
    <xf numFmtId="49" fontId="0" fillId="0" borderId="0" xfId="0" applyNumberFormat="1" applyAlignment="1">
      <alignment horizontal="center"/>
    </xf>
    <xf numFmtId="0" fontId="2" fillId="0" borderId="0" xfId="0" applyFont="1" applyFill="1" applyAlignment="1">
      <alignment/>
    </xf>
    <xf numFmtId="0" fontId="0" fillId="0" borderId="0" xfId="0" applyFill="1" applyAlignment="1">
      <alignment/>
    </xf>
    <xf numFmtId="0" fontId="0" fillId="0" borderId="0" xfId="0" applyAlignment="1">
      <alignment horizontal="justify" vertical="top" wrapText="1" readingOrder="1"/>
    </xf>
    <xf numFmtId="0" fontId="10" fillId="0" borderId="0" xfId="0" applyFont="1" applyAlignment="1">
      <alignment/>
    </xf>
    <xf numFmtId="0" fontId="0" fillId="0" borderId="0" xfId="0" applyAlignment="1">
      <alignment horizontal="justify" vertical="top" readingOrder="1"/>
    </xf>
    <xf numFmtId="0" fontId="0" fillId="0" borderId="0" xfId="0" applyAlignment="1">
      <alignment horizontal="left" vertical="top" readingOrder="1"/>
    </xf>
    <xf numFmtId="191" fontId="0" fillId="0" borderId="0" xfId="0" applyFont="1" applyAlignment="1">
      <alignment/>
    </xf>
    <xf numFmtId="185" fontId="0" fillId="0" borderId="17" xfId="15" applyNumberFormat="1" applyFont="1" applyBorder="1" applyAlignment="1">
      <alignment/>
    </xf>
    <xf numFmtId="191" fontId="0" fillId="0" borderId="17" xfId="0" applyFont="1" applyBorder="1" applyAlignment="1">
      <alignment/>
    </xf>
    <xf numFmtId="9" fontId="0" fillId="0" borderId="0" xfId="21" applyBorder="1" applyAlignment="1">
      <alignment/>
    </xf>
    <xf numFmtId="171" fontId="0" fillId="0" borderId="0" xfId="15" applyNumberFormat="1" applyBorder="1" applyAlignment="1">
      <alignment horizontal="right"/>
    </xf>
    <xf numFmtId="191" fontId="2" fillId="0" borderId="0" xfId="0" applyFont="1" applyAlignment="1">
      <alignment horizontal="left"/>
    </xf>
    <xf numFmtId="0" fontId="0" fillId="0" borderId="0" xfId="0" applyFont="1" applyAlignment="1">
      <alignment wrapText="1"/>
    </xf>
    <xf numFmtId="191" fontId="0" fillId="0" borderId="0" xfId="0" applyFont="1" applyAlignment="1">
      <alignment horizontal="justify"/>
    </xf>
    <xf numFmtId="191" fontId="0" fillId="0" borderId="0" xfId="0" applyFont="1" applyAlignment="1" quotePrefix="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0" fillId="0" borderId="0" xfId="0" applyAlignment="1">
      <alignment horizontal="left" wrapText="1"/>
    </xf>
    <xf numFmtId="0" fontId="5"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191" fontId="0" fillId="0" borderId="0" xfId="0" applyFont="1" applyAlignment="1">
      <alignment wrapText="1"/>
    </xf>
    <xf numFmtId="0" fontId="2" fillId="0" borderId="0" xfId="0" applyFont="1" applyAlignment="1">
      <alignment wrapText="1"/>
    </xf>
    <xf numFmtId="0" fontId="0" fillId="0" borderId="0" xfId="0" applyAlignment="1">
      <alignment horizontal="left" vertical="top" wrapText="1"/>
    </xf>
    <xf numFmtId="0" fontId="2" fillId="0" borderId="0" xfId="0" applyFont="1" applyFill="1" applyAlignment="1">
      <alignment horizontal="justify" vertical="top" wrapText="1" readingOrder="1"/>
    </xf>
    <xf numFmtId="0" fontId="0" fillId="0" borderId="0" xfId="0" applyAlignment="1">
      <alignment horizontal="justify" vertical="top" wrapText="1" readingOrder="1"/>
    </xf>
    <xf numFmtId="0" fontId="0" fillId="0" borderId="0" xfId="0" applyNumberFormat="1" applyFont="1" applyBorder="1" applyAlignment="1">
      <alignment wrapText="1"/>
    </xf>
    <xf numFmtId="0" fontId="0" fillId="0" borderId="9" xfId="0" applyBorder="1" applyAlignment="1">
      <alignment/>
    </xf>
    <xf numFmtId="0" fontId="0" fillId="0" borderId="5"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9055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7432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42100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7432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300</xdr:row>
      <xdr:rowOff>0</xdr:rowOff>
    </xdr:from>
    <xdr:ext cx="76200" cy="200025"/>
    <xdr:sp>
      <xdr:nvSpPr>
        <xdr:cNvPr id="1" name="TextBox 38"/>
        <xdr:cNvSpPr txBox="1">
          <a:spLocks noChangeArrowheads="1"/>
        </xdr:cNvSpPr>
      </xdr:nvSpPr>
      <xdr:spPr>
        <a:xfrm>
          <a:off x="5267325" y="456533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303</xdr:row>
      <xdr:rowOff>19050</xdr:rowOff>
    </xdr:from>
    <xdr:to>
      <xdr:col>5</xdr:col>
      <xdr:colOff>714375</xdr:colOff>
      <xdr:row>303</xdr:row>
      <xdr:rowOff>19050</xdr:rowOff>
    </xdr:to>
    <xdr:sp>
      <xdr:nvSpPr>
        <xdr:cNvPr id="2" name="Line 39"/>
        <xdr:cNvSpPr>
          <a:spLocks/>
        </xdr:cNvSpPr>
      </xdr:nvSpPr>
      <xdr:spPr>
        <a:xfrm>
          <a:off x="2457450" y="461581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303</xdr:row>
      <xdr:rowOff>9525</xdr:rowOff>
    </xdr:from>
    <xdr:to>
      <xdr:col>7</xdr:col>
      <xdr:colOff>0</xdr:colOff>
      <xdr:row>303</xdr:row>
      <xdr:rowOff>9525</xdr:rowOff>
    </xdr:to>
    <xdr:sp>
      <xdr:nvSpPr>
        <xdr:cNvPr id="3" name="Line 40"/>
        <xdr:cNvSpPr>
          <a:spLocks/>
        </xdr:cNvSpPr>
      </xdr:nvSpPr>
      <xdr:spPr>
        <a:xfrm>
          <a:off x="3209925" y="4614862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303</xdr:row>
      <xdr:rowOff>9525</xdr:rowOff>
    </xdr:from>
    <xdr:to>
      <xdr:col>7</xdr:col>
      <xdr:colOff>809625</xdr:colOff>
      <xdr:row>303</xdr:row>
      <xdr:rowOff>9525</xdr:rowOff>
    </xdr:to>
    <xdr:sp>
      <xdr:nvSpPr>
        <xdr:cNvPr id="4" name="Line 41"/>
        <xdr:cNvSpPr>
          <a:spLocks/>
        </xdr:cNvSpPr>
      </xdr:nvSpPr>
      <xdr:spPr>
        <a:xfrm>
          <a:off x="4067175" y="461486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400050</xdr:colOff>
      <xdr:row>303</xdr:row>
      <xdr:rowOff>9525</xdr:rowOff>
    </xdr:from>
    <xdr:to>
      <xdr:col>9</xdr:col>
      <xdr:colOff>1095375</xdr:colOff>
      <xdr:row>303</xdr:row>
      <xdr:rowOff>9525</xdr:rowOff>
    </xdr:to>
    <xdr:sp>
      <xdr:nvSpPr>
        <xdr:cNvPr id="5" name="Line 42"/>
        <xdr:cNvSpPr>
          <a:spLocks/>
        </xdr:cNvSpPr>
      </xdr:nvSpPr>
      <xdr:spPr>
        <a:xfrm>
          <a:off x="5172075" y="46148625"/>
          <a:ext cx="6953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301</xdr:row>
      <xdr:rowOff>19050</xdr:rowOff>
    </xdr:from>
    <xdr:to>
      <xdr:col>5</xdr:col>
      <xdr:colOff>714375</xdr:colOff>
      <xdr:row>301</xdr:row>
      <xdr:rowOff>19050</xdr:rowOff>
    </xdr:to>
    <xdr:sp>
      <xdr:nvSpPr>
        <xdr:cNvPr id="6" name="Line 43"/>
        <xdr:cNvSpPr>
          <a:spLocks/>
        </xdr:cNvSpPr>
      </xdr:nvSpPr>
      <xdr:spPr>
        <a:xfrm>
          <a:off x="2457450" y="458343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301</xdr:row>
      <xdr:rowOff>9525</xdr:rowOff>
    </xdr:from>
    <xdr:to>
      <xdr:col>7</xdr:col>
      <xdr:colOff>0</xdr:colOff>
      <xdr:row>301</xdr:row>
      <xdr:rowOff>9525</xdr:rowOff>
    </xdr:to>
    <xdr:sp>
      <xdr:nvSpPr>
        <xdr:cNvPr id="7" name="Line 44"/>
        <xdr:cNvSpPr>
          <a:spLocks/>
        </xdr:cNvSpPr>
      </xdr:nvSpPr>
      <xdr:spPr>
        <a:xfrm>
          <a:off x="3209925" y="4582477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301</xdr:row>
      <xdr:rowOff>9525</xdr:rowOff>
    </xdr:from>
    <xdr:to>
      <xdr:col>7</xdr:col>
      <xdr:colOff>809625</xdr:colOff>
      <xdr:row>301</xdr:row>
      <xdr:rowOff>9525</xdr:rowOff>
    </xdr:to>
    <xdr:sp>
      <xdr:nvSpPr>
        <xdr:cNvPr id="8" name="Line 45"/>
        <xdr:cNvSpPr>
          <a:spLocks/>
        </xdr:cNvSpPr>
      </xdr:nvSpPr>
      <xdr:spPr>
        <a:xfrm>
          <a:off x="4067175" y="458247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400050</xdr:colOff>
      <xdr:row>301</xdr:row>
      <xdr:rowOff>9525</xdr:rowOff>
    </xdr:from>
    <xdr:to>
      <xdr:col>10</xdr:col>
      <xdr:colOff>19050</xdr:colOff>
      <xdr:row>301</xdr:row>
      <xdr:rowOff>9525</xdr:rowOff>
    </xdr:to>
    <xdr:sp>
      <xdr:nvSpPr>
        <xdr:cNvPr id="9" name="Line 46"/>
        <xdr:cNvSpPr>
          <a:spLocks/>
        </xdr:cNvSpPr>
      </xdr:nvSpPr>
      <xdr:spPr>
        <a:xfrm>
          <a:off x="5172075" y="45824775"/>
          <a:ext cx="7239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306</xdr:row>
      <xdr:rowOff>9525</xdr:rowOff>
    </xdr:from>
    <xdr:to>
      <xdr:col>5</xdr:col>
      <xdr:colOff>714375</xdr:colOff>
      <xdr:row>306</xdr:row>
      <xdr:rowOff>9525</xdr:rowOff>
    </xdr:to>
    <xdr:sp>
      <xdr:nvSpPr>
        <xdr:cNvPr id="10" name="Line 47"/>
        <xdr:cNvSpPr>
          <a:spLocks/>
        </xdr:cNvSpPr>
      </xdr:nvSpPr>
      <xdr:spPr>
        <a:xfrm>
          <a:off x="2409825" y="466344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306</xdr:row>
      <xdr:rowOff>9525</xdr:rowOff>
    </xdr:from>
    <xdr:to>
      <xdr:col>7</xdr:col>
      <xdr:colOff>9525</xdr:colOff>
      <xdr:row>306</xdr:row>
      <xdr:rowOff>9525</xdr:rowOff>
    </xdr:to>
    <xdr:sp>
      <xdr:nvSpPr>
        <xdr:cNvPr id="11" name="Line 48"/>
        <xdr:cNvSpPr>
          <a:spLocks/>
        </xdr:cNvSpPr>
      </xdr:nvSpPr>
      <xdr:spPr>
        <a:xfrm>
          <a:off x="3257550" y="46634400"/>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238125</xdr:colOff>
      <xdr:row>305</xdr:row>
      <xdr:rowOff>152400</xdr:rowOff>
    </xdr:from>
    <xdr:to>
      <xdr:col>8</xdr:col>
      <xdr:colOff>9525</xdr:colOff>
      <xdr:row>305</xdr:row>
      <xdr:rowOff>152400</xdr:rowOff>
    </xdr:to>
    <xdr:sp>
      <xdr:nvSpPr>
        <xdr:cNvPr id="12" name="Line 49"/>
        <xdr:cNvSpPr>
          <a:spLocks/>
        </xdr:cNvSpPr>
      </xdr:nvSpPr>
      <xdr:spPr>
        <a:xfrm flipV="1">
          <a:off x="4095750" y="466153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428625</xdr:colOff>
      <xdr:row>306</xdr:row>
      <xdr:rowOff>0</xdr:rowOff>
    </xdr:from>
    <xdr:to>
      <xdr:col>10</xdr:col>
      <xdr:colOff>0</xdr:colOff>
      <xdr:row>306</xdr:row>
      <xdr:rowOff>0</xdr:rowOff>
    </xdr:to>
    <xdr:sp>
      <xdr:nvSpPr>
        <xdr:cNvPr id="13" name="Line 50"/>
        <xdr:cNvSpPr>
          <a:spLocks/>
        </xdr:cNvSpPr>
      </xdr:nvSpPr>
      <xdr:spPr>
        <a:xfrm>
          <a:off x="5200650" y="46624875"/>
          <a:ext cx="6762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161</xdr:row>
      <xdr:rowOff>0</xdr:rowOff>
    </xdr:from>
    <xdr:to>
      <xdr:col>10</xdr:col>
      <xdr:colOff>0</xdr:colOff>
      <xdr:row>170</xdr:row>
      <xdr:rowOff>0</xdr:rowOff>
    </xdr:to>
    <xdr:sp>
      <xdr:nvSpPr>
        <xdr:cNvPr id="14" name="TextBox 52"/>
        <xdr:cNvSpPr txBox="1">
          <a:spLocks noChangeArrowheads="1"/>
        </xdr:cNvSpPr>
      </xdr:nvSpPr>
      <xdr:spPr>
        <a:xfrm>
          <a:off x="323850" y="25955625"/>
          <a:ext cx="5553075" cy="1457325"/>
        </a:xfrm>
        <a:prstGeom prst="rect">
          <a:avLst/>
        </a:prstGeom>
        <a:noFill/>
        <a:ln w="9525" cmpd="sng">
          <a:noFill/>
        </a:ln>
      </xdr:spPr>
      <xdr:txBody>
        <a:bodyPr vertOverflow="clip" wrap="square" lIns="0" tIns="0" rIns="0" bIns="0"/>
        <a:p>
          <a:pPr algn="just">
            <a:defRPr/>
          </a:pPr>
          <a:r>
            <a:rPr lang="en-US" cap="none" sz="1000" b="0" i="0" u="sng" baseline="0">
              <a:latin typeface="Times New Roman"/>
              <a:ea typeface="Times New Roman"/>
              <a:cs typeface="Times New Roman"/>
            </a:rPr>
            <a:t>Kota Masai Project (Mukim Plentong, Johor)</a:t>
          </a:r>
          <a:r>
            <a:rPr lang="en-US" cap="none" sz="1000" b="0" i="0" u="none" baseline="0">
              <a:latin typeface="Times New Roman"/>
              <a:ea typeface="Times New Roman"/>
              <a:cs typeface="Times New Roman"/>
            </a:rPr>
            <a:t>
The demand for residential properties is expected to remain competitive except for properties priced below RM100,000. The demand for the commercial and industrial properties is expected to improve. 
</a:t>
          </a:r>
          <a:r>
            <a:rPr lang="en-US" cap="none" sz="1000" b="0" i="0" u="sng" baseline="0">
              <a:latin typeface="Times New Roman"/>
              <a:ea typeface="Times New Roman"/>
              <a:cs typeface="Times New Roman"/>
            </a:rPr>
            <a:t>Saujana O-Lot Project (Mukim Damansara, Selangor)</a:t>
          </a:r>
          <a:r>
            <a:rPr lang="en-US" cap="none" sz="1000" b="0" i="0" u="none" baseline="0">
              <a:latin typeface="Times New Roman"/>
              <a:ea typeface="Times New Roman"/>
              <a:cs typeface="Times New Roman"/>
            </a:rPr>
            <a:t>
The response for Saujana O-Lot Project continues to be encouraging for the current year quarter, and we expect the response to remain encouraging for Phase 2. It is expected that the launching of the said phase will be deferred to the first quarter of the next financial year following the vacant possession of Phase 1 which is expected to be end of September 2008.</a:t>
          </a:r>
        </a:p>
      </xdr:txBody>
    </xdr:sp>
    <xdr:clientData/>
  </xdr:twoCellAnchor>
  <xdr:oneCellAnchor>
    <xdr:from>
      <xdr:col>1</xdr:col>
      <xdr:colOff>9525</xdr:colOff>
      <xdr:row>141</xdr:row>
      <xdr:rowOff>0</xdr:rowOff>
    </xdr:from>
    <xdr:ext cx="5524500" cy="981075"/>
    <xdr:sp>
      <xdr:nvSpPr>
        <xdr:cNvPr id="15" name="TextBox 53"/>
        <xdr:cNvSpPr txBox="1">
          <a:spLocks noChangeArrowheads="1"/>
        </xdr:cNvSpPr>
      </xdr:nvSpPr>
      <xdr:spPr>
        <a:xfrm>
          <a:off x="304800" y="22821900"/>
          <a:ext cx="5524500" cy="98107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has recorded revenue of RM55.7 million and profit before taxation of RM1.8 million at the end of the third quarter of the financial year ending 30 September 2008. The Group's profits has increased by 16% in the current year quarter as compared to previous year corresponding quarter. This is mainly due to commencement of profits recognition from the new project (Saujana O-Lot) that was launched in October 2006.  There was no profit  recognised in previous year corresponding quarter.
</a:t>
          </a:r>
        </a:p>
      </xdr:txBody>
    </xdr:sp>
    <xdr:clientData/>
  </xdr:oneCellAnchor>
  <xdr:twoCellAnchor>
    <xdr:from>
      <xdr:col>1</xdr:col>
      <xdr:colOff>9525</xdr:colOff>
      <xdr:row>226</xdr:row>
      <xdr:rowOff>161925</xdr:rowOff>
    </xdr:from>
    <xdr:to>
      <xdr:col>9</xdr:col>
      <xdr:colOff>847725</xdr:colOff>
      <xdr:row>230</xdr:row>
      <xdr:rowOff>0</xdr:rowOff>
    </xdr:to>
    <xdr:sp>
      <xdr:nvSpPr>
        <xdr:cNvPr id="16" name="TextBox 54"/>
        <xdr:cNvSpPr txBox="1">
          <a:spLocks noChangeArrowheads="1"/>
        </xdr:cNvSpPr>
      </xdr:nvSpPr>
      <xdr:spPr>
        <a:xfrm>
          <a:off x="304800" y="33937575"/>
          <a:ext cx="5314950" cy="4953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effective tax rate on the Group in the current quarter and financial period to date is higher than the statutory rate principally due to expenditure disallowed for taxation purposes.</a:t>
          </a:r>
        </a:p>
      </xdr:txBody>
    </xdr:sp>
    <xdr:clientData/>
  </xdr:twoCellAnchor>
  <xdr:twoCellAnchor>
    <xdr:from>
      <xdr:col>1</xdr:col>
      <xdr:colOff>28575</xdr:colOff>
      <xdr:row>9</xdr:row>
      <xdr:rowOff>152400</xdr:rowOff>
    </xdr:from>
    <xdr:to>
      <xdr:col>9</xdr:col>
      <xdr:colOff>1057275</xdr:colOff>
      <xdr:row>19</xdr:row>
      <xdr:rowOff>142875</xdr:rowOff>
    </xdr:to>
    <xdr:sp>
      <xdr:nvSpPr>
        <xdr:cNvPr id="17" name="TextBox 55"/>
        <xdr:cNvSpPr txBox="1">
          <a:spLocks noChangeArrowheads="1"/>
        </xdr:cNvSpPr>
      </xdr:nvSpPr>
      <xdr:spPr>
        <a:xfrm>
          <a:off x="323850" y="1647825"/>
          <a:ext cx="5505450" cy="160972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Bursa Malaysia Securities Berhad .
The interim financial statements should be read in conjunction with the audited financial statements for the year ended 30 September 2007. These explanatory notes attached to the interim financial statements provide an explanation of events and transactions that are significant to an understanding of the changes in the financial position and performance of the Group since the year ended 30 September 2007.</a:t>
          </a:r>
        </a:p>
      </xdr:txBody>
    </xdr:sp>
    <xdr:clientData/>
  </xdr:twoCellAnchor>
  <xdr:twoCellAnchor>
    <xdr:from>
      <xdr:col>1</xdr:col>
      <xdr:colOff>9525</xdr:colOff>
      <xdr:row>69</xdr:row>
      <xdr:rowOff>152400</xdr:rowOff>
    </xdr:from>
    <xdr:to>
      <xdr:col>9</xdr:col>
      <xdr:colOff>1047750</xdr:colOff>
      <xdr:row>72</xdr:row>
      <xdr:rowOff>104775</xdr:rowOff>
    </xdr:to>
    <xdr:sp>
      <xdr:nvSpPr>
        <xdr:cNvPr id="18" name="TextBox 56"/>
        <xdr:cNvSpPr txBox="1">
          <a:spLocks noChangeArrowheads="1"/>
        </xdr:cNvSpPr>
      </xdr:nvSpPr>
      <xdr:spPr>
        <a:xfrm>
          <a:off x="304800" y="11391900"/>
          <a:ext cx="5514975" cy="438150"/>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Nature and amount of changes in estimate of amount reported in prior interim periods of the current financial year,  which give a material effect in the current interim period</a:t>
          </a:r>
        </a:p>
      </xdr:txBody>
    </xdr:sp>
    <xdr:clientData/>
  </xdr:twoCellAnchor>
  <xdr:twoCellAnchor>
    <xdr:from>
      <xdr:col>1</xdr:col>
      <xdr:colOff>28575</xdr:colOff>
      <xdr:row>73</xdr:row>
      <xdr:rowOff>9525</xdr:rowOff>
    </xdr:from>
    <xdr:to>
      <xdr:col>9</xdr:col>
      <xdr:colOff>800100</xdr:colOff>
      <xdr:row>75</xdr:row>
      <xdr:rowOff>85725</xdr:rowOff>
    </xdr:to>
    <xdr:sp>
      <xdr:nvSpPr>
        <xdr:cNvPr id="19" name="TextBox 57"/>
        <xdr:cNvSpPr txBox="1">
          <a:spLocks noChangeArrowheads="1"/>
        </xdr:cNvSpPr>
      </xdr:nvSpPr>
      <xdr:spPr>
        <a:xfrm>
          <a:off x="323850" y="11896725"/>
          <a:ext cx="5248275" cy="4000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changes in the estimates of amount which give rise to a material effect in the current interim period.</a:t>
          </a:r>
        </a:p>
      </xdr:txBody>
    </xdr:sp>
    <xdr:clientData/>
  </xdr:twoCellAnchor>
  <xdr:twoCellAnchor>
    <xdr:from>
      <xdr:col>1</xdr:col>
      <xdr:colOff>19050</xdr:colOff>
      <xdr:row>78</xdr:row>
      <xdr:rowOff>142875</xdr:rowOff>
    </xdr:from>
    <xdr:to>
      <xdr:col>9</xdr:col>
      <xdr:colOff>790575</xdr:colOff>
      <xdr:row>82</xdr:row>
      <xdr:rowOff>19050</xdr:rowOff>
    </xdr:to>
    <xdr:sp>
      <xdr:nvSpPr>
        <xdr:cNvPr id="20" name="TextBox 58"/>
        <xdr:cNvSpPr txBox="1">
          <a:spLocks noChangeArrowheads="1"/>
        </xdr:cNvSpPr>
      </xdr:nvSpPr>
      <xdr:spPr>
        <a:xfrm>
          <a:off x="314325" y="12839700"/>
          <a:ext cx="5248275" cy="5238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issuance, cancellation, repurchase, resale and repayment of debt and equity securities for the current financial period to date.</a:t>
          </a:r>
        </a:p>
      </xdr:txBody>
    </xdr:sp>
    <xdr:clientData/>
  </xdr:twoCellAnchor>
  <xdr:twoCellAnchor>
    <xdr:from>
      <xdr:col>0</xdr:col>
      <xdr:colOff>285750</xdr:colOff>
      <xdr:row>103</xdr:row>
      <xdr:rowOff>9525</xdr:rowOff>
    </xdr:from>
    <xdr:to>
      <xdr:col>9</xdr:col>
      <xdr:colOff>1066800</xdr:colOff>
      <xdr:row>105</xdr:row>
      <xdr:rowOff>47625</xdr:rowOff>
    </xdr:to>
    <xdr:sp>
      <xdr:nvSpPr>
        <xdr:cNvPr id="21" name="TextBox 59"/>
        <xdr:cNvSpPr txBox="1">
          <a:spLocks noChangeArrowheads="1"/>
        </xdr:cNvSpPr>
      </xdr:nvSpPr>
      <xdr:spPr>
        <a:xfrm>
          <a:off x="285750" y="16773525"/>
          <a:ext cx="5553075"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valuation being carried out on its property, plant and equipment for the financial quarter ended 30 June 2008.</a:t>
          </a:r>
        </a:p>
      </xdr:txBody>
    </xdr:sp>
    <xdr:clientData/>
  </xdr:twoCellAnchor>
  <xdr:twoCellAnchor>
    <xdr:from>
      <xdr:col>1</xdr:col>
      <xdr:colOff>9525</xdr:colOff>
      <xdr:row>109</xdr:row>
      <xdr:rowOff>0</xdr:rowOff>
    </xdr:from>
    <xdr:to>
      <xdr:col>9</xdr:col>
      <xdr:colOff>1038225</xdr:colOff>
      <xdr:row>111</xdr:row>
      <xdr:rowOff>0</xdr:rowOff>
    </xdr:to>
    <xdr:sp>
      <xdr:nvSpPr>
        <xdr:cNvPr id="22" name="TextBox 60"/>
        <xdr:cNvSpPr txBox="1">
          <a:spLocks noChangeArrowheads="1"/>
        </xdr:cNvSpPr>
      </xdr:nvSpPr>
      <xdr:spPr>
        <a:xfrm>
          <a:off x="304800" y="17735550"/>
          <a:ext cx="5505450" cy="3238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material events subsequent to the end of the interim period reported or that have not been reflected in the financial statement for the said period.</a:t>
          </a:r>
        </a:p>
      </xdr:txBody>
    </xdr:sp>
    <xdr:clientData/>
  </xdr:twoCellAnchor>
  <xdr:twoCellAnchor>
    <xdr:from>
      <xdr:col>2</xdr:col>
      <xdr:colOff>28575</xdr:colOff>
      <xdr:row>122</xdr:row>
      <xdr:rowOff>0</xdr:rowOff>
    </xdr:from>
    <xdr:to>
      <xdr:col>9</xdr:col>
      <xdr:colOff>1028700</xdr:colOff>
      <xdr:row>136</xdr:row>
      <xdr:rowOff>0</xdr:rowOff>
    </xdr:to>
    <xdr:sp>
      <xdr:nvSpPr>
        <xdr:cNvPr id="23" name="TextBox 61"/>
        <xdr:cNvSpPr txBox="1">
          <a:spLocks noChangeArrowheads="1"/>
        </xdr:cNvSpPr>
      </xdr:nvSpPr>
      <xdr:spPr>
        <a:xfrm>
          <a:off x="676275" y="19840575"/>
          <a:ext cx="5124450" cy="2266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 corporate guarantee is given by the Company on  18 March 2005 in favour of AmInvestment Bank  Berhad (formerly  known as AmMerchant Bank Berhad)("AMIB") in consideration of the latter giving  RM20.0 million term loan  and  revolving credit facilities to its subsidiary company, Focal Aims Sdn Bhd. To-date, a revolving credit of RM5.0 million and term loan of RM13.6 million from the total term  loan and revolving credit facilities has been drawndown.
On 28 February 2007, a corporate guarantee is given by the Company in favour of AMIB in consideration of  the latter giving RM20.0 million term loan to its subsidiary company, Focal Aims Sdn Bhd. To-date, RM20.0 million of the term loan has been drawndown.
On 10 August 2007, a corporate guarantee is given by the Company in favour of AMIB in consideration of the latter giving RM10.0 million term loan to its subsidiary company, Focal Aims Land Sdn Bhd. To-date, RM10.0 million of the term loan has been drawndown.</a:t>
          </a:r>
        </a:p>
      </xdr:txBody>
    </xdr:sp>
    <xdr:clientData/>
  </xdr:twoCellAnchor>
  <xdr:twoCellAnchor editAs="oneCell">
    <xdr:from>
      <xdr:col>5</xdr:col>
      <xdr:colOff>85725</xdr:colOff>
      <xdr:row>308</xdr:row>
      <xdr:rowOff>142875</xdr:rowOff>
    </xdr:from>
    <xdr:to>
      <xdr:col>6</xdr:col>
      <xdr:colOff>28575</xdr:colOff>
      <xdr:row>309</xdr:row>
      <xdr:rowOff>19050</xdr:rowOff>
    </xdr:to>
    <xdr:pic>
      <xdr:nvPicPr>
        <xdr:cNvPr id="24" name="Picture 64"/>
        <xdr:cNvPicPr preferRelativeResize="1">
          <a:picLocks noChangeAspect="1"/>
        </xdr:cNvPicPr>
      </xdr:nvPicPr>
      <xdr:blipFill>
        <a:blip r:embed="rId1"/>
        <a:stretch>
          <a:fillRect/>
        </a:stretch>
      </xdr:blipFill>
      <xdr:spPr>
        <a:xfrm>
          <a:off x="2400300" y="47091600"/>
          <a:ext cx="657225" cy="38100"/>
        </a:xfrm>
        <a:prstGeom prst="rect">
          <a:avLst/>
        </a:prstGeom>
        <a:noFill/>
        <a:ln w="9525" cmpd="sng">
          <a:noFill/>
        </a:ln>
      </xdr:spPr>
    </xdr:pic>
    <xdr:clientData/>
  </xdr:twoCellAnchor>
  <xdr:twoCellAnchor editAs="oneCell">
    <xdr:from>
      <xdr:col>6</xdr:col>
      <xdr:colOff>209550</xdr:colOff>
      <xdr:row>308</xdr:row>
      <xdr:rowOff>152400</xdr:rowOff>
    </xdr:from>
    <xdr:to>
      <xdr:col>7</xdr:col>
      <xdr:colOff>28575</xdr:colOff>
      <xdr:row>309</xdr:row>
      <xdr:rowOff>28575</xdr:rowOff>
    </xdr:to>
    <xdr:pic>
      <xdr:nvPicPr>
        <xdr:cNvPr id="25" name="Picture 65"/>
        <xdr:cNvPicPr preferRelativeResize="1">
          <a:picLocks noChangeAspect="1"/>
        </xdr:cNvPicPr>
      </xdr:nvPicPr>
      <xdr:blipFill>
        <a:blip r:embed="rId2"/>
        <a:stretch>
          <a:fillRect/>
        </a:stretch>
      </xdr:blipFill>
      <xdr:spPr>
        <a:xfrm>
          <a:off x="3238500" y="47101125"/>
          <a:ext cx="647700" cy="38100"/>
        </a:xfrm>
        <a:prstGeom prst="rect">
          <a:avLst/>
        </a:prstGeom>
        <a:noFill/>
        <a:ln w="9525" cmpd="sng">
          <a:noFill/>
        </a:ln>
      </xdr:spPr>
    </xdr:pic>
    <xdr:clientData/>
  </xdr:twoCellAnchor>
  <xdr:twoCellAnchor>
    <xdr:from>
      <xdr:col>12</xdr:col>
      <xdr:colOff>190500</xdr:colOff>
      <xdr:row>561</xdr:row>
      <xdr:rowOff>133350</xdr:rowOff>
    </xdr:from>
    <xdr:to>
      <xdr:col>13</xdr:col>
      <xdr:colOff>266700</xdr:colOff>
      <xdr:row>561</xdr:row>
      <xdr:rowOff>133350</xdr:rowOff>
    </xdr:to>
    <xdr:sp>
      <xdr:nvSpPr>
        <xdr:cNvPr id="26" name="Line 66"/>
        <xdr:cNvSpPr>
          <a:spLocks/>
        </xdr:cNvSpPr>
      </xdr:nvSpPr>
      <xdr:spPr>
        <a:xfrm>
          <a:off x="7115175" y="88049100"/>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7</xdr:col>
      <xdr:colOff>219075</xdr:colOff>
      <xdr:row>309</xdr:row>
      <xdr:rowOff>0</xdr:rowOff>
    </xdr:from>
    <xdr:to>
      <xdr:col>8</xdr:col>
      <xdr:colOff>38100</xdr:colOff>
      <xdr:row>309</xdr:row>
      <xdr:rowOff>38100</xdr:rowOff>
    </xdr:to>
    <xdr:pic>
      <xdr:nvPicPr>
        <xdr:cNvPr id="27" name="Picture 67"/>
        <xdr:cNvPicPr preferRelativeResize="1">
          <a:picLocks noChangeAspect="1"/>
        </xdr:cNvPicPr>
      </xdr:nvPicPr>
      <xdr:blipFill>
        <a:blip r:embed="rId2"/>
        <a:stretch>
          <a:fillRect/>
        </a:stretch>
      </xdr:blipFill>
      <xdr:spPr>
        <a:xfrm>
          <a:off x="4076700" y="47110650"/>
          <a:ext cx="647700" cy="38100"/>
        </a:xfrm>
        <a:prstGeom prst="rect">
          <a:avLst/>
        </a:prstGeom>
        <a:noFill/>
        <a:ln w="9525" cmpd="sng">
          <a:noFill/>
        </a:ln>
      </xdr:spPr>
    </xdr:pic>
    <xdr:clientData/>
  </xdr:twoCellAnchor>
  <xdr:twoCellAnchor editAs="oneCell">
    <xdr:from>
      <xdr:col>9</xdr:col>
      <xdr:colOff>409575</xdr:colOff>
      <xdr:row>308</xdr:row>
      <xdr:rowOff>142875</xdr:rowOff>
    </xdr:from>
    <xdr:to>
      <xdr:col>10</xdr:col>
      <xdr:colOff>28575</xdr:colOff>
      <xdr:row>309</xdr:row>
      <xdr:rowOff>38100</xdr:rowOff>
    </xdr:to>
    <xdr:pic>
      <xdr:nvPicPr>
        <xdr:cNvPr id="28" name="Picture 68"/>
        <xdr:cNvPicPr preferRelativeResize="1">
          <a:picLocks noChangeAspect="1"/>
        </xdr:cNvPicPr>
      </xdr:nvPicPr>
      <xdr:blipFill>
        <a:blip r:embed="rId2"/>
        <a:stretch>
          <a:fillRect/>
        </a:stretch>
      </xdr:blipFill>
      <xdr:spPr>
        <a:xfrm>
          <a:off x="5181600" y="47091600"/>
          <a:ext cx="723900" cy="57150"/>
        </a:xfrm>
        <a:prstGeom prst="rect">
          <a:avLst/>
        </a:prstGeom>
        <a:noFill/>
        <a:ln w="9525" cmpd="sng">
          <a:noFill/>
        </a:ln>
      </xdr:spPr>
    </xdr:pic>
    <xdr:clientData/>
  </xdr:twoCellAnchor>
  <xdr:twoCellAnchor>
    <xdr:from>
      <xdr:col>1</xdr:col>
      <xdr:colOff>9525</xdr:colOff>
      <xdr:row>21</xdr:row>
      <xdr:rowOff>152400</xdr:rowOff>
    </xdr:from>
    <xdr:to>
      <xdr:col>9</xdr:col>
      <xdr:colOff>1076325</xdr:colOff>
      <xdr:row>25</xdr:row>
      <xdr:rowOff>47625</xdr:rowOff>
    </xdr:to>
    <xdr:sp>
      <xdr:nvSpPr>
        <xdr:cNvPr id="29" name="TextBox 69"/>
        <xdr:cNvSpPr txBox="1">
          <a:spLocks noChangeArrowheads="1"/>
        </xdr:cNvSpPr>
      </xdr:nvSpPr>
      <xdr:spPr>
        <a:xfrm>
          <a:off x="304800" y="3590925"/>
          <a:ext cx="5543550" cy="542925"/>
        </a:xfrm>
        <a:prstGeom prst="rect">
          <a:avLst/>
        </a:prstGeom>
        <a:solidFill>
          <a:srgbClr val="FFFFFF">
            <a:alpha val="0"/>
          </a:srgbClr>
        </a:solidFill>
        <a:ln w="9525" cmpd="sng">
          <a:noFill/>
        </a:ln>
      </xdr:spPr>
      <xdr:txBody>
        <a:bodyPr vertOverflow="clip" wrap="square" lIns="0" tIns="0" rIns="0" bIns="0" anchor="just"/>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30 September 2007 except for the adoption of the following new/revised Financial Reporting Standards ("FRS") effective for financial period beginning 1 October 2007:</a:t>
          </a:r>
        </a:p>
      </xdr:txBody>
    </xdr:sp>
    <xdr:clientData/>
  </xdr:twoCellAnchor>
  <xdr:twoCellAnchor>
    <xdr:from>
      <xdr:col>1</xdr:col>
      <xdr:colOff>9525</xdr:colOff>
      <xdr:row>49</xdr:row>
      <xdr:rowOff>57150</xdr:rowOff>
    </xdr:from>
    <xdr:to>
      <xdr:col>9</xdr:col>
      <xdr:colOff>1076325</xdr:colOff>
      <xdr:row>51</xdr:row>
      <xdr:rowOff>133350</xdr:rowOff>
    </xdr:to>
    <xdr:sp>
      <xdr:nvSpPr>
        <xdr:cNvPr id="30" name="TextBox 70"/>
        <xdr:cNvSpPr txBox="1">
          <a:spLocks noChangeArrowheads="1"/>
        </xdr:cNvSpPr>
      </xdr:nvSpPr>
      <xdr:spPr>
        <a:xfrm>
          <a:off x="304800" y="8048625"/>
          <a:ext cx="5543550" cy="400050"/>
        </a:xfrm>
        <a:prstGeom prst="rect">
          <a:avLst/>
        </a:prstGeom>
        <a:solidFill>
          <a:srgbClr val="FFFFFF">
            <a:alpha val="0"/>
          </a:srgbClr>
        </a:solidFill>
        <a:ln w="9525" cmpd="sng">
          <a:noFill/>
        </a:ln>
      </xdr:spPr>
      <xdr:txBody>
        <a:bodyPr vertOverflow="clip" wrap="square" lIns="0" tIns="0" rIns="0" bIns="0" anchor="just"/>
        <a:p>
          <a:pPr algn="l">
            <a:defRPr/>
          </a:pPr>
          <a:r>
            <a:rPr lang="en-US" cap="none" sz="1000" b="0" i="0" u="none" baseline="0">
              <a:latin typeface="Times New Roman"/>
              <a:ea typeface="Times New Roman"/>
              <a:cs typeface="Times New Roman"/>
            </a:rPr>
            <a:t>The above FRSs, amendments to FRS and Interpretations are expected to have no significant impact on the financial statements of the Company upon their initial application.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9-2007\FAHB-WSHT30-09-0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12-2007\FAHB-WSHT31-12-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ount\Mthly%20Cash%20Flow%20&amp;%20Qtrly%20Consol\2008\Indirect%20CF%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3-2007\QTR3-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AHB-WSHT30-06-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6-2007\FAHB-WSHT30-06-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Indirect%20CF%2020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3-2008\QTR3-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 val="FAHB-WSHT30-09-07(1)"/>
    </sheetNames>
    <sheetDataSet>
      <sheetData sheetId="0">
        <row r="7">
          <cell r="K7">
            <v>2293640.39</v>
          </cell>
        </row>
        <row r="9">
          <cell r="K9">
            <v>341642044.66217285</v>
          </cell>
        </row>
        <row r="15">
          <cell r="K15">
            <v>854318</v>
          </cell>
        </row>
        <row r="38">
          <cell r="K38">
            <v>253317000</v>
          </cell>
        </row>
        <row r="42">
          <cell r="K42">
            <v>2500000</v>
          </cell>
        </row>
        <row r="46">
          <cell r="K46">
            <v>74258815.33</v>
          </cell>
        </row>
        <row r="47">
          <cell r="K47">
            <v>77038.5</v>
          </cell>
        </row>
        <row r="48">
          <cell r="K48">
            <v>0</v>
          </cell>
        </row>
        <row r="49">
          <cell r="K49">
            <v>0</v>
          </cell>
        </row>
        <row r="50">
          <cell r="K50">
            <v>0</v>
          </cell>
        </row>
        <row r="51">
          <cell r="K51">
            <v>61554359.851534694</v>
          </cell>
        </row>
        <row r="55">
          <cell r="K55">
            <v>46460115.44</v>
          </cell>
        </row>
        <row r="56">
          <cell r="K56">
            <v>8776318.73</v>
          </cell>
        </row>
        <row r="57">
          <cell r="K57">
            <v>754484.4200000009</v>
          </cell>
        </row>
        <row r="58">
          <cell r="K58">
            <v>2153503.09</v>
          </cell>
        </row>
        <row r="64">
          <cell r="K64">
            <v>0</v>
          </cell>
        </row>
        <row r="318">
          <cell r="K318">
            <v>22342.92</v>
          </cell>
        </row>
        <row r="326">
          <cell r="K326">
            <v>58031657.355936185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92">
          <cell r="L92">
            <v>0</v>
          </cell>
        </row>
        <row r="101">
          <cell r="L10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rect 12-2007"/>
      <sheetName val="Indirect 3-2008"/>
      <sheetName val="Indirect 6-2008"/>
      <sheetName val="Indirect 9-2008"/>
      <sheetName val="MSQ-GL (fixed assets)"/>
      <sheetName val="MSQ-GL (acc depn)"/>
      <sheetName val="MSQ-GL(fixed assets) - 03-08"/>
      <sheetName val="MSQ-GL (acc depn) -03-08"/>
      <sheetName val="MSQ-GL(fixed assets) -06-08"/>
      <sheetName val="MSQ-GL (acc depn) -06-08"/>
      <sheetName val="MSQ-GL (fixed asset) -09-07"/>
      <sheetName val="MSQ-GL (acc depn) -0907"/>
      <sheetName val="MSQ-GL(fixed assets) -06-07"/>
      <sheetName val="MSQ-GL (acc depn) -06-07"/>
      <sheetName val="MSQ-GL(fixed assets) - 03-07"/>
      <sheetName val="MSQ-GL (acc depn) -03-07"/>
    </sheetNames>
    <sheetDataSet>
      <sheetData sheetId="1">
        <row r="76">
          <cell r="F76">
            <v>-0.47112717293202877</v>
          </cell>
        </row>
      </sheetData>
      <sheetData sheetId="2">
        <row r="44">
          <cell r="F44">
            <v>14672770.728872772</v>
          </cell>
        </row>
        <row r="54">
          <cell r="F54">
            <v>-63416.219999999856</v>
          </cell>
        </row>
        <row r="67">
          <cell r="F67">
            <v>-13102783.090000005</v>
          </cell>
        </row>
        <row r="71">
          <cell r="F71">
            <v>-2171399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18409</v>
          </cell>
        </row>
        <row r="17">
          <cell r="F17">
            <v>-13893</v>
          </cell>
        </row>
        <row r="20">
          <cell r="F20">
            <v>473</v>
          </cell>
        </row>
        <row r="21">
          <cell r="F21">
            <v>-5667</v>
          </cell>
        </row>
        <row r="22">
          <cell r="F22">
            <v>-206</v>
          </cell>
        </row>
        <row r="25">
          <cell r="F25">
            <v>4907</v>
          </cell>
        </row>
      </sheetData>
      <sheetData sheetId="5">
        <row r="11">
          <cell r="C11">
            <v>46</v>
          </cell>
          <cell r="G11">
            <v>118</v>
          </cell>
        </row>
        <row r="12">
          <cell r="C12">
            <v>56</v>
          </cell>
          <cell r="G12">
            <v>206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2037212.74</v>
          </cell>
        </row>
        <row r="9">
          <cell r="K9">
            <v>347837511.65</v>
          </cell>
        </row>
        <row r="15">
          <cell r="K15">
            <v>854318</v>
          </cell>
        </row>
        <row r="20">
          <cell r="K20">
            <v>88107597.8163436</v>
          </cell>
        </row>
        <row r="21">
          <cell r="K21">
            <v>28196866.59</v>
          </cell>
        </row>
        <row r="22">
          <cell r="K22">
            <v>18519346.69</v>
          </cell>
        </row>
        <row r="23">
          <cell r="K23">
            <v>821551.15</v>
          </cell>
        </row>
        <row r="24">
          <cell r="K24">
            <v>0</v>
          </cell>
        </row>
        <row r="27">
          <cell r="K27">
            <v>804727.8500000001</v>
          </cell>
        </row>
        <row r="28">
          <cell r="K28">
            <v>901831.61</v>
          </cell>
        </row>
        <row r="29">
          <cell r="K29">
            <v>8325032.99</v>
          </cell>
        </row>
        <row r="38">
          <cell r="K38">
            <v>253317000</v>
          </cell>
        </row>
        <row r="42">
          <cell r="K42">
            <v>2500000</v>
          </cell>
        </row>
        <row r="46">
          <cell r="K46">
            <v>61839484.8</v>
          </cell>
        </row>
        <row r="47">
          <cell r="K47">
            <v>6186.75</v>
          </cell>
        </row>
        <row r="48">
          <cell r="K48">
            <v>0</v>
          </cell>
        </row>
        <row r="49">
          <cell r="K49">
            <v>0</v>
          </cell>
        </row>
        <row r="50">
          <cell r="K50">
            <v>0</v>
          </cell>
        </row>
        <row r="51">
          <cell r="K51">
            <v>61527679.851534694</v>
          </cell>
        </row>
        <row r="55">
          <cell r="K55">
            <v>47391013.57</v>
          </cell>
        </row>
        <row r="56">
          <cell r="K56">
            <v>8186711.93</v>
          </cell>
        </row>
        <row r="57">
          <cell r="K57">
            <v>484695.5900000007</v>
          </cell>
        </row>
        <row r="58">
          <cell r="K58">
            <v>3536214.4999999995</v>
          </cell>
        </row>
        <row r="64">
          <cell r="K64">
            <v>0</v>
          </cell>
        </row>
        <row r="108">
          <cell r="E108">
            <v>9891691.71</v>
          </cell>
          <cell r="K108">
            <v>9891691.71</v>
          </cell>
        </row>
        <row r="115">
          <cell r="K115">
            <v>20000000</v>
          </cell>
        </row>
        <row r="117">
          <cell r="K117">
            <v>17400716.11</v>
          </cell>
        </row>
        <row r="118">
          <cell r="K118">
            <v>98605.75</v>
          </cell>
        </row>
        <row r="289">
          <cell r="K289">
            <v>6186.75</v>
          </cell>
        </row>
        <row r="300">
          <cell r="K300">
            <v>61839484.8</v>
          </cell>
        </row>
        <row r="318">
          <cell r="K318">
            <v>22342.92</v>
          </cell>
        </row>
        <row r="326">
          <cell r="K326">
            <v>57617010.09480894</v>
          </cell>
        </row>
      </sheetData>
      <sheetData sheetId="1">
        <row r="6">
          <cell r="L6">
            <v>55684977.13</v>
          </cell>
        </row>
        <row r="8">
          <cell r="L8">
            <v>-45931344.03</v>
          </cell>
        </row>
        <row r="12">
          <cell r="L12">
            <v>959944.4199999999</v>
          </cell>
        </row>
        <row r="14">
          <cell r="L14">
            <v>-8673026.940000001</v>
          </cell>
        </row>
        <row r="18">
          <cell r="L18">
            <v>-216183.79</v>
          </cell>
        </row>
        <row r="22">
          <cell r="L22">
            <v>-739376.8599999999</v>
          </cell>
        </row>
        <row r="26">
          <cell r="L26">
            <v>-1499637.19</v>
          </cell>
        </row>
        <row r="68">
          <cell r="L68">
            <v>-408374.37000000005</v>
          </cell>
        </row>
        <row r="91">
          <cell r="L91">
            <v>766000</v>
          </cell>
        </row>
        <row r="96">
          <cell r="L96">
            <v>-26680</v>
          </cell>
        </row>
        <row r="100">
          <cell r="L100">
            <v>0</v>
          </cell>
        </row>
      </sheetData>
      <sheetData sheetId="3">
        <row r="11">
          <cell r="D11">
            <v>0</v>
          </cell>
          <cell r="G11">
            <v>-450578.60999999987</v>
          </cell>
        </row>
        <row r="15">
          <cell r="D15">
            <v>30084976.12</v>
          </cell>
          <cell r="G15">
            <v>2553284.58</v>
          </cell>
        </row>
        <row r="18">
          <cell r="G18">
            <v>-278339.1799999981</v>
          </cell>
        </row>
        <row r="19">
          <cell r="D19">
            <v>25600001.01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26">
          <cell r="K26">
            <v>1230843.6</v>
          </cell>
        </row>
        <row r="27">
          <cell r="K27">
            <v>7092156.68</v>
          </cell>
        </row>
        <row r="36">
          <cell r="K36">
            <v>253317000</v>
          </cell>
        </row>
        <row r="106">
          <cell r="K106">
            <v>9400618.91</v>
          </cell>
        </row>
        <row r="316">
          <cell r="K316">
            <v>22342.92</v>
          </cell>
        </row>
      </sheetData>
      <sheetData sheetId="1">
        <row r="6">
          <cell r="L6">
            <v>33930157.41</v>
          </cell>
        </row>
        <row r="8">
          <cell r="L8">
            <v>-24691884.22</v>
          </cell>
        </row>
        <row r="12">
          <cell r="L12">
            <v>641565.39</v>
          </cell>
        </row>
        <row r="14">
          <cell r="L14">
            <v>-7936580.830000001</v>
          </cell>
        </row>
        <row r="18">
          <cell r="L18">
            <v>-372916.18</v>
          </cell>
        </row>
        <row r="22">
          <cell r="L22">
            <v>4048782.72</v>
          </cell>
        </row>
        <row r="26">
          <cell r="L26">
            <v>-832163.8799999999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rect 12-2006"/>
      <sheetName val="Indirect 3-2007"/>
      <sheetName val="Indirect 6-2007"/>
      <sheetName val="Indirect 9-2007"/>
      <sheetName val="MSQ-GL (fixed assets)"/>
      <sheetName val="MSQ-GL (acc depn)"/>
      <sheetName val="MSQ-GL(fixed assets) - 03-07"/>
      <sheetName val="MSQ-GL (acc depn) -03-07"/>
      <sheetName val="MSQ-GL(fixed assets) -06-07"/>
      <sheetName val="MSQ-GL (acc depn) -06-07"/>
      <sheetName val="MSQ-GL (fixed asset) -09-07"/>
      <sheetName val="MSQ-GL (acc depn) -0907"/>
    </sheetNames>
    <sheetDataSet>
      <sheetData sheetId="2">
        <row r="44">
          <cell r="F44">
            <v>-18181964.919999998</v>
          </cell>
        </row>
        <row r="54">
          <cell r="F54">
            <v>-201058.87000000005</v>
          </cell>
        </row>
        <row r="67">
          <cell r="F67">
            <v>12494864.350000005</v>
          </cell>
        </row>
        <row r="71">
          <cell r="F71">
            <v>4810540.98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29729</v>
          </cell>
        </row>
        <row r="17">
          <cell r="F17">
            <v>-23835</v>
          </cell>
        </row>
        <row r="20">
          <cell r="F20">
            <v>452</v>
          </cell>
        </row>
        <row r="21">
          <cell r="F21">
            <v>-6154</v>
          </cell>
        </row>
        <row r="22">
          <cell r="F22">
            <v>-155</v>
          </cell>
        </row>
        <row r="25">
          <cell r="F25">
            <v>-265</v>
          </cell>
        </row>
      </sheetData>
      <sheetData sheetId="5">
        <row r="11">
          <cell r="G11">
            <v>299</v>
          </cell>
        </row>
        <row r="12">
          <cell r="G12">
            <v>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44"/>
  <sheetViews>
    <sheetView workbookViewId="0" topLeftCell="A10">
      <selection activeCell="A37" sqref="A37"/>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112" t="s">
        <v>246</v>
      </c>
      <c r="B2" s="112"/>
      <c r="C2" s="112"/>
      <c r="D2" s="112"/>
      <c r="E2" s="112"/>
      <c r="F2" s="112"/>
      <c r="G2" s="112"/>
      <c r="H2" s="112"/>
    </row>
    <row r="3" spans="1:8" ht="12.75">
      <c r="A3" s="112"/>
      <c r="B3" s="112"/>
      <c r="C3" s="112"/>
      <c r="D3" s="112"/>
      <c r="E3" s="112"/>
      <c r="F3" s="112"/>
      <c r="G3" s="112"/>
      <c r="H3" s="112"/>
    </row>
    <row r="4" spans="1:8" ht="12.75">
      <c r="A4" s="113" t="s">
        <v>54</v>
      </c>
      <c r="B4" s="114"/>
      <c r="C4" s="114"/>
      <c r="D4" s="114"/>
      <c r="E4" s="114"/>
      <c r="F4" s="114"/>
      <c r="G4" s="114"/>
      <c r="H4" s="114"/>
    </row>
    <row r="5" spans="1:8" ht="12.75" customHeight="1">
      <c r="A5" s="115" t="s">
        <v>234</v>
      </c>
      <c r="B5" s="115"/>
      <c r="C5" s="115"/>
      <c r="D5" s="115"/>
      <c r="E5" s="115"/>
      <c r="F5" s="115"/>
      <c r="G5" s="115"/>
      <c r="H5" s="115"/>
    </row>
    <row r="6" spans="1:8" ht="12.75">
      <c r="A6" s="115"/>
      <c r="B6" s="115"/>
      <c r="C6" s="115"/>
      <c r="D6" s="115"/>
      <c r="E6" s="115"/>
      <c r="F6" s="115"/>
      <c r="G6" s="115"/>
      <c r="H6" s="115"/>
    </row>
    <row r="7" spans="1:8" ht="12.75">
      <c r="A7" s="71"/>
      <c r="B7" s="71"/>
      <c r="C7" s="71"/>
      <c r="D7" s="71"/>
      <c r="E7" s="71"/>
      <c r="F7" s="71"/>
      <c r="G7" s="71"/>
      <c r="H7" s="71"/>
    </row>
    <row r="8" spans="2:8" ht="12.75">
      <c r="B8" s="112" t="s">
        <v>125</v>
      </c>
      <c r="C8" s="112"/>
      <c r="D8" s="112"/>
      <c r="F8" s="112" t="s">
        <v>124</v>
      </c>
      <c r="G8" s="112"/>
      <c r="H8" s="112"/>
    </row>
    <row r="9" spans="2:8" ht="12.75">
      <c r="B9" s="2" t="s">
        <v>126</v>
      </c>
      <c r="D9" s="2" t="s">
        <v>123</v>
      </c>
      <c r="F9" s="2" t="s">
        <v>126</v>
      </c>
      <c r="H9" s="2" t="s">
        <v>123</v>
      </c>
    </row>
    <row r="10" spans="2:8" ht="12.75">
      <c r="B10" s="2" t="s">
        <v>127</v>
      </c>
      <c r="C10" s="2"/>
      <c r="D10" s="2" t="s">
        <v>2</v>
      </c>
      <c r="E10" s="2"/>
      <c r="F10" s="2" t="s">
        <v>128</v>
      </c>
      <c r="G10" s="2"/>
      <c r="H10" s="2" t="s">
        <v>6</v>
      </c>
    </row>
    <row r="11" spans="2:8" ht="12.75">
      <c r="B11" s="2" t="s">
        <v>4</v>
      </c>
      <c r="C11" s="2"/>
      <c r="D11" s="2" t="s">
        <v>3</v>
      </c>
      <c r="E11" s="2"/>
      <c r="F11" s="2" t="s">
        <v>129</v>
      </c>
      <c r="G11" s="2"/>
      <c r="H11" s="2" t="s">
        <v>130</v>
      </c>
    </row>
    <row r="12" spans="2:8" ht="12.75">
      <c r="B12" s="3">
        <v>39629</v>
      </c>
      <c r="C12" s="3"/>
      <c r="D12" s="3">
        <v>39263</v>
      </c>
      <c r="E12" s="3"/>
      <c r="F12" s="3">
        <v>39629</v>
      </c>
      <c r="G12" s="3"/>
      <c r="H12" s="3">
        <v>39263</v>
      </c>
    </row>
    <row r="13" spans="2:8" ht="12.75">
      <c r="B13" s="2" t="s">
        <v>1</v>
      </c>
      <c r="C13" s="2"/>
      <c r="D13" s="2" t="s">
        <v>1</v>
      </c>
      <c r="E13" s="2"/>
      <c r="F13" s="2" t="s">
        <v>1</v>
      </c>
      <c r="G13" s="2"/>
      <c r="H13" s="2" t="s">
        <v>1</v>
      </c>
    </row>
    <row r="14" spans="4:8" ht="12.75">
      <c r="D14" s="2"/>
      <c r="H14" s="2"/>
    </row>
    <row r="15" spans="4:8" ht="12.75">
      <c r="D15" s="2"/>
      <c r="H15" s="2"/>
    </row>
    <row r="16" spans="1:8" ht="12.75">
      <c r="A16" t="s">
        <v>8</v>
      </c>
      <c r="B16" s="10">
        <f>F16-'[8]Income Statement'!$F$16</f>
        <v>25956</v>
      </c>
      <c r="C16" s="10"/>
      <c r="D16" s="10">
        <f>H16-'[4]Income Statement'!$F$16</f>
        <v>15521</v>
      </c>
      <c r="E16" s="10"/>
      <c r="F16" s="11">
        <f>ROUND('[5]IS'!$L$6/1000,0)</f>
        <v>55685</v>
      </c>
      <c r="G16" s="10"/>
      <c r="H16" s="11">
        <f>ROUND('[6]IS'!$L$6/1000,0)</f>
        <v>33930</v>
      </c>
    </row>
    <row r="17" spans="1:8" ht="12.75">
      <c r="A17" t="s">
        <v>114</v>
      </c>
      <c r="B17" s="12">
        <f>F17-'[8]Income Statement'!$F$17</f>
        <v>-22096</v>
      </c>
      <c r="C17" s="10"/>
      <c r="D17" s="12">
        <f>H17-'[4]Income Statement'!$F$17</f>
        <v>-10798</v>
      </c>
      <c r="E17" s="10"/>
      <c r="F17" s="12">
        <f>ROUND('[5]IS'!$L$8/1000,0)</f>
        <v>-45931</v>
      </c>
      <c r="G17" s="10"/>
      <c r="H17" s="12">
        <f>ROUND('[6]IS'!$L$8/1000,0)+1</f>
        <v>-24691</v>
      </c>
    </row>
    <row r="18" spans="1:8" ht="12.75">
      <c r="A18" s="5" t="s">
        <v>115</v>
      </c>
      <c r="B18" s="10">
        <f>SUM(B16:B17)</f>
        <v>3860</v>
      </c>
      <c r="C18" s="10"/>
      <c r="D18" s="10">
        <f>SUM(D16:D17)</f>
        <v>4723</v>
      </c>
      <c r="E18" s="10"/>
      <c r="F18" s="10">
        <f>SUM(F16:F17)</f>
        <v>9754</v>
      </c>
      <c r="G18" s="10"/>
      <c r="H18" s="10">
        <f>SUM(H16:H17)</f>
        <v>9239</v>
      </c>
    </row>
    <row r="19" spans="2:8" ht="12.75">
      <c r="B19" s="10"/>
      <c r="C19" s="10"/>
      <c r="D19" s="10"/>
      <c r="E19" s="10"/>
      <c r="F19" s="10"/>
      <c r="G19" s="10"/>
      <c r="H19" s="10"/>
    </row>
    <row r="20" spans="1:8" ht="12.75">
      <c r="A20" t="s">
        <v>118</v>
      </c>
      <c r="B20" s="11">
        <f>F20-'[8]Income Statement'!$F$20</f>
        <v>508</v>
      </c>
      <c r="C20" s="11"/>
      <c r="D20" s="11">
        <f>H20-'[4]Income Statement'!$F$20</f>
        <v>169</v>
      </c>
      <c r="E20" s="11"/>
      <c r="F20" s="11">
        <f>ROUND('[5]IS'!$L$12/1000,0)</f>
        <v>960</v>
      </c>
      <c r="G20" s="11"/>
      <c r="H20" s="11">
        <f>ROUND('[6]IS'!$L$12/1000,0)</f>
        <v>642</v>
      </c>
    </row>
    <row r="21" spans="1:8" ht="12.75">
      <c r="A21" t="s">
        <v>116</v>
      </c>
      <c r="B21" s="11">
        <f>F21-'[8]Income Statement'!$F$21</f>
        <v>-2519</v>
      </c>
      <c r="C21" s="11"/>
      <c r="D21" s="11">
        <f>H21-'[4]Income Statement'!$F$21</f>
        <v>-2270</v>
      </c>
      <c r="E21" s="11"/>
      <c r="F21" s="11">
        <f>ROUND('[5]IS'!$L$14/1000,0)</f>
        <v>-8673</v>
      </c>
      <c r="G21" s="11"/>
      <c r="H21" s="11">
        <f>ROUND('[6]IS'!$L$14/1000,0)</f>
        <v>-7937</v>
      </c>
    </row>
    <row r="22" spans="1:8" ht="12.75">
      <c r="A22" t="s">
        <v>9</v>
      </c>
      <c r="B22" s="10">
        <f>F22-'[8]Income Statement'!$F$22</f>
        <v>-61</v>
      </c>
      <c r="C22" s="10"/>
      <c r="D22" s="10">
        <f>H22-'[4]Income Statement'!$F$22</f>
        <v>-167</v>
      </c>
      <c r="E22" s="10"/>
      <c r="F22" s="10">
        <f>ROUND('[5]IS'!$L$18/1000,0)</f>
        <v>-216</v>
      </c>
      <c r="G22" s="10"/>
      <c r="H22" s="10">
        <f>ROUND('[6]IS'!$L$18/1000,0)</f>
        <v>-373</v>
      </c>
    </row>
    <row r="23" spans="2:8" ht="12.75">
      <c r="B23" s="12"/>
      <c r="C23" s="10"/>
      <c r="D23" s="12"/>
      <c r="E23" s="10"/>
      <c r="F23" s="12"/>
      <c r="G23" s="10"/>
      <c r="H23" s="12"/>
    </row>
    <row r="24" spans="1:8" ht="12.75">
      <c r="A24" s="5" t="s">
        <v>249</v>
      </c>
      <c r="B24" s="11">
        <f>SUM(B18:B23)</f>
        <v>1788</v>
      </c>
      <c r="C24" s="11"/>
      <c r="D24" s="11">
        <f>SUM(D18:D23)</f>
        <v>2455</v>
      </c>
      <c r="E24" s="11"/>
      <c r="F24" s="10">
        <f>SUM(F18:F23)</f>
        <v>1825</v>
      </c>
      <c r="G24" s="11"/>
      <c r="H24" s="10">
        <f>SUM(H18:H23)</f>
        <v>1571</v>
      </c>
    </row>
    <row r="25" spans="1:8" ht="12.75">
      <c r="A25" t="s">
        <v>117</v>
      </c>
      <c r="B25" s="11">
        <f>F25-'[8]Income Statement'!$F$25</f>
        <v>-474</v>
      </c>
      <c r="C25" s="11"/>
      <c r="D25" s="11">
        <f>H25-'[4]Income Statement'!$F$25</f>
        <v>-858</v>
      </c>
      <c r="E25" s="11"/>
      <c r="F25" s="11">
        <f>ROUND('[5]IS'!$L$22/1000,0)</f>
        <v>-739</v>
      </c>
      <c r="G25" s="11"/>
      <c r="H25" s="11">
        <f>ROUND('[6]IS'!$L$22/1000,0)</f>
        <v>4049</v>
      </c>
    </row>
    <row r="26" spans="2:8" ht="12.75">
      <c r="B26" s="12"/>
      <c r="C26" s="11"/>
      <c r="D26" s="12"/>
      <c r="E26" s="11"/>
      <c r="F26" s="12"/>
      <c r="G26" s="11"/>
      <c r="H26" s="12"/>
    </row>
    <row r="27" spans="1:8" ht="13.5" thickBot="1">
      <c r="A27" s="5" t="s">
        <v>119</v>
      </c>
      <c r="B27" s="73">
        <f>SUM(B24:B26)</f>
        <v>1314</v>
      </c>
      <c r="C27" s="11"/>
      <c r="D27" s="73">
        <f>SUM(D24:D26)</f>
        <v>1597</v>
      </c>
      <c r="E27" s="11"/>
      <c r="F27" s="73">
        <f>SUM(F24:F26)</f>
        <v>1086</v>
      </c>
      <c r="G27" s="11"/>
      <c r="H27" s="73">
        <f>SUM(H24:H26)</f>
        <v>5620</v>
      </c>
    </row>
    <row r="28" spans="2:8" ht="12.75">
      <c r="B28" s="11"/>
      <c r="C28" s="11"/>
      <c r="D28" s="11"/>
      <c r="E28" s="11"/>
      <c r="F28" s="11"/>
      <c r="G28" s="11"/>
      <c r="H28" s="11"/>
    </row>
    <row r="29" spans="1:8" ht="12.75">
      <c r="A29" t="s">
        <v>120</v>
      </c>
      <c r="B29" s="11"/>
      <c r="C29" s="11"/>
      <c r="D29" s="11"/>
      <c r="E29" s="11"/>
      <c r="F29" s="11"/>
      <c r="G29" s="11"/>
      <c r="H29" s="11"/>
    </row>
    <row r="30" spans="1:8" ht="12.75">
      <c r="A30" t="s">
        <v>121</v>
      </c>
      <c r="B30" s="11">
        <f>B27</f>
        <v>1314</v>
      </c>
      <c r="C30" s="11"/>
      <c r="D30" s="11">
        <f>D27</f>
        <v>1597</v>
      </c>
      <c r="E30" s="11"/>
      <c r="F30" s="11">
        <f>F27</f>
        <v>1086</v>
      </c>
      <c r="G30" s="11"/>
      <c r="H30" s="11">
        <f>H27</f>
        <v>5620</v>
      </c>
    </row>
    <row r="31" spans="1:8" ht="12.75">
      <c r="A31" t="s">
        <v>122</v>
      </c>
      <c r="B31" s="11">
        <v>0</v>
      </c>
      <c r="C31" s="11"/>
      <c r="D31" s="11">
        <v>0</v>
      </c>
      <c r="E31" s="11"/>
      <c r="F31" s="11">
        <v>0</v>
      </c>
      <c r="G31" s="11"/>
      <c r="H31" s="11">
        <v>0</v>
      </c>
    </row>
    <row r="32" spans="2:8" ht="13.5" thickBot="1">
      <c r="B32" s="73">
        <f>SUM(B30:B31)</f>
        <v>1314</v>
      </c>
      <c r="C32" s="11"/>
      <c r="D32" s="73">
        <f>SUM(D30:D31)</f>
        <v>1597</v>
      </c>
      <c r="E32" s="11"/>
      <c r="F32" s="73">
        <f>SUM(F30:F31)</f>
        <v>1086</v>
      </c>
      <c r="G32" s="11"/>
      <c r="H32" s="73">
        <f>SUM(H30:H31)</f>
        <v>5620</v>
      </c>
    </row>
    <row r="33" spans="2:8" ht="18" customHeight="1">
      <c r="B33" s="106"/>
      <c r="C33" s="11"/>
      <c r="D33" s="11"/>
      <c r="E33" s="11"/>
      <c r="F33" s="11"/>
      <c r="G33" s="11"/>
      <c r="H33" s="11"/>
    </row>
    <row r="34" spans="1:8" ht="36.75" customHeight="1">
      <c r="A34" s="15" t="s">
        <v>250</v>
      </c>
      <c r="B34" s="10"/>
      <c r="C34" s="10"/>
      <c r="D34" s="10"/>
      <c r="E34" s="10"/>
      <c r="F34" s="10"/>
      <c r="G34" s="10"/>
      <c r="H34" s="10"/>
    </row>
    <row r="35" spans="1:8" ht="26.25" thickBot="1">
      <c r="A35" s="17" t="s">
        <v>251</v>
      </c>
      <c r="B35" s="75">
        <f>B27/253317*100</f>
        <v>0.5187176541645449</v>
      </c>
      <c r="C35" s="11"/>
      <c r="D35" s="75">
        <f>D27/253317*100</f>
        <v>0.6304353833339255</v>
      </c>
      <c r="E35" s="11"/>
      <c r="F35" s="75">
        <f>F27/253317*100</f>
        <v>0.4287118511588247</v>
      </c>
      <c r="G35" s="11"/>
      <c r="H35" s="75">
        <f>H27/253317*100</f>
        <v>2.218564091632224</v>
      </c>
    </row>
    <row r="36" spans="1:8" ht="26.25" thickBot="1">
      <c r="A36" s="17" t="s">
        <v>252</v>
      </c>
      <c r="B36" s="75">
        <f>B27/253317*100</f>
        <v>0.5187176541645449</v>
      </c>
      <c r="C36" s="107"/>
      <c r="D36" s="75">
        <f>D27/253317*100</f>
        <v>0.6304353833339255</v>
      </c>
      <c r="E36" s="11"/>
      <c r="F36" s="75">
        <f>F27/253317*100</f>
        <v>0.4287118511588247</v>
      </c>
      <c r="G36" s="11"/>
      <c r="H36" s="75">
        <f>H27/253317*100</f>
        <v>2.218564091632224</v>
      </c>
    </row>
    <row r="37" spans="2:8" ht="12.75">
      <c r="B37" s="11"/>
      <c r="C37" s="11"/>
      <c r="D37" s="11"/>
      <c r="E37" s="11"/>
      <c r="F37" s="11"/>
      <c r="G37" s="11"/>
      <c r="H37" s="11"/>
    </row>
    <row r="38" spans="2:8" ht="12.75">
      <c r="B38" s="10"/>
      <c r="C38" s="10"/>
      <c r="D38" s="69"/>
      <c r="E38" s="10"/>
      <c r="F38" s="10"/>
      <c r="G38" s="10"/>
      <c r="H38" s="10"/>
    </row>
    <row r="39" spans="2:8" ht="12.75">
      <c r="B39" s="10"/>
      <c r="C39" s="10"/>
      <c r="D39" s="10"/>
      <c r="E39" s="10"/>
      <c r="F39" s="10"/>
      <c r="G39" s="10"/>
      <c r="H39" s="10"/>
    </row>
    <row r="40" spans="1:8" ht="12.75" customHeight="1">
      <c r="A40" s="116" t="s">
        <v>182</v>
      </c>
      <c r="B40" s="116"/>
      <c r="C40" s="116"/>
      <c r="D40" s="116"/>
      <c r="E40" s="116"/>
      <c r="F40" s="116"/>
      <c r="G40" s="116"/>
      <c r="H40" s="116"/>
    </row>
    <row r="41" spans="1:8" ht="12.75">
      <c r="A41" s="116"/>
      <c r="B41" s="116"/>
      <c r="C41" s="116"/>
      <c r="D41" s="116"/>
      <c r="E41" s="116"/>
      <c r="F41" s="116"/>
      <c r="G41" s="116"/>
      <c r="H41" s="116"/>
    </row>
    <row r="42" spans="1:8" ht="12.75">
      <c r="A42" s="116"/>
      <c r="B42" s="116"/>
      <c r="C42" s="116"/>
      <c r="D42" s="116"/>
      <c r="E42" s="116"/>
      <c r="F42" s="116"/>
      <c r="G42" s="116"/>
      <c r="H42" s="116"/>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5" right="0.75" top="1" bottom="1" header="0.5" footer="0.5"/>
  <pageSetup firstPageNumber="1" useFirstPageNumber="1" fitToHeight="1" fitToWidth="1" horizontalDpi="600" verticalDpi="600" orientation="portrait" paperSize="9" scale="95" r:id="rId2"/>
  <headerFooter alignWithMargins="0">
    <oddHeader>&amp;C&amp;"Times New Roman,Bold"&amp;14FOCAL AIMS HOLDINGS BERHAD&amp;"Times New Roman,Regular"&amp;10
(Company No: 17777-V)
</oddHeader>
    <oddFooter>&amp;C&amp;P</oddFoot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E515"/>
  <sheetViews>
    <sheetView workbookViewId="0" topLeftCell="A22">
      <selection activeCell="D48" sqref="D48"/>
    </sheetView>
  </sheetViews>
  <sheetFormatPr defaultColWidth="9.33203125" defaultRowHeight="12.75"/>
  <cols>
    <col min="1" max="1" width="48.5" style="0" customWidth="1"/>
    <col min="2" max="2" width="18.83203125" style="0" customWidth="1"/>
    <col min="3" max="3" width="4.33203125" style="0" customWidth="1"/>
    <col min="4" max="4" width="22.16015625" style="0" customWidth="1"/>
  </cols>
  <sheetData>
    <row r="2" spans="1:5" ht="12.75">
      <c r="A2" s="112" t="s">
        <v>233</v>
      </c>
      <c r="B2" s="112"/>
      <c r="C2" s="112"/>
      <c r="D2" s="112"/>
      <c r="E2" s="113"/>
    </row>
    <row r="4" ht="12.75">
      <c r="D4" s="2"/>
    </row>
    <row r="5" spans="2:4" ht="12.75">
      <c r="B5" s="2" t="s">
        <v>11</v>
      </c>
      <c r="C5" s="2"/>
      <c r="D5" s="2" t="s">
        <v>11</v>
      </c>
    </row>
    <row r="6" spans="2:4" ht="12.75">
      <c r="B6" s="3">
        <f>'Income Statement'!B12</f>
        <v>39629</v>
      </c>
      <c r="C6" s="2"/>
      <c r="D6" s="3">
        <v>39355</v>
      </c>
    </row>
    <row r="7" spans="2:4" ht="12.75">
      <c r="B7" s="2" t="s">
        <v>1</v>
      </c>
      <c r="C7" s="2"/>
      <c r="D7" s="2" t="s">
        <v>1</v>
      </c>
    </row>
    <row r="8" spans="2:4" ht="12.75">
      <c r="B8" s="2"/>
      <c r="C8" s="2"/>
      <c r="D8" s="2"/>
    </row>
    <row r="9" spans="1:4" ht="12.75">
      <c r="A9" s="5" t="s">
        <v>131</v>
      </c>
      <c r="B9" s="2"/>
      <c r="C9" s="2"/>
      <c r="D9" s="2"/>
    </row>
    <row r="10" ht="12.75">
      <c r="A10" s="5" t="s">
        <v>132</v>
      </c>
    </row>
    <row r="11" spans="1:4" ht="12.75">
      <c r="A11" t="s">
        <v>133</v>
      </c>
      <c r="B11" s="10">
        <f>ROUND('[5]BS'!$K$7/1000,3)</f>
        <v>2037.213</v>
      </c>
      <c r="C11" s="10"/>
      <c r="D11" s="89">
        <f>ROUND('[1]BS'!$K$7/1000,3)</f>
        <v>2293.64</v>
      </c>
    </row>
    <row r="12" spans="1:4" ht="12.75">
      <c r="A12" t="s">
        <v>134</v>
      </c>
      <c r="B12" s="10">
        <f>ROUND('[5]BS'!$K$9/1000,3)</f>
        <v>347837.512</v>
      </c>
      <c r="C12" s="10"/>
      <c r="D12" s="89">
        <f>ROUND('[1]BS'!$K$9/1000,3)</f>
        <v>341642.045</v>
      </c>
    </row>
    <row r="13" spans="1:4" ht="12.75">
      <c r="A13" t="s">
        <v>192</v>
      </c>
      <c r="B13" s="67">
        <f>ROUND('[5]BS'!$K$15/1000,3)</f>
        <v>854.318</v>
      </c>
      <c r="D13" s="91">
        <f>ROUND('[1]BS'!$K$15/1000,3)</f>
        <v>854.318</v>
      </c>
    </row>
    <row r="14" spans="2:4" ht="12.75">
      <c r="B14" s="85"/>
      <c r="D14" s="90"/>
    </row>
    <row r="15" spans="2:4" ht="12.75">
      <c r="B15" s="14">
        <f>SUM(B11:B14)</f>
        <v>350729.043</v>
      </c>
      <c r="C15" s="10"/>
      <c r="D15" s="14">
        <f>SUM(D11:D14)</f>
        <v>344790.003</v>
      </c>
    </row>
    <row r="16" spans="1:4" ht="12.75">
      <c r="A16" s="5" t="s">
        <v>12</v>
      </c>
      <c r="B16" s="10"/>
      <c r="C16" s="10"/>
      <c r="D16" s="10"/>
    </row>
    <row r="17" spans="1:4" ht="12.75">
      <c r="A17" t="s">
        <v>137</v>
      </c>
      <c r="B17" s="10">
        <f>ROUND('[5]BS'!$K$20/1000,3)</f>
        <v>88107.598</v>
      </c>
      <c r="C17" s="10"/>
      <c r="D17" s="10">
        <v>113691.008</v>
      </c>
    </row>
    <row r="18" spans="1:4" ht="12.75">
      <c r="A18" t="s">
        <v>135</v>
      </c>
      <c r="B18" s="10">
        <f>ROUND('[5]BS'!$K$21/1000,3)</f>
        <v>28196.867</v>
      </c>
      <c r="C18" s="10"/>
      <c r="D18" s="10">
        <v>22980.332</v>
      </c>
    </row>
    <row r="19" spans="1:4" ht="12.75">
      <c r="A19" t="s">
        <v>160</v>
      </c>
      <c r="B19" s="10">
        <f>ROUND(SUM('[5]BS'!$K$22:$K$27)/1000,3)</f>
        <v>20145.626</v>
      </c>
      <c r="C19" s="10"/>
      <c r="D19" s="10">
        <v>18904.518</v>
      </c>
    </row>
    <row r="20" spans="1:4" ht="12.75">
      <c r="A20" t="s">
        <v>136</v>
      </c>
      <c r="B20" s="10">
        <f>ROUND(SUM('[5]BS'!$K$28:$K$29)/1000,3)</f>
        <v>9226.865</v>
      </c>
      <c r="C20" s="10"/>
      <c r="D20" s="10">
        <v>7676.431</v>
      </c>
    </row>
    <row r="21" spans="2:4" ht="12.75">
      <c r="B21" s="10"/>
      <c r="C21" s="11"/>
      <c r="D21" s="10"/>
    </row>
    <row r="22" spans="2:4" ht="12.75">
      <c r="B22" s="84">
        <f>SUM(B17:B21)+1</f>
        <v>145677.95599999998</v>
      </c>
      <c r="C22" s="11"/>
      <c r="D22" s="84">
        <f>SUM(D17:D21)</f>
        <v>163252.28900000002</v>
      </c>
    </row>
    <row r="23" spans="1:4" ht="13.5" thickBot="1">
      <c r="A23" s="5" t="s">
        <v>138</v>
      </c>
      <c r="B23" s="73">
        <f>B15+B22</f>
        <v>496406.99899999995</v>
      </c>
      <c r="C23" s="11"/>
      <c r="D23" s="73">
        <f>D15+D22</f>
        <v>508042.292</v>
      </c>
    </row>
    <row r="24" spans="1:4" ht="12.75">
      <c r="A24" s="5"/>
      <c r="B24" s="11"/>
      <c r="C24" s="11"/>
      <c r="D24" s="11"/>
    </row>
    <row r="25" spans="1:4" ht="12.75">
      <c r="A25" s="5" t="s">
        <v>139</v>
      </c>
      <c r="B25" s="11"/>
      <c r="C25" s="11"/>
      <c r="D25" s="11"/>
    </row>
    <row r="26" spans="1:4" ht="12.75">
      <c r="A26" s="5" t="s">
        <v>140</v>
      </c>
      <c r="B26" s="11"/>
      <c r="C26" s="11"/>
      <c r="D26" s="11"/>
    </row>
    <row r="27" spans="1:4" ht="12.75">
      <c r="A27" s="5"/>
      <c r="B27" s="11"/>
      <c r="C27" s="11"/>
      <c r="D27" s="11"/>
    </row>
    <row r="28" spans="1:4" ht="12.75">
      <c r="A28" s="76" t="s">
        <v>141</v>
      </c>
      <c r="B28" s="10">
        <f>ROUND('[5]BS'!$K$38/1000,3)</f>
        <v>253317</v>
      </c>
      <c r="C28" s="11"/>
      <c r="D28" s="10">
        <f>ROUND('[1]BS'!$K$38/1000,3)</f>
        <v>253317</v>
      </c>
    </row>
    <row r="29" spans="1:4" ht="12.75">
      <c r="A29" s="76" t="s">
        <v>161</v>
      </c>
      <c r="B29" s="10">
        <f>ROUND('[5]BS'!$K$318/1000,3)</f>
        <v>22.343</v>
      </c>
      <c r="C29" s="11"/>
      <c r="D29" s="10">
        <f>ROUND('[1]BS'!$K$318/1000,3)</f>
        <v>22.343</v>
      </c>
    </row>
    <row r="30" spans="1:4" ht="12.75">
      <c r="A30" s="76" t="s">
        <v>142</v>
      </c>
      <c r="B30" s="12">
        <f>ROUND('[5]BS'!$K$326/1000,3)-B29</f>
        <v>57594.667</v>
      </c>
      <c r="C30" s="11"/>
      <c r="D30" s="12">
        <f>ROUND('[1]BS'!$K$326/1000,3)-D29</f>
        <v>58009.314</v>
      </c>
    </row>
    <row r="31" spans="1:4" ht="12.75">
      <c r="A31" s="76"/>
      <c r="B31" s="11">
        <f>SUM(B28:B30)</f>
        <v>310934.01</v>
      </c>
      <c r="C31" s="11"/>
      <c r="D31" s="11">
        <f>SUM(D28:D30)</f>
        <v>311348.657</v>
      </c>
    </row>
    <row r="32" spans="1:4" ht="12.75">
      <c r="A32" s="76" t="s">
        <v>122</v>
      </c>
      <c r="B32" s="10">
        <f>ROUND('[5]BS'!$K$42/1000,3)</f>
        <v>2500</v>
      </c>
      <c r="C32" s="11"/>
      <c r="D32" s="10">
        <f>ROUND('[1]BS'!$K$42/1000,3)</f>
        <v>2500</v>
      </c>
    </row>
    <row r="33" spans="1:4" ht="12.75">
      <c r="A33" s="76" t="s">
        <v>143</v>
      </c>
      <c r="B33" s="14">
        <f>SUM(B31:B32)</f>
        <v>313434.01</v>
      </c>
      <c r="C33" s="80"/>
      <c r="D33" s="14">
        <f>SUM(D31:D32)</f>
        <v>313848.657</v>
      </c>
    </row>
    <row r="34" spans="2:4" ht="12.75">
      <c r="B34" s="11"/>
      <c r="C34" s="11"/>
      <c r="D34" s="11"/>
    </row>
    <row r="35" spans="1:4" ht="12.75">
      <c r="A35" s="5" t="s">
        <v>145</v>
      </c>
      <c r="B35" s="10"/>
      <c r="C35" s="10"/>
      <c r="D35" s="10"/>
    </row>
    <row r="36" spans="1:4" ht="12.75">
      <c r="A36" t="s">
        <v>146</v>
      </c>
      <c r="B36" s="10">
        <f>ROUND(SUM('[5]BS'!$K$46:$K$50)/1000,3)</f>
        <v>61845.672</v>
      </c>
      <c r="C36" s="10"/>
      <c r="D36" s="10">
        <f>ROUND(SUM('[1]BS'!$K$46:$K$50)/1000,3)</f>
        <v>74335.854</v>
      </c>
    </row>
    <row r="37" spans="1:4" ht="12.75">
      <c r="A37" s="76" t="s">
        <v>147</v>
      </c>
      <c r="B37" s="10">
        <f>ROUND('[5]BS'!$K$51/1000,3)</f>
        <v>61527.68</v>
      </c>
      <c r="C37" s="10"/>
      <c r="D37" s="10">
        <f>ROUND('[1]BS'!$K$51/1000,3)</f>
        <v>61554.36</v>
      </c>
    </row>
    <row r="38" spans="2:4" ht="12.75">
      <c r="B38" s="14">
        <f>SUM(B36:B37)+1</f>
        <v>123374.352</v>
      </c>
      <c r="C38" s="10"/>
      <c r="D38" s="14">
        <f>SUM(D36:D37)</f>
        <v>135890.214</v>
      </c>
    </row>
    <row r="39" spans="2:4" ht="12.75">
      <c r="B39" s="10"/>
      <c r="C39" s="10"/>
      <c r="D39" s="10"/>
    </row>
    <row r="40" spans="1:4" ht="12.75">
      <c r="A40" s="5" t="s">
        <v>13</v>
      </c>
      <c r="B40" s="10"/>
      <c r="C40" s="10"/>
      <c r="D40" s="10"/>
    </row>
    <row r="41" spans="1:4" ht="12.75">
      <c r="A41" s="76" t="s">
        <v>146</v>
      </c>
      <c r="B41" s="10">
        <f>ROUND('[5]BS'!$K$55/1000,3)</f>
        <v>47391.014</v>
      </c>
      <c r="C41" s="10"/>
      <c r="D41" s="10">
        <f>ROUND('[1]BS'!$K$55/1000,3)</f>
        <v>46460.115</v>
      </c>
    </row>
    <row r="42" spans="1:4" ht="12.75">
      <c r="A42" t="s">
        <v>148</v>
      </c>
      <c r="B42" s="10">
        <f>ROUND(SUM('[5]BS'!$K$56:$K$58)/1000,3)</f>
        <v>12207.622</v>
      </c>
      <c r="C42" s="10"/>
      <c r="D42" s="10">
        <f>ROUND(SUM('[1]BS'!$K$56:$K$58)/1000,3)+159</f>
        <v>11843.306</v>
      </c>
    </row>
    <row r="43" spans="1:4" ht="12.75">
      <c r="A43" t="s">
        <v>144</v>
      </c>
      <c r="B43" s="10">
        <f>ROUND('[5]BS'!$K$64/1000,3)</f>
        <v>0</v>
      </c>
      <c r="C43" s="10"/>
      <c r="D43" s="10">
        <f>ROUND('[1]BS'!$K$64/1000,3)</f>
        <v>0</v>
      </c>
    </row>
    <row r="44" spans="2:4" ht="12.75">
      <c r="B44" s="14">
        <f>SUM(B41:B43)</f>
        <v>59598.636</v>
      </c>
      <c r="C44" s="10"/>
      <c r="D44" s="14">
        <f>SUM(D41:D43)</f>
        <v>58303.421</v>
      </c>
    </row>
    <row r="45" spans="1:4" ht="12.75">
      <c r="A45" s="5" t="s">
        <v>149</v>
      </c>
      <c r="B45" s="10">
        <f>B38+B44</f>
        <v>182972.988</v>
      </c>
      <c r="C45" s="10"/>
      <c r="D45" s="10">
        <f>D38+D44</f>
        <v>194193.635</v>
      </c>
    </row>
    <row r="46" spans="1:4" ht="13.5" thickBot="1">
      <c r="A46" s="5" t="s">
        <v>150</v>
      </c>
      <c r="B46" s="73">
        <f>B33+B45</f>
        <v>496406.998</v>
      </c>
      <c r="C46" s="10"/>
      <c r="D46" s="73">
        <f>D33+D45</f>
        <v>508042.292</v>
      </c>
    </row>
    <row r="47" spans="1:4" ht="12.75">
      <c r="A47" s="5"/>
      <c r="B47" s="11">
        <f>B23-B46</f>
        <v>0.0009999999310821295</v>
      </c>
      <c r="C47" s="10"/>
      <c r="D47" s="11">
        <f>D23-D46</f>
        <v>0</v>
      </c>
    </row>
    <row r="48" spans="1:4" ht="26.25" customHeight="1">
      <c r="A48" s="72" t="s">
        <v>159</v>
      </c>
      <c r="B48" s="74">
        <f>(B23-B45-B32)/B28</f>
        <v>1.227450234291421</v>
      </c>
      <c r="C48" s="10"/>
      <c r="D48" s="74">
        <f>(D23-D45-D32)/D28</f>
        <v>1.2290871003525228</v>
      </c>
    </row>
    <row r="49" spans="1:4" ht="12.75">
      <c r="A49" s="5"/>
      <c r="B49" s="11"/>
      <c r="C49" s="10"/>
      <c r="D49" s="11"/>
    </row>
    <row r="50" spans="2:4" ht="12.75">
      <c r="B50" s="10"/>
      <c r="C50" s="10"/>
      <c r="D50" s="10"/>
    </row>
    <row r="51" spans="1:5" ht="12.75">
      <c r="A51" s="117" t="s">
        <v>183</v>
      </c>
      <c r="B51" s="117"/>
      <c r="C51" s="117"/>
      <c r="D51" s="117"/>
      <c r="E51" s="117"/>
    </row>
    <row r="52" spans="1:5" ht="12.75" customHeight="1">
      <c r="A52" s="117"/>
      <c r="B52" s="117"/>
      <c r="C52" s="117"/>
      <c r="D52" s="117"/>
      <c r="E52" s="117"/>
    </row>
    <row r="53" spans="1:5" ht="12.75">
      <c r="A53" s="117"/>
      <c r="B53" s="117"/>
      <c r="C53" s="117"/>
      <c r="D53" s="117"/>
      <c r="E53" s="117"/>
    </row>
    <row r="54" spans="2:4" ht="12.75">
      <c r="B54" s="11"/>
      <c r="C54" s="11"/>
      <c r="D54" s="11"/>
    </row>
    <row r="55" spans="2:4" ht="12.75">
      <c r="B55" s="11"/>
      <c r="C55" s="11"/>
      <c r="D55" s="11"/>
    </row>
    <row r="56" spans="2:4" ht="12.75">
      <c r="B56" s="11"/>
      <c r="C56" s="11"/>
      <c r="D56" s="11"/>
    </row>
    <row r="57" spans="2:4" ht="12.75">
      <c r="B57" s="11"/>
      <c r="C57" s="11"/>
      <c r="D57" s="11"/>
    </row>
    <row r="58" spans="2:4" ht="12.75">
      <c r="B58" s="11"/>
      <c r="C58" s="11"/>
      <c r="D58" s="11"/>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0"/>
      <c r="C65" s="10"/>
      <c r="D65" s="10"/>
    </row>
    <row r="66" spans="2:4" ht="12.75">
      <c r="B66" s="31"/>
      <c r="C66" s="10"/>
      <c r="D66" s="31"/>
    </row>
    <row r="67" spans="2:4" ht="12.75">
      <c r="B67" s="31"/>
      <c r="C67" s="10"/>
      <c r="D67" s="31"/>
    </row>
    <row r="68" spans="2:4" ht="12.75">
      <c r="B68" s="31"/>
      <c r="C68" s="10"/>
      <c r="D68" s="31"/>
    </row>
    <row r="69" spans="2:4" ht="12.75">
      <c r="B69" s="10"/>
      <c r="C69" s="10"/>
      <c r="D69"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sheetData>
  <mergeCells count="2">
    <mergeCell ref="A2:E2"/>
    <mergeCell ref="A51:E53"/>
  </mergeCells>
  <printOptions/>
  <pageMargins left="0.52" right="0.41" top="0.84" bottom="0.57" header="0.39" footer="0.36"/>
  <pageSetup firstPageNumber="2" useFirstPageNumber="1" fitToHeight="1" fitToWidth="1" horizontalDpi="600" verticalDpi="600" orientation="portrait" paperSize="9" r:id="rId1"/>
  <headerFooter alignWithMargins="0">
    <oddHeader>&amp;C&amp;"Times New Roman,Bold"&amp;14FOCAL AIMS HOLDINGS BERHAD&amp;"Times New Roman,Regular"&amp;10
(Company No: 17777-V)
</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E37"/>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A18" sqref="A18"/>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118" t="s">
        <v>236</v>
      </c>
      <c r="B2" s="113"/>
      <c r="C2" s="116"/>
      <c r="D2" s="116"/>
      <c r="E2" s="30"/>
    </row>
    <row r="3" spans="1:5" ht="12.75" customHeight="1">
      <c r="A3" s="113"/>
      <c r="B3" s="113"/>
      <c r="C3" s="116"/>
      <c r="D3" s="116"/>
      <c r="E3" s="30"/>
    </row>
    <row r="4" spans="1:5" ht="12.75" customHeight="1">
      <c r="A4" s="30"/>
      <c r="B4" s="30"/>
      <c r="C4" s="30"/>
      <c r="D4" s="30"/>
      <c r="E4" s="30"/>
    </row>
    <row r="8" spans="2:4" ht="12.75">
      <c r="B8" s="81" t="s">
        <v>235</v>
      </c>
      <c r="C8" s="2"/>
      <c r="D8" s="2"/>
    </row>
    <row r="9" spans="2:4" ht="12.75">
      <c r="B9" s="3">
        <f>'Income Statement'!B12</f>
        <v>39629</v>
      </c>
      <c r="C9" s="2"/>
      <c r="D9" s="3">
        <v>39263</v>
      </c>
    </row>
    <row r="10" spans="2:4" ht="12.75">
      <c r="B10" s="2" t="s">
        <v>1</v>
      </c>
      <c r="C10" s="2"/>
      <c r="D10" s="2" t="s">
        <v>1</v>
      </c>
    </row>
    <row r="11" ht="12.75">
      <c r="D11" s="1"/>
    </row>
    <row r="12" spans="1:4" ht="12.75">
      <c r="A12" t="s">
        <v>253</v>
      </c>
      <c r="B12" s="10">
        <f>ROUND('[3]Indirect 6-2008'!$F$44,-3)/1000</f>
        <v>14673</v>
      </c>
      <c r="C12" s="10"/>
      <c r="D12" s="10">
        <f>ROUND('[7]Indirect 6-2007'!$F$44,-3)/1000-1</f>
        <v>-18183</v>
      </c>
    </row>
    <row r="13" spans="1:4" ht="13.5" customHeight="1">
      <c r="A13" t="s">
        <v>162</v>
      </c>
      <c r="B13" s="10">
        <f>ROUND('[3]Indirect 6-2008'!$F$54,-3)/1000-1</f>
        <v>-64</v>
      </c>
      <c r="C13" s="10"/>
      <c r="D13" s="10">
        <f>ROUND('[7]Indirect 6-2007'!$F$54,-3)/1000</f>
        <v>-201</v>
      </c>
    </row>
    <row r="14" spans="1:5" ht="12.75">
      <c r="A14" s="82" t="s">
        <v>254</v>
      </c>
      <c r="B14" s="12">
        <f>ROUND('[3]Indirect 6-2008'!$F$67,-3)/1000</f>
        <v>-13103</v>
      </c>
      <c r="C14" s="11"/>
      <c r="D14" s="12">
        <f>ROUND('[7]Indirect 6-2007'!$F$67,-3)/1000</f>
        <v>12495</v>
      </c>
      <c r="E14" s="1"/>
    </row>
    <row r="15" spans="1:5" ht="12.75">
      <c r="A15" s="1"/>
      <c r="B15" s="11"/>
      <c r="C15" s="11"/>
      <c r="D15" s="11"/>
      <c r="E15" s="1"/>
    </row>
    <row r="16" spans="1:5" ht="12.75">
      <c r="A16" s="82" t="s">
        <v>255</v>
      </c>
      <c r="B16" s="11">
        <f>SUM(B12:B15)</f>
        <v>1506</v>
      </c>
      <c r="C16" s="11"/>
      <c r="D16" s="11">
        <f>SUM(D12:D15)</f>
        <v>-5889</v>
      </c>
      <c r="E16" s="1"/>
    </row>
    <row r="17" spans="1:5" ht="12.75">
      <c r="A17" s="1"/>
      <c r="B17" s="11"/>
      <c r="C17" s="11"/>
      <c r="D17" s="11"/>
      <c r="E17" s="1"/>
    </row>
    <row r="18" spans="1:5" ht="12.75">
      <c r="A18" s="82" t="s">
        <v>163</v>
      </c>
      <c r="B18" s="10">
        <f>ROUND('[3]Indirect 6-2008'!$F$71,-3)/1000</f>
        <v>-2171</v>
      </c>
      <c r="C18" s="11"/>
      <c r="D18" s="11">
        <f>ROUND('[7]Indirect 6-2007'!$F$71,-3)/1000</f>
        <v>4811</v>
      </c>
      <c r="E18" s="1"/>
    </row>
    <row r="19" spans="1:5" ht="12.75">
      <c r="A19" s="1"/>
      <c r="B19" s="11"/>
      <c r="C19" s="11"/>
      <c r="D19" s="11"/>
      <c r="E19" s="1"/>
    </row>
    <row r="20" spans="1:5" ht="13.5" thickBot="1">
      <c r="A20" s="1" t="s">
        <v>164</v>
      </c>
      <c r="B20" s="73">
        <f>SUM(B16:B19)</f>
        <v>-665</v>
      </c>
      <c r="C20" s="11"/>
      <c r="D20" s="73">
        <f>SUM(D16:D19)</f>
        <v>-1078</v>
      </c>
      <c r="E20" s="1"/>
    </row>
    <row r="21" spans="1:5" ht="12.75">
      <c r="A21" s="1"/>
      <c r="B21" s="11"/>
      <c r="C21" s="11"/>
      <c r="D21" s="11"/>
      <c r="E21" s="1"/>
    </row>
    <row r="22" spans="1:5" ht="12.75">
      <c r="A22" s="1"/>
      <c r="B22" s="11"/>
      <c r="C22" s="11"/>
      <c r="D22" s="11"/>
      <c r="E22" s="1"/>
    </row>
    <row r="23" spans="1:5" ht="12.75">
      <c r="A23" s="1" t="s">
        <v>165</v>
      </c>
      <c r="B23" s="11"/>
      <c r="C23" s="11"/>
      <c r="D23" s="11"/>
      <c r="E23" s="1"/>
    </row>
    <row r="24" spans="1:5" ht="12.75">
      <c r="A24" s="1"/>
      <c r="B24" s="11"/>
      <c r="C24" s="11"/>
      <c r="D24" s="11"/>
      <c r="E24" s="1"/>
    </row>
    <row r="25" spans="1:5" ht="12.75">
      <c r="A25" s="1" t="s">
        <v>166</v>
      </c>
      <c r="B25" s="11">
        <f>'[5]BS'!$K$28/1000</f>
        <v>901.83161</v>
      </c>
      <c r="C25" s="11"/>
      <c r="D25" s="11">
        <f>'[6]BS'!$K$26/1000</f>
        <v>1230.8436000000002</v>
      </c>
      <c r="E25" s="1"/>
    </row>
    <row r="26" spans="1:5" ht="12.75">
      <c r="A26" s="1" t="s">
        <v>167</v>
      </c>
      <c r="B26" s="11">
        <f>'[5]BS'!$K$29/1000</f>
        <v>8325.03299</v>
      </c>
      <c r="C26" s="11"/>
      <c r="D26" s="11">
        <f>'[6]BS'!$K$27/1000</f>
        <v>7092.15668</v>
      </c>
      <c r="E26" s="1"/>
    </row>
    <row r="27" spans="1:5" ht="12.75">
      <c r="A27" s="82" t="s">
        <v>168</v>
      </c>
      <c r="B27" s="11">
        <f>-'[5]BS'!$K$108/1000</f>
        <v>-9891.691710000001</v>
      </c>
      <c r="C27" s="11"/>
      <c r="D27" s="11">
        <f>-'[6]BS'!$K$106/1000</f>
        <v>-9400.618910000001</v>
      </c>
      <c r="E27" s="1"/>
    </row>
    <row r="28" spans="1:5" ht="12.75" hidden="1">
      <c r="A28" s="82" t="s">
        <v>19</v>
      </c>
      <c r="B28" s="11">
        <f>'[3]Indirect 3-2008'!$F$76/1000</f>
        <v>-0.0004711271729320288</v>
      </c>
      <c r="C28" s="11"/>
      <c r="D28" s="11">
        <v>0</v>
      </c>
      <c r="E28" s="1"/>
    </row>
    <row r="29" spans="1:5" ht="13.5" thickBot="1">
      <c r="A29" s="1"/>
      <c r="B29" s="73">
        <f>SUM(B25:B28)</f>
        <v>-664.8275811271749</v>
      </c>
      <c r="C29" s="11"/>
      <c r="D29" s="73">
        <f>SUM(D25:D27)</f>
        <v>-1077.6186300000008</v>
      </c>
      <c r="E29" s="1"/>
    </row>
    <row r="30" spans="1:5" ht="12.75">
      <c r="A30" s="1"/>
      <c r="B30" s="11"/>
      <c r="C30" s="11"/>
      <c r="D30" s="11"/>
      <c r="E30" s="1"/>
    </row>
    <row r="31" spans="1:5" ht="12.75">
      <c r="A31" s="82"/>
      <c r="B31" s="80"/>
      <c r="C31" s="11"/>
      <c r="D31" s="11"/>
      <c r="E31" s="1"/>
    </row>
    <row r="32" spans="1:5" ht="12.75">
      <c r="A32" s="1"/>
      <c r="B32" s="11"/>
      <c r="C32" s="11"/>
      <c r="D32" s="11"/>
      <c r="E32" s="1"/>
    </row>
    <row r="33" spans="1:5" ht="12.75">
      <c r="A33" s="1"/>
      <c r="B33" s="11"/>
      <c r="C33" s="1"/>
      <c r="D33" s="1"/>
      <c r="E33" s="1"/>
    </row>
    <row r="35" spans="1:5" ht="12.75">
      <c r="A35" s="117" t="s">
        <v>184</v>
      </c>
      <c r="B35" s="117"/>
      <c r="C35" s="117"/>
      <c r="D35" s="117"/>
      <c r="E35" s="23"/>
    </row>
    <row r="36" spans="1:5" ht="12.75">
      <c r="A36" s="117"/>
      <c r="B36" s="117"/>
      <c r="C36" s="117"/>
      <c r="D36" s="117"/>
      <c r="E36" s="23"/>
    </row>
    <row r="37" spans="1:5" ht="12.75">
      <c r="A37" s="116"/>
      <c r="B37" s="116"/>
      <c r="C37" s="116"/>
      <c r="D37" s="116"/>
      <c r="E37" s="23"/>
    </row>
  </sheetData>
  <mergeCells count="2">
    <mergeCell ref="A2:D3"/>
    <mergeCell ref="A35:D37"/>
  </mergeCells>
  <printOptions/>
  <pageMargins left="0.75" right="0.75" top="1" bottom="1" header="0.5" footer="0.5"/>
  <pageSetup firstPageNumber="3" useFirstPageNumber="1" fitToHeight="1" fitToWidth="1" horizontalDpi="300" verticalDpi="300" orientation="portrait" paperSize="9" scale="99" r:id="rId1"/>
  <headerFooter alignWithMargins="0">
    <oddHeader>&amp;C&amp;"Times New Roman,Bold"&amp;14FOCAL AIMS HOLDINGS BERHAD&amp;"Times New Roman,Regular"&amp;10
(Company No: 17777-V)
</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11"/>
  <sheetViews>
    <sheetView workbookViewId="0" topLeftCell="A1">
      <pane xSplit="1" ySplit="9" topLeftCell="B19" activePane="bottomRight" state="frozen"/>
      <selection pane="topLeft" activeCell="A1" sqref="A1"/>
      <selection pane="topRight" activeCell="B1" sqref="B1"/>
      <selection pane="bottomLeft" activeCell="A9" sqref="A9"/>
      <selection pane="bottomRight" activeCell="A18" sqref="A18"/>
    </sheetView>
  </sheetViews>
  <sheetFormatPr defaultColWidth="9.33203125" defaultRowHeight="12.75"/>
  <cols>
    <col min="1" max="1" width="47.66015625"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9" ht="12.75">
      <c r="A1" s="112" t="s">
        <v>237</v>
      </c>
      <c r="B1" s="112"/>
      <c r="C1" s="112"/>
      <c r="D1" s="112"/>
      <c r="E1" s="112"/>
      <c r="F1" s="112"/>
      <c r="G1" s="112"/>
      <c r="H1" s="112"/>
      <c r="I1" s="23"/>
    </row>
    <row r="2" spans="1:9" ht="12.75">
      <c r="A2" s="112"/>
      <c r="B2" s="112"/>
      <c r="C2" s="112"/>
      <c r="D2" s="112"/>
      <c r="E2" s="112"/>
      <c r="F2" s="112"/>
      <c r="G2" s="112"/>
      <c r="H2" s="112"/>
      <c r="I2" s="23"/>
    </row>
    <row r="4" ht="12.75">
      <c r="B4" s="79" t="s">
        <v>151</v>
      </c>
    </row>
    <row r="6" spans="2:8" ht="12.75">
      <c r="B6" s="78" t="s">
        <v>157</v>
      </c>
      <c r="C6" s="5"/>
      <c r="E6" s="2"/>
      <c r="F6" s="2" t="s">
        <v>158</v>
      </c>
      <c r="G6" s="2"/>
      <c r="H6" s="2"/>
    </row>
    <row r="7" spans="2:12" ht="25.5">
      <c r="B7" s="2" t="s">
        <v>14</v>
      </c>
      <c r="C7" s="5"/>
      <c r="D7" s="70" t="s">
        <v>156</v>
      </c>
      <c r="E7" s="2"/>
      <c r="F7" s="70" t="s">
        <v>153</v>
      </c>
      <c r="G7" s="2"/>
      <c r="H7" s="2" t="s">
        <v>15</v>
      </c>
      <c r="J7" s="70" t="s">
        <v>152</v>
      </c>
      <c r="K7" s="2"/>
      <c r="L7" s="70" t="s">
        <v>154</v>
      </c>
    </row>
    <row r="8" spans="3:8" ht="12.75">
      <c r="C8" s="5"/>
      <c r="D8" s="2"/>
      <c r="E8" s="2"/>
      <c r="F8" s="2"/>
      <c r="G8" s="2"/>
      <c r="H8" s="2"/>
    </row>
    <row r="9" spans="2:12" ht="12.75">
      <c r="B9" s="2" t="s">
        <v>1</v>
      </c>
      <c r="C9" s="5"/>
      <c r="D9" s="2" t="s">
        <v>1</v>
      </c>
      <c r="E9" s="2"/>
      <c r="F9" s="2" t="s">
        <v>1</v>
      </c>
      <c r="G9" s="2"/>
      <c r="H9" s="2" t="s">
        <v>1</v>
      </c>
      <c r="J9" s="2" t="s">
        <v>1</v>
      </c>
      <c r="L9" s="2" t="s">
        <v>1</v>
      </c>
    </row>
    <row r="11" ht="12.75">
      <c r="A11" s="77" t="s">
        <v>242</v>
      </c>
    </row>
    <row r="12" spans="2:10" ht="12.75">
      <c r="B12" s="10"/>
      <c r="C12" s="10"/>
      <c r="D12" s="10"/>
      <c r="E12" s="10"/>
      <c r="F12" s="10"/>
      <c r="G12" s="10"/>
      <c r="H12" s="10"/>
      <c r="I12" s="10"/>
      <c r="J12" s="10"/>
    </row>
    <row r="13" spans="1:12" ht="12.75">
      <c r="A13" s="5" t="s">
        <v>191</v>
      </c>
      <c r="B13" s="10">
        <f>ROUND('[5]BS'!$K$38/1000,0)</f>
        <v>253317</v>
      </c>
      <c r="C13" s="10"/>
      <c r="D13" s="10">
        <f>ROUND('[5]BS'!$K$318/1000,0)</f>
        <v>22</v>
      </c>
      <c r="E13" s="10"/>
      <c r="F13" s="10">
        <v>58009</v>
      </c>
      <c r="G13" s="10"/>
      <c r="H13" s="10">
        <f>SUM(B13:G13)</f>
        <v>311348</v>
      </c>
      <c r="I13" s="10"/>
      <c r="J13" s="10">
        <v>0</v>
      </c>
      <c r="L13" s="67">
        <f>SUM(H13:K13)</f>
        <v>311348</v>
      </c>
    </row>
    <row r="14" spans="1:12" ht="12.75">
      <c r="A14" t="s">
        <v>119</v>
      </c>
      <c r="B14" s="10">
        <v>0</v>
      </c>
      <c r="C14" s="10"/>
      <c r="D14" s="10">
        <v>0</v>
      </c>
      <c r="E14" s="10"/>
      <c r="F14" s="10">
        <f>'Income Statement'!F27</f>
        <v>1086</v>
      </c>
      <c r="G14" s="10"/>
      <c r="H14" s="10">
        <f>SUM(B14:G14)</f>
        <v>1086</v>
      </c>
      <c r="I14" s="10"/>
      <c r="J14" s="10"/>
      <c r="L14" s="67">
        <f>SUM(H14:K14)</f>
        <v>1086</v>
      </c>
    </row>
    <row r="15" spans="1:12" ht="12.75">
      <c r="A15" s="103" t="s">
        <v>193</v>
      </c>
      <c r="B15" s="10">
        <v>0</v>
      </c>
      <c r="C15" s="10"/>
      <c r="D15" s="10">
        <v>0</v>
      </c>
      <c r="E15" s="10"/>
      <c r="F15" s="89">
        <f>ROUND('[5]IS'!$L$26/1000,0)</f>
        <v>-1500</v>
      </c>
      <c r="G15" s="10"/>
      <c r="H15" s="10">
        <f>SUM(B15:G15)</f>
        <v>-1500</v>
      </c>
      <c r="I15" s="10"/>
      <c r="J15" s="10">
        <v>0</v>
      </c>
      <c r="L15" s="67">
        <f>SUM(H15:K15)</f>
        <v>-1500</v>
      </c>
    </row>
    <row r="16" spans="1:12" ht="13.5" thickBot="1">
      <c r="A16" t="s">
        <v>243</v>
      </c>
      <c r="B16" s="73">
        <f>SUM(B13:B15)</f>
        <v>253317</v>
      </c>
      <c r="C16" s="73"/>
      <c r="D16" s="73">
        <f aca="true" t="shared" si="0" ref="D16:L16">SUM(D13:D15)</f>
        <v>22</v>
      </c>
      <c r="E16" s="73"/>
      <c r="F16" s="73">
        <f t="shared" si="0"/>
        <v>57595</v>
      </c>
      <c r="G16" s="73"/>
      <c r="H16" s="73">
        <f t="shared" si="0"/>
        <v>310934</v>
      </c>
      <c r="I16" s="73"/>
      <c r="J16" s="73">
        <f t="shared" si="0"/>
        <v>0</v>
      </c>
      <c r="K16" s="73"/>
      <c r="L16" s="73">
        <f t="shared" si="0"/>
        <v>310934</v>
      </c>
    </row>
    <row r="17" spans="2:10" ht="12.75">
      <c r="B17" s="10"/>
      <c r="C17" s="10"/>
      <c r="D17" s="10"/>
      <c r="E17" s="10"/>
      <c r="F17" s="10"/>
      <c r="G17" s="10"/>
      <c r="H17" s="10"/>
      <c r="I17" s="10"/>
      <c r="J17" s="10"/>
    </row>
    <row r="18" spans="2:10" ht="12.75">
      <c r="B18" s="10"/>
      <c r="C18" s="10"/>
      <c r="D18" s="10"/>
      <c r="E18" s="10"/>
      <c r="F18" s="10"/>
      <c r="G18" s="10"/>
      <c r="H18" s="10"/>
      <c r="I18" s="10"/>
      <c r="J18" s="10"/>
    </row>
    <row r="19" spans="2:10" ht="12.75">
      <c r="B19" s="10"/>
      <c r="C19" s="10"/>
      <c r="D19" s="10"/>
      <c r="E19" s="10"/>
      <c r="F19" s="10"/>
      <c r="G19" s="10"/>
      <c r="H19" s="10"/>
      <c r="I19" s="10"/>
      <c r="J19" s="10"/>
    </row>
    <row r="20" ht="12.75">
      <c r="A20" s="77" t="s">
        <v>244</v>
      </c>
    </row>
    <row r="21" spans="2:10" ht="12.75">
      <c r="B21" s="10"/>
      <c r="C21" s="10"/>
      <c r="D21" s="10"/>
      <c r="E21" s="10"/>
      <c r="F21" s="10"/>
      <c r="G21" s="10"/>
      <c r="H21" s="10"/>
      <c r="I21" s="10"/>
      <c r="J21" s="10"/>
    </row>
    <row r="22" spans="1:12" s="103" customFormat="1" ht="12.75">
      <c r="A22" s="95" t="s">
        <v>155</v>
      </c>
      <c r="B22" s="89">
        <f>ROUND('[6]BS'!$K$36/1000,0)</f>
        <v>253317</v>
      </c>
      <c r="C22" s="89"/>
      <c r="D22" s="89">
        <f>ROUND('[6]BS'!$K$316/1000,0)</f>
        <v>22</v>
      </c>
      <c r="E22" s="89"/>
      <c r="F22" s="89">
        <v>48568</v>
      </c>
      <c r="G22" s="89"/>
      <c r="H22" s="89">
        <f>SUM(B22:G22)</f>
        <v>301907</v>
      </c>
      <c r="I22" s="89"/>
      <c r="J22" s="89">
        <v>0</v>
      </c>
      <c r="L22" s="91">
        <f>SUM(H22:K22)</f>
        <v>301907</v>
      </c>
    </row>
    <row r="23" spans="1:12" s="103" customFormat="1" ht="12.75">
      <c r="A23" s="103" t="s">
        <v>119</v>
      </c>
      <c r="B23" s="89">
        <v>0</v>
      </c>
      <c r="C23" s="89"/>
      <c r="D23" s="89">
        <v>0</v>
      </c>
      <c r="E23" s="89"/>
      <c r="F23" s="89">
        <f>'Income Statement'!H27</f>
        <v>5620</v>
      </c>
      <c r="G23" s="89"/>
      <c r="H23" s="89">
        <f>SUM(B23:G23)</f>
        <v>5620</v>
      </c>
      <c r="I23" s="89"/>
      <c r="J23" s="89"/>
      <c r="L23" s="91">
        <f>SUM(H23:K23)</f>
        <v>5620</v>
      </c>
    </row>
    <row r="24" spans="1:12" s="103" customFormat="1" ht="12.75">
      <c r="A24" s="103" t="s">
        <v>193</v>
      </c>
      <c r="B24" s="89">
        <v>0</v>
      </c>
      <c r="C24" s="89"/>
      <c r="D24" s="89">
        <v>0</v>
      </c>
      <c r="E24" s="89"/>
      <c r="F24" s="89">
        <f>ROUND('[6]IS'!$L$26/1000,0)</f>
        <v>-832</v>
      </c>
      <c r="G24" s="89"/>
      <c r="H24" s="89">
        <f>SUM(B24:G24)</f>
        <v>-832</v>
      </c>
      <c r="I24" s="89"/>
      <c r="J24" s="89">
        <v>0</v>
      </c>
      <c r="L24" s="91">
        <f>SUM(H24:K24)</f>
        <v>-832</v>
      </c>
    </row>
    <row r="25" spans="1:12" s="103" customFormat="1" ht="13.5" thickBot="1">
      <c r="A25" s="103" t="s">
        <v>245</v>
      </c>
      <c r="B25" s="104">
        <f>SUM(B22:B24)</f>
        <v>253317</v>
      </c>
      <c r="C25" s="104"/>
      <c r="D25" s="104">
        <f>SUM(D22:D24)</f>
        <v>22</v>
      </c>
      <c r="E25" s="104"/>
      <c r="F25" s="104">
        <f>SUM(F22:F24)</f>
        <v>53356</v>
      </c>
      <c r="G25" s="104"/>
      <c r="H25" s="104">
        <f>SUM(H22:H24)</f>
        <v>306695</v>
      </c>
      <c r="I25" s="104"/>
      <c r="J25" s="104">
        <f>SUM(J22:J24)</f>
        <v>0</v>
      </c>
      <c r="K25" s="105"/>
      <c r="L25" s="104">
        <f>SUM(L22:L24)</f>
        <v>306695</v>
      </c>
    </row>
    <row r="26" spans="2:10" ht="12.75">
      <c r="B26" s="10"/>
      <c r="C26" s="10"/>
      <c r="D26" s="10"/>
      <c r="E26" s="10"/>
      <c r="F26" s="10"/>
      <c r="G26" s="10"/>
      <c r="H26" s="10"/>
      <c r="I26" s="10"/>
      <c r="J26" s="10"/>
    </row>
    <row r="27" spans="2:10" ht="12.75">
      <c r="B27" s="10"/>
      <c r="C27" s="10"/>
      <c r="D27" s="10"/>
      <c r="E27" s="10"/>
      <c r="F27" s="10"/>
      <c r="G27" s="10"/>
      <c r="H27" s="10"/>
      <c r="I27" s="10"/>
      <c r="J27" s="10"/>
    </row>
    <row r="28" spans="1:10" ht="12.75">
      <c r="A28" s="117" t="s">
        <v>185</v>
      </c>
      <c r="B28" s="117"/>
      <c r="C28" s="117"/>
      <c r="D28" s="117"/>
      <c r="E28" s="117"/>
      <c r="F28" s="117"/>
      <c r="G28" s="117"/>
      <c r="H28" s="117"/>
      <c r="I28" s="10"/>
      <c r="J28" s="10"/>
    </row>
    <row r="29" spans="1:10" ht="12.75">
      <c r="A29" s="117"/>
      <c r="B29" s="117"/>
      <c r="C29" s="117"/>
      <c r="D29" s="117"/>
      <c r="E29" s="117"/>
      <c r="F29" s="117"/>
      <c r="G29" s="117"/>
      <c r="H29" s="117"/>
      <c r="I29" s="10"/>
      <c r="J29" s="10"/>
    </row>
    <row r="30" spans="2:10" ht="12.75">
      <c r="B30" s="10"/>
      <c r="C30" s="10"/>
      <c r="D30" s="10"/>
      <c r="E30" s="10"/>
      <c r="F30" s="10"/>
      <c r="G30" s="10"/>
      <c r="H30" s="10"/>
      <c r="I30" s="10"/>
      <c r="J30" s="10"/>
    </row>
    <row r="31" spans="2:10" ht="12.75">
      <c r="B31" s="10"/>
      <c r="C31" s="10"/>
      <c r="D31" s="10"/>
      <c r="E31" s="10"/>
      <c r="F31" s="10"/>
      <c r="G31" s="10"/>
      <c r="H31" s="10"/>
      <c r="I31" s="10"/>
      <c r="J31" s="10"/>
    </row>
    <row r="32" spans="2:10" ht="12.75">
      <c r="B32" s="10"/>
      <c r="C32" s="10"/>
      <c r="D32" s="10"/>
      <c r="E32" s="10"/>
      <c r="F32" s="10"/>
      <c r="G32" s="10"/>
      <c r="H32" s="10"/>
      <c r="I32" s="10"/>
      <c r="J32" s="10"/>
    </row>
    <row r="33" spans="2:10" ht="12.75">
      <c r="B33" s="10"/>
      <c r="C33" s="10"/>
      <c r="D33" s="10"/>
      <c r="E33" s="10"/>
      <c r="F33" s="10"/>
      <c r="G33" s="10"/>
      <c r="H33" s="10"/>
      <c r="I33" s="10"/>
      <c r="J33" s="10"/>
    </row>
    <row r="34" spans="2:10" ht="12.75">
      <c r="B34" s="10"/>
      <c r="C34" s="10"/>
      <c r="D34" s="10"/>
      <c r="E34" s="10"/>
      <c r="F34" s="10"/>
      <c r="G34" s="10"/>
      <c r="H34" s="10"/>
      <c r="I34" s="10"/>
      <c r="J34" s="10"/>
    </row>
    <row r="35" spans="2:10" ht="12.75">
      <c r="B35" s="10"/>
      <c r="C35" s="10"/>
      <c r="D35" s="10"/>
      <c r="E35" s="10"/>
      <c r="F35" s="10"/>
      <c r="G35" s="10"/>
      <c r="H35" s="10"/>
      <c r="I35" s="10"/>
      <c r="J35" s="10"/>
    </row>
    <row r="36" spans="2:10" ht="12.75">
      <c r="B36" s="10"/>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sheetData>
  <mergeCells count="2">
    <mergeCell ref="A1:H2"/>
    <mergeCell ref="A28:H29"/>
  </mergeCells>
  <printOptions/>
  <pageMargins left="0.75" right="0.82" top="1" bottom="1" header="0.5" footer="0.5"/>
  <pageSetup firstPageNumber="4" useFirstPageNumber="1" fitToHeight="1" fitToWidth="1" horizontalDpi="300" verticalDpi="300" orientation="landscape" paperSize="9" scale="97" r:id="rId2"/>
  <headerFooter alignWithMargins="0">
    <oddHeader>&amp;C&amp;"Times New Roman,Bold"&amp;14FOCAL AIMS HOLDINGS BERHAD&amp;"Times New Roman,Regular"&amp;10
(Company No: 17777-V)
</oddHeader>
    <oddFooter>&amp;C&amp;P</oddFooter>
  </headerFooter>
  <drawing r:id="rId1"/>
</worksheet>
</file>

<file path=xl/worksheets/sheet5.xml><?xml version="1.0" encoding="utf-8"?>
<worksheet xmlns="http://schemas.openxmlformats.org/spreadsheetml/2006/main" xmlns:r="http://schemas.openxmlformats.org/officeDocument/2006/relationships">
  <dimension ref="A1:M316"/>
  <sheetViews>
    <sheetView tabSelected="1" workbookViewId="0" topLeftCell="A144">
      <selection activeCell="J159" sqref="J159"/>
    </sheetView>
  </sheetViews>
  <sheetFormatPr defaultColWidth="9.33203125" defaultRowHeight="12.75" outlineLevelRow="1"/>
  <cols>
    <col min="1" max="1" width="5.16015625" style="7" customWidth="1"/>
    <col min="2" max="2" width="6.16015625" style="0" customWidth="1"/>
    <col min="5" max="5" width="10.5" style="0" customWidth="1"/>
    <col min="6" max="6" width="12.5" style="0" customWidth="1"/>
    <col min="7" max="8" width="14.5" style="0" customWidth="1"/>
    <col min="9" max="9" width="1.5" style="0" customWidth="1"/>
    <col min="10" max="10" width="19.33203125" style="0" customWidth="1"/>
    <col min="11" max="11" width="9" style="0" customWidth="1"/>
  </cols>
  <sheetData>
    <row r="1" spans="1:10" ht="15.75">
      <c r="A1" s="119" t="s">
        <v>55</v>
      </c>
      <c r="B1" s="120"/>
      <c r="C1" s="120"/>
      <c r="D1" s="120"/>
      <c r="E1" s="120"/>
      <c r="F1" s="120"/>
      <c r="G1" s="120"/>
      <c r="H1" s="120"/>
      <c r="I1" s="120"/>
      <c r="J1" s="120"/>
    </row>
    <row r="2" spans="1:10" ht="12.75">
      <c r="A2" s="121" t="s">
        <v>56</v>
      </c>
      <c r="B2" s="113"/>
      <c r="C2" s="113"/>
      <c r="D2" s="113"/>
      <c r="E2" s="113"/>
      <c r="F2" s="113"/>
      <c r="G2" s="113"/>
      <c r="H2" s="113"/>
      <c r="I2" s="113"/>
      <c r="J2" s="113"/>
    </row>
    <row r="3" spans="1:10" ht="12.75">
      <c r="A3" s="24"/>
      <c r="B3" s="22"/>
      <c r="C3" s="22"/>
      <c r="D3" s="22"/>
      <c r="E3" s="22"/>
      <c r="F3" s="22"/>
      <c r="G3" s="22"/>
      <c r="H3" s="22"/>
      <c r="I3" s="22"/>
      <c r="J3" s="22"/>
    </row>
    <row r="4" ht="12.75">
      <c r="A4" s="6"/>
    </row>
    <row r="5" spans="1:5" ht="12.75">
      <c r="A5" s="6" t="s">
        <v>169</v>
      </c>
      <c r="B5" s="5"/>
      <c r="C5" s="5"/>
      <c r="D5" s="5"/>
      <c r="E5" s="5"/>
    </row>
    <row r="7" spans="1:2" ht="12.75">
      <c r="A7" s="6" t="s">
        <v>68</v>
      </c>
      <c r="B7" s="5" t="s">
        <v>170</v>
      </c>
    </row>
    <row r="8" spans="1:2" ht="12.75">
      <c r="A8" s="6"/>
      <c r="B8" s="5"/>
    </row>
    <row r="9" spans="1:3" ht="12.75">
      <c r="A9" s="6"/>
      <c r="B9" s="76" t="s">
        <v>171</v>
      </c>
      <c r="C9" s="76"/>
    </row>
    <row r="10" spans="1:3" ht="12.75">
      <c r="A10" s="6"/>
      <c r="B10" s="76"/>
      <c r="C10" s="76"/>
    </row>
    <row r="11" spans="1:12" ht="12.75">
      <c r="A11" s="6"/>
      <c r="B11" s="23"/>
      <c r="C11" s="23"/>
      <c r="D11" s="23"/>
      <c r="E11" s="23"/>
      <c r="F11" s="23"/>
      <c r="G11" s="23"/>
      <c r="H11" s="23"/>
      <c r="I11" s="23"/>
      <c r="J11" s="23"/>
      <c r="K11" s="23"/>
      <c r="L11" s="23"/>
    </row>
    <row r="12" spans="2:12" ht="12.75" customHeight="1">
      <c r="B12" s="23"/>
      <c r="C12" s="23"/>
      <c r="D12" s="23"/>
      <c r="E12" s="23"/>
      <c r="F12" s="23"/>
      <c r="G12" s="23"/>
      <c r="H12" s="23"/>
      <c r="I12" s="23"/>
      <c r="J12" s="23"/>
      <c r="K12" s="23"/>
      <c r="L12" s="23"/>
    </row>
    <row r="13" spans="2:12" ht="12.75">
      <c r="B13" s="23"/>
      <c r="C13" s="23"/>
      <c r="D13" s="23"/>
      <c r="E13" s="23"/>
      <c r="F13" s="23"/>
      <c r="G13" s="23"/>
      <c r="H13" s="23"/>
      <c r="I13" s="23"/>
      <c r="J13" s="23"/>
      <c r="K13" s="23"/>
      <c r="L13" s="23"/>
    </row>
    <row r="14" spans="2:12" ht="12.75" customHeight="1">
      <c r="B14" s="92"/>
      <c r="C14" s="92"/>
      <c r="D14" s="92"/>
      <c r="E14" s="92"/>
      <c r="F14" s="92"/>
      <c r="G14" s="92"/>
      <c r="H14" s="92"/>
      <c r="I14" s="92"/>
      <c r="J14" s="92"/>
      <c r="K14" s="92"/>
      <c r="L14" s="93"/>
    </row>
    <row r="15" spans="2:12" ht="12.75">
      <c r="B15" s="92"/>
      <c r="C15" s="92"/>
      <c r="D15" s="92"/>
      <c r="E15" s="92"/>
      <c r="F15" s="92"/>
      <c r="G15" s="92"/>
      <c r="H15" s="92"/>
      <c r="I15" s="92"/>
      <c r="J15" s="92"/>
      <c r="K15" s="92"/>
      <c r="L15" s="93"/>
    </row>
    <row r="16" spans="2:12" ht="12.75">
      <c r="B16" s="92"/>
      <c r="C16" s="92"/>
      <c r="D16" s="92"/>
      <c r="E16" s="92"/>
      <c r="F16" s="92"/>
      <c r="G16" s="92"/>
      <c r="H16" s="92"/>
      <c r="I16" s="92"/>
      <c r="J16" s="92"/>
      <c r="K16" s="92"/>
      <c r="L16" s="93"/>
    </row>
    <row r="17" spans="2:12" ht="12.75">
      <c r="B17" s="92"/>
      <c r="C17" s="92"/>
      <c r="D17" s="92"/>
      <c r="E17" s="92"/>
      <c r="F17" s="92"/>
      <c r="G17" s="92"/>
      <c r="H17" s="92"/>
      <c r="I17" s="92"/>
      <c r="J17" s="92"/>
      <c r="K17" s="92"/>
      <c r="L17" s="93"/>
    </row>
    <row r="18" spans="2:11" ht="12.75">
      <c r="B18" s="83"/>
      <c r="C18" s="83"/>
      <c r="D18" s="83"/>
      <c r="E18" s="83"/>
      <c r="F18" s="83"/>
      <c r="G18" s="83"/>
      <c r="H18" s="83"/>
      <c r="I18" s="83"/>
      <c r="J18" s="83"/>
      <c r="K18" s="83"/>
    </row>
    <row r="19" spans="2:10" ht="12.75">
      <c r="B19" s="17"/>
      <c r="C19" s="17"/>
      <c r="D19" s="17"/>
      <c r="E19" s="17"/>
      <c r="F19" s="17"/>
      <c r="G19" s="17"/>
      <c r="H19" s="17"/>
      <c r="I19" s="17"/>
      <c r="J19" s="17"/>
    </row>
    <row r="20" spans="2:10" ht="12.75">
      <c r="B20" s="17"/>
      <c r="C20" s="17"/>
      <c r="D20" s="17"/>
      <c r="E20" s="17"/>
      <c r="F20" s="17"/>
      <c r="G20" s="17"/>
      <c r="H20" s="17"/>
      <c r="I20" s="17"/>
      <c r="J20" s="17"/>
    </row>
    <row r="21" spans="1:10" ht="12.75">
      <c r="A21" s="108" t="s">
        <v>69</v>
      </c>
      <c r="B21" s="95" t="s">
        <v>198</v>
      </c>
      <c r="C21" s="109"/>
      <c r="D21" s="17"/>
      <c r="E21" s="17"/>
      <c r="F21" s="17"/>
      <c r="G21" s="17"/>
      <c r="H21" s="17"/>
      <c r="I21" s="17"/>
      <c r="J21" s="17"/>
    </row>
    <row r="22" spans="2:10" ht="12.75">
      <c r="B22" s="17"/>
      <c r="C22" s="17"/>
      <c r="D22" s="17"/>
      <c r="E22" s="17"/>
      <c r="F22" s="17"/>
      <c r="G22" s="17"/>
      <c r="H22" s="17"/>
      <c r="I22" s="17"/>
      <c r="J22" s="17"/>
    </row>
    <row r="23" spans="2:10" ht="12.75">
      <c r="B23" s="17"/>
      <c r="C23" s="17"/>
      <c r="D23" s="17"/>
      <c r="E23" s="17"/>
      <c r="F23" s="17"/>
      <c r="G23" s="17"/>
      <c r="H23" s="17"/>
      <c r="I23" s="17"/>
      <c r="J23" s="17"/>
    </row>
    <row r="24" spans="2:10" ht="12.75">
      <c r="B24" s="17"/>
      <c r="C24" s="17"/>
      <c r="D24" s="17"/>
      <c r="E24" s="17"/>
      <c r="F24" s="17"/>
      <c r="G24" s="17"/>
      <c r="H24" s="17"/>
      <c r="I24" s="17"/>
      <c r="J24" s="17"/>
    </row>
    <row r="25" spans="2:10" ht="12.75">
      <c r="B25" s="17"/>
      <c r="C25" s="17"/>
      <c r="D25" s="17"/>
      <c r="E25" s="17"/>
      <c r="F25" s="17"/>
      <c r="G25" s="17"/>
      <c r="H25" s="17"/>
      <c r="I25" s="17"/>
      <c r="J25" s="17"/>
    </row>
    <row r="26" spans="2:10" ht="12.75">
      <c r="B26" s="17"/>
      <c r="C26" s="17"/>
      <c r="D26" s="17"/>
      <c r="E26" s="17"/>
      <c r="F26" s="17"/>
      <c r="G26" s="17"/>
      <c r="H26" s="17"/>
      <c r="I26" s="17"/>
      <c r="J26" s="17"/>
    </row>
    <row r="27" spans="2:13" ht="12.75">
      <c r="B27" s="103" t="s">
        <v>199</v>
      </c>
      <c r="C27" s="110"/>
      <c r="D27" s="110"/>
      <c r="E27" s="110"/>
      <c r="F27" s="103" t="s">
        <v>200</v>
      </c>
      <c r="H27" s="110"/>
      <c r="I27" s="110"/>
      <c r="J27" s="110"/>
      <c r="K27" s="110"/>
      <c r="L27" s="110"/>
      <c r="M27" s="110"/>
    </row>
    <row r="28" spans="2:13" ht="12.75">
      <c r="B28" s="103" t="s">
        <v>201</v>
      </c>
      <c r="C28" s="110"/>
      <c r="D28" s="110"/>
      <c r="E28" s="110"/>
      <c r="F28" s="103" t="s">
        <v>202</v>
      </c>
      <c r="H28" s="110"/>
      <c r="I28" s="110"/>
      <c r="J28" s="110"/>
      <c r="K28" s="110"/>
      <c r="L28" s="110"/>
      <c r="M28" s="110"/>
    </row>
    <row r="29" spans="2:13" ht="12.75">
      <c r="B29" s="103" t="s">
        <v>203</v>
      </c>
      <c r="C29" s="110"/>
      <c r="D29" s="110"/>
      <c r="E29" s="110"/>
      <c r="F29" s="103" t="s">
        <v>204</v>
      </c>
      <c r="H29" s="110"/>
      <c r="I29" s="110"/>
      <c r="J29" s="110"/>
      <c r="K29" s="110"/>
      <c r="L29" s="110"/>
      <c r="M29" s="110"/>
    </row>
    <row r="30" spans="2:13" ht="12.75">
      <c r="B30" s="103" t="s">
        <v>205</v>
      </c>
      <c r="C30" s="110"/>
      <c r="D30" s="110"/>
      <c r="E30" s="110"/>
      <c r="F30" s="103" t="s">
        <v>8</v>
      </c>
      <c r="H30" s="110"/>
      <c r="I30" s="110"/>
      <c r="J30" s="110"/>
      <c r="K30" s="110"/>
      <c r="L30" s="110"/>
      <c r="M30" s="110"/>
    </row>
    <row r="31" spans="2:13" ht="12.75">
      <c r="B31" s="103" t="s">
        <v>206</v>
      </c>
      <c r="C31" s="110"/>
      <c r="D31" s="110"/>
      <c r="E31" s="110"/>
      <c r="F31" s="103" t="s">
        <v>207</v>
      </c>
      <c r="H31" s="110"/>
      <c r="I31" s="110"/>
      <c r="J31" s="110"/>
      <c r="K31" s="110"/>
      <c r="L31" s="110"/>
      <c r="M31" s="110"/>
    </row>
    <row r="32" spans="2:13" ht="12.75">
      <c r="B32" s="103"/>
      <c r="C32" s="110"/>
      <c r="D32" s="110"/>
      <c r="E32" s="110"/>
      <c r="F32" s="103" t="s">
        <v>208</v>
      </c>
      <c r="H32" s="110"/>
      <c r="I32" s="110"/>
      <c r="J32" s="110"/>
      <c r="K32" s="110"/>
      <c r="L32" s="110"/>
      <c r="M32" s="110"/>
    </row>
    <row r="33" spans="2:13" ht="12.75">
      <c r="B33" s="103" t="s">
        <v>209</v>
      </c>
      <c r="C33" s="110"/>
      <c r="D33" s="110"/>
      <c r="E33" s="110"/>
      <c r="F33" s="103" t="s">
        <v>210</v>
      </c>
      <c r="H33" s="110"/>
      <c r="I33" s="110"/>
      <c r="J33" s="110"/>
      <c r="K33" s="110"/>
      <c r="L33" s="110"/>
      <c r="M33" s="110"/>
    </row>
    <row r="34" spans="2:13" ht="12.75">
      <c r="B34" s="103" t="s">
        <v>211</v>
      </c>
      <c r="C34" s="110"/>
      <c r="D34" s="110"/>
      <c r="E34" s="110"/>
      <c r="F34" s="103" t="s">
        <v>212</v>
      </c>
      <c r="H34" s="110"/>
      <c r="I34" s="110"/>
      <c r="J34" s="110"/>
      <c r="K34" s="110"/>
      <c r="L34" s="110"/>
      <c r="M34" s="110"/>
    </row>
    <row r="35" spans="2:13" ht="12.75">
      <c r="B35" s="103" t="s">
        <v>213</v>
      </c>
      <c r="C35" s="110"/>
      <c r="D35" s="110"/>
      <c r="E35" s="110"/>
      <c r="F35" s="103" t="s">
        <v>214</v>
      </c>
      <c r="H35" s="110"/>
      <c r="I35" s="110"/>
      <c r="J35" s="110"/>
      <c r="K35" s="110"/>
      <c r="L35" s="110"/>
      <c r="M35" s="110"/>
    </row>
    <row r="36" spans="2:13" ht="12.75">
      <c r="B36" s="103"/>
      <c r="C36" s="110"/>
      <c r="D36" s="110"/>
      <c r="E36" s="110"/>
      <c r="F36" s="111" t="s">
        <v>215</v>
      </c>
      <c r="H36" s="110"/>
      <c r="I36" s="110"/>
      <c r="J36" s="110"/>
      <c r="K36" s="110"/>
      <c r="L36" s="110"/>
      <c r="M36" s="110"/>
    </row>
    <row r="37" spans="2:13" ht="12.75">
      <c r="B37" s="103" t="s">
        <v>216</v>
      </c>
      <c r="C37" s="110"/>
      <c r="D37" s="110"/>
      <c r="E37" s="110"/>
      <c r="F37" s="103" t="s">
        <v>217</v>
      </c>
      <c r="H37" s="110"/>
      <c r="I37" s="110"/>
      <c r="J37" s="110"/>
      <c r="K37" s="110"/>
      <c r="L37" s="110"/>
      <c r="M37" s="110"/>
    </row>
    <row r="38" spans="2:13" ht="12.75">
      <c r="B38" s="103"/>
      <c r="C38" s="110"/>
      <c r="D38" s="110"/>
      <c r="E38" s="110"/>
      <c r="F38" s="103" t="s">
        <v>218</v>
      </c>
      <c r="H38" s="110"/>
      <c r="I38" s="110"/>
      <c r="J38" s="110"/>
      <c r="K38" s="110"/>
      <c r="L38" s="110"/>
      <c r="M38" s="110"/>
    </row>
    <row r="39" spans="2:13" ht="12.75">
      <c r="B39" s="103" t="s">
        <v>219</v>
      </c>
      <c r="C39" s="110"/>
      <c r="D39" s="110"/>
      <c r="E39" s="110"/>
      <c r="F39" s="103" t="s">
        <v>220</v>
      </c>
      <c r="H39" s="110"/>
      <c r="I39" s="110"/>
      <c r="J39" s="110"/>
      <c r="K39" s="110"/>
      <c r="L39" s="110"/>
      <c r="M39" s="110"/>
    </row>
    <row r="40" spans="2:13" ht="12.75">
      <c r="B40" s="103"/>
      <c r="C40" s="110"/>
      <c r="D40" s="110"/>
      <c r="E40" s="110"/>
      <c r="F40" s="103" t="s">
        <v>221</v>
      </c>
      <c r="H40" s="110"/>
      <c r="I40" s="110"/>
      <c r="J40" s="110"/>
      <c r="K40" s="110"/>
      <c r="L40" s="110"/>
      <c r="M40" s="110"/>
    </row>
    <row r="41" spans="2:13" ht="12.75">
      <c r="B41" s="103" t="s">
        <v>222</v>
      </c>
      <c r="C41" s="110"/>
      <c r="D41" s="110"/>
      <c r="E41" s="110"/>
      <c r="F41" s="103" t="s">
        <v>223</v>
      </c>
      <c r="H41" s="110"/>
      <c r="I41" s="110"/>
      <c r="J41" s="110"/>
      <c r="K41" s="110"/>
      <c r="L41" s="110"/>
      <c r="M41" s="110"/>
    </row>
    <row r="42" spans="2:13" ht="12.75">
      <c r="B42" s="103"/>
      <c r="C42" s="110"/>
      <c r="D42" s="110"/>
      <c r="E42" s="110"/>
      <c r="F42" s="103" t="s">
        <v>224</v>
      </c>
      <c r="H42" s="110"/>
      <c r="I42" s="110"/>
      <c r="J42" s="110"/>
      <c r="K42" s="110"/>
      <c r="L42" s="110"/>
      <c r="M42" s="110"/>
    </row>
    <row r="43" spans="2:13" ht="12.75">
      <c r="B43" s="103" t="s">
        <v>225</v>
      </c>
      <c r="C43" s="110"/>
      <c r="D43" s="110"/>
      <c r="E43" s="110"/>
      <c r="F43" s="103" t="s">
        <v>226</v>
      </c>
      <c r="H43" s="110"/>
      <c r="I43" s="110"/>
      <c r="J43" s="110"/>
      <c r="K43" s="110"/>
      <c r="L43" s="110"/>
      <c r="M43" s="110"/>
    </row>
    <row r="44" spans="2:13" ht="12.75">
      <c r="B44" s="103"/>
      <c r="C44" s="110"/>
      <c r="D44" s="110"/>
      <c r="E44" s="110"/>
      <c r="F44" s="103" t="s">
        <v>227</v>
      </c>
      <c r="H44" s="110"/>
      <c r="I44" s="110"/>
      <c r="J44" s="110"/>
      <c r="K44" s="110"/>
      <c r="L44" s="110"/>
      <c r="M44" s="110"/>
    </row>
    <row r="45" spans="2:10" ht="12.75">
      <c r="B45" s="17"/>
      <c r="C45" s="17"/>
      <c r="D45" s="17"/>
      <c r="E45" s="17"/>
      <c r="F45" s="17"/>
      <c r="G45" s="17"/>
      <c r="H45" s="17"/>
      <c r="I45" s="17"/>
      <c r="J45" s="17"/>
    </row>
    <row r="46" spans="2:13" ht="14.25">
      <c r="B46" s="103" t="s">
        <v>228</v>
      </c>
      <c r="C46" s="110"/>
      <c r="D46" s="110"/>
      <c r="E46" s="110"/>
      <c r="F46" s="103" t="s">
        <v>248</v>
      </c>
      <c r="H46" s="110"/>
      <c r="I46" s="110"/>
      <c r="J46" s="110"/>
      <c r="K46" s="110"/>
      <c r="L46" s="110"/>
      <c r="M46" s="110"/>
    </row>
    <row r="47" spans="2:13" ht="12.75">
      <c r="B47" s="103"/>
      <c r="C47" s="110"/>
      <c r="D47" s="110"/>
      <c r="E47" s="110"/>
      <c r="F47" s="103" t="s">
        <v>229</v>
      </c>
      <c r="H47" s="110"/>
      <c r="I47" s="110"/>
      <c r="J47" s="110"/>
      <c r="K47" s="110"/>
      <c r="L47" s="110"/>
      <c r="M47" s="110"/>
    </row>
    <row r="48" spans="2:13" ht="12.75">
      <c r="B48" s="103" t="s">
        <v>230</v>
      </c>
      <c r="C48" s="110"/>
      <c r="D48" s="110"/>
      <c r="E48" s="110"/>
      <c r="F48" s="103" t="s">
        <v>231</v>
      </c>
      <c r="H48" s="110"/>
      <c r="I48" s="110"/>
      <c r="J48" s="110"/>
      <c r="K48" s="110"/>
      <c r="L48" s="110"/>
      <c r="M48" s="110"/>
    </row>
    <row r="49" spans="2:10" ht="12.75">
      <c r="B49" s="17"/>
      <c r="C49" s="17"/>
      <c r="D49" s="17"/>
      <c r="E49" s="17"/>
      <c r="F49" s="17"/>
      <c r="G49" s="17"/>
      <c r="H49" s="17"/>
      <c r="I49" s="17"/>
      <c r="J49" s="17"/>
    </row>
    <row r="50" spans="2:10" ht="12.75">
      <c r="B50" s="17"/>
      <c r="C50" s="17"/>
      <c r="D50" s="17"/>
      <c r="E50" s="17"/>
      <c r="F50" s="17"/>
      <c r="G50" s="17"/>
      <c r="H50" s="17"/>
      <c r="I50" s="17"/>
      <c r="J50" s="17"/>
    </row>
    <row r="51" spans="2:10" ht="12.75">
      <c r="B51" s="17"/>
      <c r="C51" s="17"/>
      <c r="D51" s="17"/>
      <c r="E51" s="17"/>
      <c r="F51" s="17"/>
      <c r="G51" s="17"/>
      <c r="H51" s="17"/>
      <c r="I51" s="17"/>
      <c r="J51" s="17"/>
    </row>
    <row r="52" spans="2:10" ht="12.75">
      <c r="B52" s="17"/>
      <c r="C52" s="17"/>
      <c r="D52" s="17"/>
      <c r="E52" s="17"/>
      <c r="F52" s="17"/>
      <c r="G52" s="17"/>
      <c r="H52" s="17"/>
      <c r="I52" s="17"/>
      <c r="J52" s="17"/>
    </row>
    <row r="53" spans="2:10" ht="13.5" customHeight="1">
      <c r="B53" s="17"/>
      <c r="C53" s="17"/>
      <c r="D53" s="17"/>
      <c r="E53" s="17"/>
      <c r="F53" s="17"/>
      <c r="G53" s="17"/>
      <c r="H53" s="17"/>
      <c r="I53" s="17"/>
      <c r="J53" s="17"/>
    </row>
    <row r="54" spans="2:10" ht="12.75">
      <c r="B54" s="17"/>
      <c r="C54" s="17"/>
      <c r="D54" s="17"/>
      <c r="E54" s="17"/>
      <c r="F54" s="17"/>
      <c r="G54" s="17"/>
      <c r="H54" s="17"/>
      <c r="I54" s="17"/>
      <c r="J54" s="17"/>
    </row>
    <row r="55" spans="1:10" ht="12.75">
      <c r="A55" s="6" t="s">
        <v>70</v>
      </c>
      <c r="B55" s="95" t="s">
        <v>16</v>
      </c>
      <c r="C55" s="17"/>
      <c r="D55" s="17"/>
      <c r="E55" s="17"/>
      <c r="F55" s="17"/>
      <c r="G55" s="17"/>
      <c r="H55" s="17"/>
      <c r="I55" s="17"/>
      <c r="J55" s="17"/>
    </row>
    <row r="56" spans="2:10" ht="12.75">
      <c r="B56" s="17"/>
      <c r="C56" s="17"/>
      <c r="D56" s="17"/>
      <c r="E56" s="17"/>
      <c r="F56" s="17"/>
      <c r="G56" s="17"/>
      <c r="H56" s="17"/>
      <c r="I56" s="17"/>
      <c r="J56" s="17"/>
    </row>
    <row r="57" spans="2:10" ht="12.75">
      <c r="B57" s="122" t="s">
        <v>57</v>
      </c>
      <c r="C57" s="122"/>
      <c r="D57" s="122"/>
      <c r="E57" s="122"/>
      <c r="F57" s="122"/>
      <c r="G57" s="122"/>
      <c r="H57" s="122"/>
      <c r="I57" s="122"/>
      <c r="J57" s="122"/>
    </row>
    <row r="58" spans="2:10" ht="12.75">
      <c r="B58" s="94"/>
      <c r="C58" s="94"/>
      <c r="D58" s="94"/>
      <c r="E58" s="94"/>
      <c r="F58" s="94"/>
      <c r="G58" s="94"/>
      <c r="H58" s="94"/>
      <c r="I58" s="94"/>
      <c r="J58" s="94"/>
    </row>
    <row r="59" spans="2:10" ht="12.75">
      <c r="B59" s="17"/>
      <c r="C59" s="17"/>
      <c r="D59" s="17"/>
      <c r="E59" s="17"/>
      <c r="F59" s="17"/>
      <c r="G59" s="17"/>
      <c r="H59" s="17"/>
      <c r="I59" s="17"/>
      <c r="J59" s="17"/>
    </row>
    <row r="60" spans="1:2" ht="12.75">
      <c r="A60" s="6" t="s">
        <v>71</v>
      </c>
      <c r="B60" s="5" t="s">
        <v>17</v>
      </c>
    </row>
    <row r="61" spans="2:10" ht="12.75">
      <c r="B61" s="116" t="s">
        <v>51</v>
      </c>
      <c r="C61" s="116"/>
      <c r="D61" s="116"/>
      <c r="E61" s="116"/>
      <c r="F61" s="116"/>
      <c r="G61" s="116"/>
      <c r="H61" s="116"/>
      <c r="I61" s="116"/>
      <c r="J61" s="116"/>
    </row>
    <row r="62" spans="2:10" ht="12.75">
      <c r="B62" s="116"/>
      <c r="C62" s="116"/>
      <c r="D62" s="116"/>
      <c r="E62" s="116"/>
      <c r="F62" s="116"/>
      <c r="G62" s="116"/>
      <c r="H62" s="116"/>
      <c r="I62" s="116"/>
      <c r="J62" s="116"/>
    </row>
    <row r="63" spans="2:10" ht="12.75">
      <c r="B63" s="17"/>
      <c r="C63" s="17"/>
      <c r="D63" s="17"/>
      <c r="E63" s="17"/>
      <c r="F63" s="17"/>
      <c r="G63" s="17"/>
      <c r="H63" s="17"/>
      <c r="I63" s="17"/>
      <c r="J63" s="17"/>
    </row>
    <row r="65" spans="1:10" ht="12.75">
      <c r="A65" s="6" t="s">
        <v>72</v>
      </c>
      <c r="B65" s="123" t="s">
        <v>174</v>
      </c>
      <c r="C65" s="116"/>
      <c r="D65" s="116"/>
      <c r="E65" s="116"/>
      <c r="F65" s="116"/>
      <c r="G65" s="116"/>
      <c r="H65" s="116"/>
      <c r="I65" s="116"/>
      <c r="J65" s="116"/>
    </row>
    <row r="66" spans="1:10" ht="12.75" customHeight="1">
      <c r="A66" s="6"/>
      <c r="B66" s="116"/>
      <c r="C66" s="116"/>
      <c r="D66" s="116"/>
      <c r="E66" s="116"/>
      <c r="F66" s="116"/>
      <c r="G66" s="116"/>
      <c r="H66" s="116"/>
      <c r="I66" s="116"/>
      <c r="J66" s="116"/>
    </row>
    <row r="67" spans="1:2" ht="12.75">
      <c r="A67" s="6"/>
      <c r="B67" s="5"/>
    </row>
    <row r="68" ht="12.75">
      <c r="B68" t="s">
        <v>195</v>
      </c>
    </row>
    <row r="70" spans="1:12" ht="12.75" customHeight="1">
      <c r="A70" s="6"/>
      <c r="B70" s="86"/>
      <c r="C70" s="66"/>
      <c r="D70" s="66"/>
      <c r="E70" s="66"/>
      <c r="F70" s="66"/>
      <c r="G70" s="66"/>
      <c r="H70" s="66"/>
      <c r="I70" s="66"/>
      <c r="J70" s="66"/>
      <c r="K70" s="23"/>
      <c r="L70" s="23"/>
    </row>
    <row r="71" spans="1:12" ht="12.75">
      <c r="A71" s="6" t="s">
        <v>73</v>
      </c>
      <c r="B71" s="66"/>
      <c r="C71" s="66"/>
      <c r="D71" s="66"/>
      <c r="E71" s="66"/>
      <c r="F71" s="66"/>
      <c r="G71" s="66"/>
      <c r="H71" s="66"/>
      <c r="I71" s="66"/>
      <c r="J71" s="66"/>
      <c r="K71" s="23"/>
      <c r="L71" s="23"/>
    </row>
    <row r="72" spans="2:10" ht="12.75">
      <c r="B72" s="15"/>
      <c r="C72" s="15"/>
      <c r="D72" s="15"/>
      <c r="E72" s="15"/>
      <c r="F72" s="15"/>
      <c r="G72" s="15"/>
      <c r="H72" s="15"/>
      <c r="I72" s="15"/>
      <c r="J72" s="15"/>
    </row>
    <row r="73" spans="2:12" ht="12.75" customHeight="1">
      <c r="B73" s="26"/>
      <c r="C73" s="26"/>
      <c r="D73" s="26"/>
      <c r="E73" s="26"/>
      <c r="F73" s="26"/>
      <c r="G73" s="26"/>
      <c r="H73" s="26"/>
      <c r="I73" s="26"/>
      <c r="J73" s="26"/>
      <c r="K73" s="23"/>
      <c r="L73" s="23"/>
    </row>
    <row r="74" spans="2:12" ht="12.75">
      <c r="B74" s="26"/>
      <c r="C74" s="26"/>
      <c r="D74" s="26"/>
      <c r="E74" s="26"/>
      <c r="F74" s="26"/>
      <c r="G74" s="26"/>
      <c r="H74" s="26"/>
      <c r="I74" s="26"/>
      <c r="J74" s="26"/>
      <c r="K74" s="23"/>
      <c r="L74" s="23"/>
    </row>
    <row r="78" spans="1:10" ht="12.75" customHeight="1">
      <c r="A78" s="6" t="s">
        <v>74</v>
      </c>
      <c r="B78" s="123" t="s">
        <v>18</v>
      </c>
      <c r="C78" s="116"/>
      <c r="D78" s="116"/>
      <c r="E78" s="116"/>
      <c r="F78" s="116"/>
      <c r="G78" s="116"/>
      <c r="H78" s="116"/>
      <c r="I78" s="116"/>
      <c r="J78" s="116"/>
    </row>
    <row r="79" spans="1:2" ht="12.75" customHeight="1">
      <c r="A79" s="6"/>
      <c r="B79" s="5"/>
    </row>
    <row r="80" spans="2:12" ht="12.75" customHeight="1">
      <c r="B80" s="26"/>
      <c r="C80" s="26"/>
      <c r="D80" s="26"/>
      <c r="E80" s="26"/>
      <c r="F80" s="26"/>
      <c r="G80" s="26"/>
      <c r="H80" s="26"/>
      <c r="I80" s="26"/>
      <c r="J80" s="26"/>
      <c r="K80" s="23"/>
      <c r="L80" s="23"/>
    </row>
    <row r="81" spans="2:12" ht="12.75">
      <c r="B81" s="26"/>
      <c r="C81" s="26"/>
      <c r="D81" s="26"/>
      <c r="E81" s="26"/>
      <c r="F81" s="26"/>
      <c r="G81" s="26"/>
      <c r="H81" s="26"/>
      <c r="I81" s="26"/>
      <c r="J81" s="26"/>
      <c r="K81" s="23"/>
      <c r="L81" s="23"/>
    </row>
    <row r="82" spans="2:12" ht="12.75">
      <c r="B82" s="26"/>
      <c r="C82" s="26"/>
      <c r="D82" s="26"/>
      <c r="E82" s="26"/>
      <c r="F82" s="26"/>
      <c r="G82" s="26"/>
      <c r="H82" s="26"/>
      <c r="I82" s="26"/>
      <c r="J82" s="26"/>
      <c r="K82" s="23"/>
      <c r="L82" s="23"/>
    </row>
    <row r="84" spans="1:2" ht="12.75">
      <c r="A84" s="56" t="s">
        <v>75</v>
      </c>
      <c r="B84" s="5" t="s">
        <v>19</v>
      </c>
    </row>
    <row r="85" spans="1:2" ht="12.75">
      <c r="A85" s="6"/>
      <c r="B85" s="5"/>
    </row>
    <row r="86" spans="2:12" ht="12.75" customHeight="1">
      <c r="B86" s="124" t="s">
        <v>108</v>
      </c>
      <c r="C86" s="124"/>
      <c r="D86" s="124"/>
      <c r="E86" s="124"/>
      <c r="F86" s="124"/>
      <c r="G86" s="124"/>
      <c r="H86" s="124"/>
      <c r="I86" s="124"/>
      <c r="J86" s="124"/>
      <c r="K86" s="23"/>
      <c r="L86" s="23"/>
    </row>
    <row r="87" spans="2:12" ht="12.75">
      <c r="B87" s="26"/>
      <c r="C87" s="26"/>
      <c r="D87" s="26"/>
      <c r="E87" s="26"/>
      <c r="F87" s="26"/>
      <c r="G87" s="26"/>
      <c r="H87" s="26"/>
      <c r="I87" s="26"/>
      <c r="J87" s="26"/>
      <c r="K87" s="23"/>
      <c r="L87" s="23"/>
    </row>
    <row r="89" spans="1:2" ht="12.75">
      <c r="A89" s="6" t="s">
        <v>76</v>
      </c>
      <c r="B89" s="5" t="s">
        <v>20</v>
      </c>
    </row>
    <row r="90" spans="6:10" ht="12.75">
      <c r="F90" s="2" t="s">
        <v>8</v>
      </c>
      <c r="G90" s="2"/>
      <c r="H90" s="2" t="s">
        <v>21</v>
      </c>
      <c r="I90" s="2"/>
      <c r="J90" s="27"/>
    </row>
    <row r="91" spans="6:10" ht="12.75">
      <c r="F91" s="2"/>
      <c r="G91" s="2"/>
      <c r="H91" s="2" t="s">
        <v>22</v>
      </c>
      <c r="I91" s="2"/>
      <c r="J91" s="27"/>
    </row>
    <row r="92" spans="6:10" ht="12.75">
      <c r="F92" s="2"/>
      <c r="G92" s="2"/>
      <c r="H92" s="2" t="s">
        <v>10</v>
      </c>
      <c r="I92" s="2"/>
      <c r="J92" s="27"/>
    </row>
    <row r="93" spans="6:10" ht="12.75">
      <c r="F93" s="2" t="s">
        <v>1</v>
      </c>
      <c r="G93" s="2"/>
      <c r="H93" s="2" t="s">
        <v>1</v>
      </c>
      <c r="I93" s="2"/>
      <c r="J93" s="27"/>
    </row>
    <row r="94" spans="2:10" ht="12.75">
      <c r="B94" s="4" t="s">
        <v>23</v>
      </c>
      <c r="J94" s="1"/>
    </row>
    <row r="95" ht="12.75">
      <c r="J95" s="1"/>
    </row>
    <row r="96" spans="2:10" ht="12.75">
      <c r="B96" t="s">
        <v>24</v>
      </c>
      <c r="F96" s="18">
        <f>ROUND('[5]Segment'!$D$15/1000,0)+ROUND('[5]Segment'!$D$19/1000,0)</f>
        <v>55685</v>
      </c>
      <c r="G96" s="18"/>
      <c r="H96" s="18">
        <f>ROUND('[5]Segment'!$G$15/1000,0)+ROUND('[5]Segment'!$G$18/1000,0)+1</f>
        <v>2276</v>
      </c>
      <c r="I96" s="18"/>
      <c r="J96" s="21"/>
    </row>
    <row r="97" spans="2:10" ht="12.75">
      <c r="B97" t="s">
        <v>25</v>
      </c>
      <c r="F97" s="18">
        <f>ROUND('[5]Segment'!$D$11/1000,0)</f>
        <v>0</v>
      </c>
      <c r="G97" s="18"/>
      <c r="H97" s="18">
        <f>ROUND('[5]Segment'!$G$11/1000,0)</f>
        <v>-451</v>
      </c>
      <c r="I97" s="18"/>
      <c r="J97" s="21"/>
    </row>
    <row r="98" spans="6:10" ht="12.75">
      <c r="F98" s="18"/>
      <c r="G98" s="18"/>
      <c r="H98" s="18"/>
      <c r="I98" s="18"/>
      <c r="J98" s="21"/>
    </row>
    <row r="99" spans="6:10" ht="13.5" thickBot="1">
      <c r="F99" s="19">
        <f>SUM(F96:F98)</f>
        <v>55685</v>
      </c>
      <c r="G99" s="18"/>
      <c r="H99" s="19">
        <f>SUM(H96:H98)</f>
        <v>1825</v>
      </c>
      <c r="I99" s="18"/>
      <c r="J99" s="21"/>
    </row>
    <row r="100" spans="6:10" ht="13.5" thickTop="1">
      <c r="F100" s="21"/>
      <c r="G100" s="18"/>
      <c r="H100" s="21"/>
      <c r="I100" s="18"/>
      <c r="J100" s="21"/>
    </row>
    <row r="101" ht="12.75">
      <c r="J101" s="1"/>
    </row>
    <row r="102" spans="1:2" ht="12.75">
      <c r="A102" s="6" t="s">
        <v>77</v>
      </c>
      <c r="B102" s="5" t="s">
        <v>26</v>
      </c>
    </row>
    <row r="104" spans="2:12" ht="12.75" customHeight="1">
      <c r="B104" s="66"/>
      <c r="C104" s="66"/>
      <c r="D104" s="66"/>
      <c r="E104" s="66"/>
      <c r="F104" s="66"/>
      <c r="G104" s="66"/>
      <c r="H104" s="66"/>
      <c r="I104" s="66"/>
      <c r="J104" s="66"/>
      <c r="K104" s="23"/>
      <c r="L104" s="23"/>
    </row>
    <row r="105" spans="2:12" ht="12.75">
      <c r="B105" s="66"/>
      <c r="C105" s="66"/>
      <c r="D105" s="66"/>
      <c r="E105" s="66"/>
      <c r="F105" s="66"/>
      <c r="G105" s="66"/>
      <c r="H105" s="66"/>
      <c r="I105" s="66"/>
      <c r="J105" s="66"/>
      <c r="K105" s="23"/>
      <c r="L105" s="23"/>
    </row>
    <row r="106" spans="2:10" ht="12.75">
      <c r="B106" s="66"/>
      <c r="C106" s="66"/>
      <c r="D106" s="66"/>
      <c r="E106" s="66"/>
      <c r="F106" s="66"/>
      <c r="G106" s="66"/>
      <c r="H106" s="66"/>
      <c r="I106" s="66"/>
      <c r="J106" s="66"/>
    </row>
    <row r="108" spans="1:2" ht="12.75">
      <c r="A108" s="6" t="s">
        <v>78</v>
      </c>
      <c r="B108" s="5" t="s">
        <v>27</v>
      </c>
    </row>
    <row r="110" spans="2:12" ht="12.75" customHeight="1">
      <c r="B110" s="66"/>
      <c r="C110" s="66"/>
      <c r="D110" s="66"/>
      <c r="E110" s="66"/>
      <c r="F110" s="66"/>
      <c r="G110" s="66"/>
      <c r="H110" s="66"/>
      <c r="I110" s="66"/>
      <c r="J110" s="66"/>
      <c r="K110" s="23"/>
      <c r="L110" s="23"/>
    </row>
    <row r="111" spans="2:12" ht="12.75">
      <c r="B111" s="66"/>
      <c r="C111" s="66"/>
      <c r="D111" s="66"/>
      <c r="E111" s="66"/>
      <c r="F111" s="66"/>
      <c r="G111" s="66"/>
      <c r="H111" s="66"/>
      <c r="I111" s="66"/>
      <c r="J111" s="66"/>
      <c r="K111" s="23"/>
      <c r="L111" s="23"/>
    </row>
    <row r="112" spans="2:12" ht="12.75">
      <c r="B112" s="66"/>
      <c r="C112" s="66"/>
      <c r="D112" s="66"/>
      <c r="E112" s="66"/>
      <c r="F112" s="66"/>
      <c r="G112" s="66"/>
      <c r="H112" s="66"/>
      <c r="I112" s="66"/>
      <c r="J112" s="66"/>
      <c r="K112" s="23"/>
      <c r="L112" s="23"/>
    </row>
    <row r="114" spans="1:2" s="5" customFormat="1" ht="12.75">
      <c r="A114" s="6" t="s">
        <v>79</v>
      </c>
      <c r="B114" s="5" t="s">
        <v>49</v>
      </c>
    </row>
    <row r="116" spans="2:10" ht="12.75" customHeight="1">
      <c r="B116" s="124" t="s">
        <v>186</v>
      </c>
      <c r="C116" s="124"/>
      <c r="D116" s="124"/>
      <c r="E116" s="124"/>
      <c r="F116" s="124"/>
      <c r="G116" s="124"/>
      <c r="H116" s="124"/>
      <c r="I116" s="124"/>
      <c r="J116" s="124"/>
    </row>
    <row r="117" spans="2:10" ht="12.75">
      <c r="B117" s="26"/>
      <c r="C117" s="26"/>
      <c r="D117" s="26"/>
      <c r="E117" s="26"/>
      <c r="F117" s="26"/>
      <c r="G117" s="26"/>
      <c r="H117" s="26"/>
      <c r="I117" s="26"/>
      <c r="J117" s="26"/>
    </row>
    <row r="119" spans="1:2" s="5" customFormat="1" ht="12.75">
      <c r="A119" s="6" t="s">
        <v>232</v>
      </c>
      <c r="B119" s="5" t="s">
        <v>50</v>
      </c>
    </row>
    <row r="120" s="5" customFormat="1" ht="12.75">
      <c r="A120" s="6"/>
    </row>
    <row r="121" ht="12.75">
      <c r="B121" t="s">
        <v>106</v>
      </c>
    </row>
    <row r="122" spans="4:11" ht="12.75" customHeight="1">
      <c r="D122" s="26"/>
      <c r="E122" s="26"/>
      <c r="F122" s="26"/>
      <c r="G122" s="26"/>
      <c r="H122" s="26"/>
      <c r="I122" s="26"/>
      <c r="J122" s="26"/>
      <c r="K122" s="26"/>
    </row>
    <row r="123" spans="2:12" ht="12.75" customHeight="1">
      <c r="B123" s="96" t="s">
        <v>31</v>
      </c>
      <c r="C123" s="23"/>
      <c r="D123" s="23"/>
      <c r="E123" s="23"/>
      <c r="F123" s="23"/>
      <c r="G123" s="23"/>
      <c r="H123" s="23"/>
      <c r="I123" s="23"/>
      <c r="J123" s="23"/>
      <c r="K123" s="23"/>
      <c r="L123" s="23"/>
    </row>
    <row r="124" spans="2:12" ht="12.75" customHeight="1">
      <c r="B124" s="23"/>
      <c r="C124" s="23"/>
      <c r="D124" s="23"/>
      <c r="E124" s="23"/>
      <c r="F124" s="23"/>
      <c r="G124" s="23"/>
      <c r="H124" s="23"/>
      <c r="I124" s="23"/>
      <c r="J124" s="23"/>
      <c r="K124" s="23"/>
      <c r="L124" s="23"/>
    </row>
    <row r="125" spans="2:12" ht="12.75" customHeight="1">
      <c r="B125" s="23"/>
      <c r="C125" s="23"/>
      <c r="D125" s="23"/>
      <c r="E125" s="23"/>
      <c r="F125" s="23"/>
      <c r="G125" s="23"/>
      <c r="H125" s="23"/>
      <c r="I125" s="23"/>
      <c r="J125" s="23"/>
      <c r="K125" s="23"/>
      <c r="L125" s="23"/>
    </row>
    <row r="126" spans="2:12" ht="12.75" customHeight="1">
      <c r="B126" s="23"/>
      <c r="C126" s="23"/>
      <c r="D126" s="23"/>
      <c r="E126" s="23"/>
      <c r="F126" s="23"/>
      <c r="G126" s="23"/>
      <c r="H126" s="23"/>
      <c r="I126" s="23"/>
      <c r="J126" s="23"/>
      <c r="K126" s="23"/>
      <c r="L126" s="23"/>
    </row>
    <row r="127" spans="2:12" ht="12.75" customHeight="1">
      <c r="B127" s="23"/>
      <c r="C127" s="23"/>
      <c r="D127" s="23"/>
      <c r="E127" s="23"/>
      <c r="F127" s="23"/>
      <c r="G127" s="23"/>
      <c r="H127" s="23"/>
      <c r="I127" s="23"/>
      <c r="J127" s="23"/>
      <c r="K127" s="23"/>
      <c r="L127" s="23"/>
    </row>
    <row r="128" spans="2:12" ht="12.75" customHeight="1">
      <c r="B128" s="23"/>
      <c r="C128" s="23"/>
      <c r="D128" s="23"/>
      <c r="E128" s="23"/>
      <c r="F128" s="23"/>
      <c r="G128" s="23"/>
      <c r="H128" s="23"/>
      <c r="I128" s="23"/>
      <c r="J128" s="23"/>
      <c r="K128" s="23"/>
      <c r="L128" s="23"/>
    </row>
    <row r="129" spans="2:12" ht="12.75" customHeight="1">
      <c r="B129" s="8" t="s">
        <v>32</v>
      </c>
      <c r="C129" s="23"/>
      <c r="D129" s="23"/>
      <c r="E129" s="23"/>
      <c r="F129" s="23"/>
      <c r="G129" s="23"/>
      <c r="H129" s="23"/>
      <c r="I129" s="23"/>
      <c r="J129" s="23"/>
      <c r="K129" s="23"/>
      <c r="L129" s="23"/>
    </row>
    <row r="130" spans="2:12" ht="12.75" customHeight="1">
      <c r="B130" s="23"/>
      <c r="C130" s="23"/>
      <c r="D130" s="23"/>
      <c r="E130" s="23"/>
      <c r="F130" s="23"/>
      <c r="G130" s="23"/>
      <c r="H130" s="23"/>
      <c r="I130" s="23"/>
      <c r="J130" s="23"/>
      <c r="K130" s="23"/>
      <c r="L130" s="23"/>
    </row>
    <row r="131" spans="2:12" ht="12.75" customHeight="1">
      <c r="B131" s="23"/>
      <c r="C131" s="23"/>
      <c r="D131" s="23"/>
      <c r="E131" s="23"/>
      <c r="F131" s="23"/>
      <c r="G131" s="23"/>
      <c r="H131" s="23"/>
      <c r="I131" s="23"/>
      <c r="J131" s="23"/>
      <c r="K131" s="23"/>
      <c r="L131" s="23"/>
    </row>
    <row r="132" spans="2:12" ht="12.75" customHeight="1">
      <c r="B132" s="23"/>
      <c r="C132" s="23"/>
      <c r="D132" s="23"/>
      <c r="E132" s="23"/>
      <c r="F132" s="23"/>
      <c r="G132" s="23"/>
      <c r="H132" s="23"/>
      <c r="I132" s="23"/>
      <c r="J132" s="23"/>
      <c r="K132" s="23"/>
      <c r="L132" s="23"/>
    </row>
    <row r="133" spans="2:12" ht="12.75" customHeight="1">
      <c r="B133" s="8" t="s">
        <v>187</v>
      </c>
      <c r="C133" s="23"/>
      <c r="D133" s="23"/>
      <c r="E133" s="23"/>
      <c r="F133" s="23"/>
      <c r="G133" s="23"/>
      <c r="H133" s="23"/>
      <c r="I133" s="23"/>
      <c r="J133" s="23"/>
      <c r="K133" s="23"/>
      <c r="L133" s="23"/>
    </row>
    <row r="134" spans="2:12" ht="12.75" customHeight="1">
      <c r="B134" s="23"/>
      <c r="C134" s="23"/>
      <c r="D134" s="23"/>
      <c r="E134" s="23"/>
      <c r="F134" s="23"/>
      <c r="G134" s="23"/>
      <c r="H134" s="23"/>
      <c r="I134" s="23"/>
      <c r="J134" s="23"/>
      <c r="K134" s="23"/>
      <c r="L134" s="23"/>
    </row>
    <row r="135" spans="3:12" ht="12.75" customHeight="1">
      <c r="C135" s="23"/>
      <c r="D135" s="23"/>
      <c r="E135" s="23"/>
      <c r="F135" s="23"/>
      <c r="G135" s="23"/>
      <c r="H135" s="23"/>
      <c r="I135" s="23"/>
      <c r="J135" s="23"/>
      <c r="K135" s="23"/>
      <c r="L135" s="23"/>
    </row>
    <row r="136" spans="2:12" ht="12.75" customHeight="1">
      <c r="B136" s="17"/>
      <c r="C136" s="17"/>
      <c r="D136" s="17"/>
      <c r="E136" s="17"/>
      <c r="F136" s="17"/>
      <c r="G136" s="17"/>
      <c r="H136" s="17"/>
      <c r="I136" s="17"/>
      <c r="J136" s="17"/>
      <c r="K136" s="17"/>
      <c r="L136" s="17"/>
    </row>
    <row r="137" spans="2:12" ht="12.75" customHeight="1">
      <c r="B137" s="23"/>
      <c r="C137" s="23"/>
      <c r="D137" s="23"/>
      <c r="E137" s="23"/>
      <c r="F137" s="23"/>
      <c r="G137" s="23"/>
      <c r="H137" s="23"/>
      <c r="I137" s="23"/>
      <c r="J137" s="23"/>
      <c r="K137" s="23"/>
      <c r="L137" s="23"/>
    </row>
    <row r="138" spans="1:10" ht="12.75">
      <c r="A138" s="6" t="s">
        <v>97</v>
      </c>
      <c r="B138" s="44" t="s">
        <v>104</v>
      </c>
      <c r="C138" s="26"/>
      <c r="D138" s="26"/>
      <c r="E138" s="26"/>
      <c r="F138" s="26"/>
      <c r="G138" s="26"/>
      <c r="H138" s="26"/>
      <c r="I138" s="26"/>
      <c r="J138" s="26"/>
    </row>
    <row r="140" spans="1:10" ht="12.75">
      <c r="A140" s="56" t="s">
        <v>80</v>
      </c>
      <c r="B140" s="97" t="s">
        <v>40</v>
      </c>
      <c r="C140" s="97"/>
      <c r="D140" s="97"/>
      <c r="E140" s="5"/>
      <c r="F140" s="5"/>
      <c r="G140" s="5"/>
      <c r="H140" s="5"/>
      <c r="I140" s="5"/>
      <c r="J140" s="5"/>
    </row>
    <row r="141" spans="1:10" ht="5.25" customHeight="1">
      <c r="A141" s="6"/>
      <c r="B141" s="5"/>
      <c r="C141" s="5"/>
      <c r="D141" s="5"/>
      <c r="E141" s="5"/>
      <c r="F141" s="5"/>
      <c r="G141" s="5"/>
      <c r="H141" s="5"/>
      <c r="I141" s="5"/>
      <c r="J141" s="5"/>
    </row>
    <row r="142" spans="2:12" ht="12" customHeight="1">
      <c r="B142" s="88" t="s">
        <v>188</v>
      </c>
      <c r="C142" s="23"/>
      <c r="D142" s="23"/>
      <c r="E142" s="23"/>
      <c r="F142" s="23"/>
      <c r="G142" s="23"/>
      <c r="H142" s="23"/>
      <c r="I142" s="23"/>
      <c r="J142" s="23"/>
      <c r="K142" s="23"/>
      <c r="L142" s="23"/>
    </row>
    <row r="143" spans="2:12" ht="12.75">
      <c r="B143" s="23"/>
      <c r="C143" s="23"/>
      <c r="D143" s="23"/>
      <c r="E143" s="23"/>
      <c r="F143" s="23"/>
      <c r="G143" s="23"/>
      <c r="H143" s="23"/>
      <c r="I143" s="23"/>
      <c r="J143" s="23"/>
      <c r="K143" s="23"/>
      <c r="L143" s="23"/>
    </row>
    <row r="144" spans="2:12" ht="12.75">
      <c r="B144" s="23"/>
      <c r="C144" s="23"/>
      <c r="D144" s="23"/>
      <c r="E144" s="23"/>
      <c r="F144" s="23"/>
      <c r="G144" s="23"/>
      <c r="H144" s="23"/>
      <c r="I144" s="23"/>
      <c r="J144" s="23"/>
      <c r="K144" s="23"/>
      <c r="L144" s="23"/>
    </row>
    <row r="145" spans="2:12" ht="12.75">
      <c r="B145" s="23"/>
      <c r="C145" s="23"/>
      <c r="D145" s="23"/>
      <c r="E145" s="23"/>
      <c r="F145" s="23"/>
      <c r="G145" s="23"/>
      <c r="H145" s="23"/>
      <c r="I145" s="23"/>
      <c r="J145" s="23"/>
      <c r="K145" s="23"/>
      <c r="L145" s="23"/>
    </row>
    <row r="146" spans="2:12" ht="12.75">
      <c r="B146" s="23"/>
      <c r="C146" s="23"/>
      <c r="D146" s="23"/>
      <c r="E146" s="23"/>
      <c r="F146" s="23"/>
      <c r="G146" s="23"/>
      <c r="H146" s="23"/>
      <c r="I146" s="23"/>
      <c r="J146" s="23"/>
      <c r="K146" s="23"/>
      <c r="L146" s="23"/>
    </row>
    <row r="147" spans="2:12" ht="12.75">
      <c r="B147" s="23"/>
      <c r="C147" s="23"/>
      <c r="D147" s="23"/>
      <c r="E147" s="23"/>
      <c r="F147" s="23"/>
      <c r="G147" s="23"/>
      <c r="H147" s="23"/>
      <c r="I147" s="23"/>
      <c r="J147" s="23"/>
      <c r="K147" s="23"/>
      <c r="L147" s="23"/>
    </row>
    <row r="148" spans="2:12" ht="12.75">
      <c r="B148" s="17"/>
      <c r="C148" s="17"/>
      <c r="D148" s="17"/>
      <c r="E148" s="17"/>
      <c r="F148" s="17"/>
      <c r="G148" s="17"/>
      <c r="H148" s="17"/>
      <c r="I148" s="17"/>
      <c r="J148" s="17"/>
      <c r="K148" s="17"/>
      <c r="L148" s="17"/>
    </row>
    <row r="149" spans="1:12" ht="12.75">
      <c r="A149" s="56" t="s">
        <v>81</v>
      </c>
      <c r="B149" s="125" t="s">
        <v>53</v>
      </c>
      <c r="C149" s="125"/>
      <c r="D149" s="125"/>
      <c r="E149" s="125"/>
      <c r="F149" s="125"/>
      <c r="G149" s="125"/>
      <c r="H149" s="125"/>
      <c r="I149" s="125"/>
      <c r="J149" s="125"/>
      <c r="K149" s="98"/>
      <c r="L149" s="98"/>
    </row>
    <row r="150" spans="2:12" ht="12.75">
      <c r="B150" s="125"/>
      <c r="C150" s="125"/>
      <c r="D150" s="125"/>
      <c r="E150" s="125"/>
      <c r="F150" s="125"/>
      <c r="G150" s="125"/>
      <c r="H150" s="125"/>
      <c r="I150" s="125"/>
      <c r="J150" s="125"/>
      <c r="K150" s="98"/>
      <c r="L150" s="98"/>
    </row>
    <row r="151" spans="2:10" ht="9.75" customHeight="1">
      <c r="B151" s="16"/>
      <c r="C151" s="16"/>
      <c r="D151" s="16"/>
      <c r="E151" s="16"/>
      <c r="F151" s="16"/>
      <c r="G151" s="16"/>
      <c r="H151" s="16"/>
      <c r="I151" s="16"/>
      <c r="J151" s="16"/>
    </row>
    <row r="152" spans="2:12" ht="12.75">
      <c r="B152" s="126" t="s">
        <v>260</v>
      </c>
      <c r="C152" s="126"/>
      <c r="D152" s="126"/>
      <c r="E152" s="126"/>
      <c r="F152" s="126"/>
      <c r="G152" s="126"/>
      <c r="H152" s="126"/>
      <c r="I152" s="126"/>
      <c r="J152" s="126"/>
      <c r="K152" s="23"/>
      <c r="L152" s="23"/>
    </row>
    <row r="153" spans="2:12" ht="12.75">
      <c r="B153" s="126"/>
      <c r="C153" s="126"/>
      <c r="D153" s="126"/>
      <c r="E153" s="126"/>
      <c r="F153" s="126"/>
      <c r="G153" s="126"/>
      <c r="H153" s="126"/>
      <c r="I153" s="126"/>
      <c r="J153" s="126"/>
      <c r="K153" s="23"/>
      <c r="L153" s="23"/>
    </row>
    <row r="154" spans="2:12" ht="12.75">
      <c r="B154" s="126"/>
      <c r="C154" s="126"/>
      <c r="D154" s="126"/>
      <c r="E154" s="126"/>
      <c r="F154" s="126"/>
      <c r="G154" s="126"/>
      <c r="H154" s="126"/>
      <c r="I154" s="126"/>
      <c r="J154" s="126"/>
      <c r="K154" s="23"/>
      <c r="L154" s="23"/>
    </row>
    <row r="155" spans="2:12" ht="12.75">
      <c r="B155" s="126"/>
      <c r="C155" s="126"/>
      <c r="D155" s="126"/>
      <c r="E155" s="126"/>
      <c r="F155" s="126"/>
      <c r="G155" s="126"/>
      <c r="H155" s="126"/>
      <c r="I155" s="126"/>
      <c r="J155" s="126"/>
      <c r="K155" s="23"/>
      <c r="L155" s="23"/>
    </row>
    <row r="156" spans="2:12" ht="12.75">
      <c r="B156" s="126"/>
      <c r="C156" s="126"/>
      <c r="D156" s="126"/>
      <c r="E156" s="126"/>
      <c r="F156" s="126"/>
      <c r="G156" s="126"/>
      <c r="H156" s="126"/>
      <c r="I156" s="126"/>
      <c r="J156" s="126"/>
      <c r="K156" s="23"/>
      <c r="L156" s="23"/>
    </row>
    <row r="157" spans="2:12" ht="12.75">
      <c r="B157" s="126"/>
      <c r="C157" s="126"/>
      <c r="D157" s="126"/>
      <c r="E157" s="126"/>
      <c r="F157" s="126"/>
      <c r="G157" s="126"/>
      <c r="H157" s="126"/>
      <c r="I157" s="126"/>
      <c r="J157" s="126"/>
      <c r="K157" s="23"/>
      <c r="L157" s="23"/>
    </row>
    <row r="158" spans="2:12" ht="12.75">
      <c r="B158" s="99"/>
      <c r="C158" s="99"/>
      <c r="D158" s="99"/>
      <c r="E158" s="99"/>
      <c r="F158" s="99"/>
      <c r="G158" s="99"/>
      <c r="H158" s="99"/>
      <c r="I158" s="99"/>
      <c r="J158" s="99"/>
      <c r="K158" s="23"/>
      <c r="L158" s="23"/>
    </row>
    <row r="159" spans="2:12" ht="12.75">
      <c r="B159" s="23"/>
      <c r="C159" s="23"/>
      <c r="D159" s="23"/>
      <c r="E159" s="23"/>
      <c r="F159" s="23"/>
      <c r="G159" s="23"/>
      <c r="H159" s="23"/>
      <c r="I159" s="23"/>
      <c r="J159" s="23"/>
      <c r="K159" s="23"/>
      <c r="L159" s="23"/>
    </row>
    <row r="160" spans="1:10" ht="12.75">
      <c r="A160" s="56" t="s">
        <v>82</v>
      </c>
      <c r="B160" s="97" t="s">
        <v>41</v>
      </c>
      <c r="C160" s="97"/>
      <c r="D160" s="97"/>
      <c r="E160" s="5"/>
      <c r="F160" s="5"/>
      <c r="G160" s="5"/>
      <c r="H160" s="5"/>
      <c r="I160" s="5"/>
      <c r="J160" s="5"/>
    </row>
    <row r="161" spans="1:10" ht="8.25" customHeight="1">
      <c r="A161" s="56"/>
      <c r="B161" s="5"/>
      <c r="C161" s="5"/>
      <c r="D161" s="5"/>
      <c r="E161" s="5"/>
      <c r="F161" s="5"/>
      <c r="G161" s="5"/>
      <c r="H161" s="5"/>
      <c r="I161" s="5"/>
      <c r="J161" s="5"/>
    </row>
    <row r="162" spans="2:12" ht="12.75">
      <c r="B162" s="100"/>
      <c r="C162" s="23"/>
      <c r="D162" s="23"/>
      <c r="E162" s="23"/>
      <c r="F162" s="23"/>
      <c r="G162" s="23"/>
      <c r="H162" s="23"/>
      <c r="I162" s="23"/>
      <c r="J162" s="23"/>
      <c r="K162" s="23"/>
      <c r="L162" s="23"/>
    </row>
    <row r="163" spans="2:12" ht="12.75">
      <c r="B163" s="23"/>
      <c r="C163" s="23"/>
      <c r="D163" s="23"/>
      <c r="E163" s="23"/>
      <c r="F163" s="23"/>
      <c r="G163" s="23"/>
      <c r="H163" s="23"/>
      <c r="I163" s="23"/>
      <c r="J163" s="23"/>
      <c r="K163" s="23"/>
      <c r="L163" s="23"/>
    </row>
    <row r="164" spans="2:12" ht="12.75">
      <c r="B164" s="23"/>
      <c r="C164" s="23"/>
      <c r="D164" s="23"/>
      <c r="E164" s="23"/>
      <c r="F164" s="23"/>
      <c r="G164" s="23"/>
      <c r="H164" s="23"/>
      <c r="I164" s="23"/>
      <c r="J164" s="23"/>
      <c r="K164" s="23"/>
      <c r="L164" s="23"/>
    </row>
    <row r="165" spans="2:12" ht="12.75">
      <c r="B165" s="23"/>
      <c r="C165" s="23"/>
      <c r="D165" s="23"/>
      <c r="E165" s="23"/>
      <c r="F165" s="23"/>
      <c r="G165" s="23"/>
      <c r="H165" s="23"/>
      <c r="I165" s="23"/>
      <c r="J165" s="23"/>
      <c r="K165" s="23"/>
      <c r="L165" s="23"/>
    </row>
    <row r="166" spans="2:12" ht="12.75">
      <c r="B166" s="23"/>
      <c r="C166" s="23"/>
      <c r="D166" s="23"/>
      <c r="E166" s="23"/>
      <c r="F166" s="23"/>
      <c r="G166" s="23"/>
      <c r="H166" s="23"/>
      <c r="I166" s="23"/>
      <c r="J166" s="23"/>
      <c r="K166" s="23"/>
      <c r="L166" s="23"/>
    </row>
    <row r="167" spans="2:12" ht="12.75">
      <c r="B167" s="23"/>
      <c r="C167" s="23"/>
      <c r="D167" s="23"/>
      <c r="E167" s="23"/>
      <c r="F167" s="23"/>
      <c r="G167" s="23"/>
      <c r="H167" s="23"/>
      <c r="I167" s="23"/>
      <c r="J167" s="23"/>
      <c r="K167" s="23"/>
      <c r="L167" s="23"/>
    </row>
    <row r="168" spans="2:12" ht="12.75">
      <c r="B168" s="23"/>
      <c r="C168" s="23"/>
      <c r="D168" s="23"/>
      <c r="E168" s="23"/>
      <c r="F168" s="23"/>
      <c r="G168" s="23"/>
      <c r="H168" s="23"/>
      <c r="I168" s="23"/>
      <c r="J168" s="23"/>
      <c r="K168" s="23"/>
      <c r="L168" s="23"/>
    </row>
    <row r="169" spans="2:12" ht="12.75">
      <c r="B169" s="23"/>
      <c r="C169" s="23"/>
      <c r="D169" s="23"/>
      <c r="E169" s="23"/>
      <c r="F169" s="23"/>
      <c r="G169" s="23"/>
      <c r="H169" s="23"/>
      <c r="I169" s="23"/>
      <c r="J169" s="23"/>
      <c r="K169" s="23"/>
      <c r="L169" s="23"/>
    </row>
    <row r="170" spans="2:12" ht="12.75">
      <c r="B170" s="23"/>
      <c r="C170" s="23"/>
      <c r="D170" s="23"/>
      <c r="E170" s="23"/>
      <c r="F170" s="23"/>
      <c r="G170" s="23"/>
      <c r="H170" s="23"/>
      <c r="I170" s="23"/>
      <c r="J170" s="23"/>
      <c r="K170" s="23"/>
      <c r="L170" s="23"/>
    </row>
    <row r="171" spans="2:12" ht="12.75">
      <c r="B171" s="23"/>
      <c r="C171" s="23"/>
      <c r="D171" s="23"/>
      <c r="E171" s="23"/>
      <c r="F171" s="23"/>
      <c r="G171" s="23"/>
      <c r="H171" s="23"/>
      <c r="I171" s="23"/>
      <c r="J171" s="23"/>
      <c r="K171" s="23"/>
      <c r="L171" s="23"/>
    </row>
    <row r="172" spans="1:10" ht="12.75">
      <c r="A172" s="6" t="s">
        <v>83</v>
      </c>
      <c r="B172" s="5" t="s">
        <v>47</v>
      </c>
      <c r="C172" s="5"/>
      <c r="D172" s="5"/>
      <c r="E172" s="5"/>
      <c r="F172" s="5"/>
      <c r="G172" s="5"/>
      <c r="H172" s="5"/>
      <c r="I172" s="5"/>
      <c r="J172" s="5"/>
    </row>
    <row r="174" ht="12.75">
      <c r="B174" t="s">
        <v>34</v>
      </c>
    </row>
    <row r="177" spans="1:3" s="5" customFormat="1" ht="12.75">
      <c r="A177" s="56" t="s">
        <v>84</v>
      </c>
      <c r="B177" s="97" t="s">
        <v>10</v>
      </c>
      <c r="C177" s="97"/>
    </row>
    <row r="178" spans="6:8" ht="12.75">
      <c r="F178" s="2" t="s">
        <v>5</v>
      </c>
      <c r="G178" s="2"/>
      <c r="H178" s="2" t="s">
        <v>29</v>
      </c>
    </row>
    <row r="179" spans="6:8" ht="12.75">
      <c r="F179" s="2" t="s">
        <v>28</v>
      </c>
      <c r="G179" s="2"/>
      <c r="H179" s="2" t="s">
        <v>180</v>
      </c>
    </row>
    <row r="180" spans="6:8" ht="12.75">
      <c r="F180" s="3">
        <v>39629</v>
      </c>
      <c r="G180" s="2"/>
      <c r="H180" s="3">
        <v>39629</v>
      </c>
    </row>
    <row r="181" spans="6:8" ht="12.75">
      <c r="F181" s="2" t="s">
        <v>1</v>
      </c>
      <c r="G181" s="2"/>
      <c r="H181" s="2" t="s">
        <v>1</v>
      </c>
    </row>
    <row r="182" spans="6:8" ht="12.75">
      <c r="F182" s="8"/>
      <c r="G182" s="8"/>
      <c r="H182" s="8"/>
    </row>
    <row r="183" spans="2:8" ht="12.75">
      <c r="B183" t="s">
        <v>99</v>
      </c>
      <c r="F183" s="8"/>
      <c r="G183" s="8"/>
      <c r="H183" s="8"/>
    </row>
    <row r="184" spans="3:8" ht="12.75">
      <c r="C184" t="s">
        <v>100</v>
      </c>
      <c r="F184" s="58">
        <f>H184-234</f>
        <v>532</v>
      </c>
      <c r="G184" s="8"/>
      <c r="H184" s="57">
        <f>ROUND('[5]IS'!$L$91/1000,0)</f>
        <v>766</v>
      </c>
    </row>
    <row r="185" spans="6:8" ht="12.75">
      <c r="F185" s="8"/>
      <c r="G185" s="8"/>
      <c r="H185" s="8"/>
    </row>
    <row r="186" spans="2:8" ht="12.75">
      <c r="B186" t="s">
        <v>101</v>
      </c>
      <c r="F186" s="8"/>
      <c r="G186" s="8"/>
      <c r="H186" s="8"/>
    </row>
    <row r="187" spans="3:8" ht="12.75">
      <c r="C187" t="s">
        <v>181</v>
      </c>
      <c r="F187" s="8"/>
      <c r="G187" s="8"/>
      <c r="H187" s="8"/>
    </row>
    <row r="188" spans="3:8" ht="12.75">
      <c r="C188" t="s">
        <v>176</v>
      </c>
      <c r="F188" s="58">
        <f>H188-31</f>
        <v>-58</v>
      </c>
      <c r="G188" s="8"/>
      <c r="H188" s="57">
        <f>ROUND('[5]IS'!$L$96/1000,0)</f>
        <v>-27</v>
      </c>
    </row>
    <row r="189" spans="3:8" ht="12.75">
      <c r="C189" t="s">
        <v>177</v>
      </c>
      <c r="F189" s="58">
        <f>H189-(0)</f>
        <v>0</v>
      </c>
      <c r="G189" s="8"/>
      <c r="H189" s="57">
        <f>ROUND('[5]IS'!$L$100/1000,0)</f>
        <v>0</v>
      </c>
    </row>
    <row r="190" spans="6:8" ht="12.75" hidden="1">
      <c r="F190" s="58"/>
      <c r="G190" s="8"/>
      <c r="H190" s="57"/>
    </row>
    <row r="191" spans="6:8" ht="12.75" hidden="1">
      <c r="F191" s="8"/>
      <c r="G191" s="8"/>
      <c r="H191" s="8"/>
    </row>
    <row r="192" spans="2:8" ht="12.75" hidden="1">
      <c r="B192" s="116" t="s">
        <v>102</v>
      </c>
      <c r="C192" s="116"/>
      <c r="D192" s="116"/>
      <c r="E192" s="116"/>
      <c r="F192" s="8"/>
      <c r="G192" s="8"/>
      <c r="H192" s="8"/>
    </row>
    <row r="193" spans="2:8" ht="12.75" hidden="1">
      <c r="B193" s="116"/>
      <c r="C193" s="116"/>
      <c r="D193" s="116"/>
      <c r="E193" s="116"/>
      <c r="F193" s="8"/>
      <c r="G193" s="8"/>
      <c r="H193" s="8"/>
    </row>
    <row r="194" spans="3:8" ht="12.75" hidden="1">
      <c r="C194" t="s">
        <v>100</v>
      </c>
      <c r="F194" s="58">
        <f>H194-(0)</f>
        <v>0</v>
      </c>
      <c r="G194" s="8"/>
      <c r="H194" s="57">
        <f>ROUND('[2]IS'!$L$92/1000,0)</f>
        <v>0</v>
      </c>
    </row>
    <row r="195" spans="3:8" ht="12.75" hidden="1">
      <c r="C195" t="s">
        <v>109</v>
      </c>
      <c r="F195" s="58">
        <f>H195-0</f>
        <v>0</v>
      </c>
      <c r="G195" s="8"/>
      <c r="H195" s="57">
        <f>ROUND('[2]IS'!$L$101/1000,0)</f>
        <v>0</v>
      </c>
    </row>
    <row r="196" spans="6:8" ht="12.75">
      <c r="F196" s="8"/>
      <c r="G196" s="8"/>
      <c r="H196" s="8"/>
    </row>
    <row r="197" spans="6:8" ht="13.5" thickBot="1">
      <c r="F197" s="59">
        <f>SUM(F184:F195)</f>
        <v>474</v>
      </c>
      <c r="G197" s="8"/>
      <c r="H197" s="59">
        <f>SUM(H184:H195)</f>
        <v>739</v>
      </c>
    </row>
    <row r="198" spans="6:8" ht="13.5" thickTop="1">
      <c r="F198" s="8"/>
      <c r="G198" s="8"/>
      <c r="H198" s="57"/>
    </row>
    <row r="199" spans="2:12" ht="12.75">
      <c r="B199" s="126" t="s">
        <v>196</v>
      </c>
      <c r="C199" s="126"/>
      <c r="D199" s="126"/>
      <c r="E199" s="126"/>
      <c r="F199" s="126"/>
      <c r="G199" s="126"/>
      <c r="H199" s="126"/>
      <c r="I199" s="126"/>
      <c r="J199" s="126"/>
      <c r="K199" s="101"/>
      <c r="L199" s="101"/>
    </row>
    <row r="200" spans="2:12" ht="12.75">
      <c r="B200" s="126"/>
      <c r="C200" s="126"/>
      <c r="D200" s="126"/>
      <c r="E200" s="126"/>
      <c r="F200" s="126"/>
      <c r="G200" s="126"/>
      <c r="H200" s="126"/>
      <c r="I200" s="126"/>
      <c r="J200" s="126"/>
      <c r="K200" s="101"/>
      <c r="L200" s="101"/>
    </row>
    <row r="201" spans="6:8" ht="12.75">
      <c r="F201" s="8"/>
      <c r="G201" s="8"/>
      <c r="H201" s="8"/>
    </row>
    <row r="202" spans="2:8" ht="13.5" thickBot="1">
      <c r="B202" t="s">
        <v>194</v>
      </c>
      <c r="F202" s="29">
        <f>'Income Statement'!B24</f>
        <v>1788</v>
      </c>
      <c r="G202" s="18"/>
      <c r="H202" s="29">
        <f>'Income Statement'!F24</f>
        <v>1825</v>
      </c>
    </row>
    <row r="203" spans="6:8" ht="13.5" thickTop="1">
      <c r="F203" s="21"/>
      <c r="G203" s="18"/>
      <c r="H203" s="21"/>
    </row>
    <row r="204" spans="2:8" ht="12.75">
      <c r="B204" t="s">
        <v>66</v>
      </c>
      <c r="F204" s="18">
        <f>ROUND(F202*26%,0)</f>
        <v>465</v>
      </c>
      <c r="G204" s="18"/>
      <c r="H204" s="18">
        <f>ROUND(H202*26%,0)</f>
        <v>475</v>
      </c>
    </row>
    <row r="205" spans="6:8" ht="4.5" customHeight="1">
      <c r="F205" s="18"/>
      <c r="G205" s="18"/>
      <c r="H205" s="18"/>
    </row>
    <row r="206" spans="2:8" ht="12.75">
      <c r="B206" s="117" t="s">
        <v>105</v>
      </c>
      <c r="C206" s="117"/>
      <c r="D206" s="117"/>
      <c r="E206" s="117"/>
      <c r="F206" s="18"/>
      <c r="G206" s="18"/>
      <c r="H206" s="18"/>
    </row>
    <row r="207" spans="2:8" ht="12.75">
      <c r="B207" s="117"/>
      <c r="C207" s="117"/>
      <c r="D207" s="117"/>
      <c r="E207" s="117"/>
      <c r="F207" s="18"/>
      <c r="G207" s="18"/>
      <c r="H207" s="18"/>
    </row>
    <row r="208" spans="2:8" ht="12.75">
      <c r="B208" s="117"/>
      <c r="C208" s="117"/>
      <c r="D208" s="117"/>
      <c r="E208" s="117"/>
      <c r="F208" s="18">
        <f>H208-(-30)</f>
        <v>0</v>
      </c>
      <c r="G208" s="18"/>
      <c r="H208" s="18">
        <f>-ROUND(30000,3)/1000</f>
        <v>-30</v>
      </c>
    </row>
    <row r="209" spans="2:8" ht="5.25" customHeight="1">
      <c r="B209" s="61"/>
      <c r="C209" s="61"/>
      <c r="D209" s="61"/>
      <c r="E209" s="61"/>
      <c r="F209" s="18"/>
      <c r="G209" s="18"/>
      <c r="H209" s="18"/>
    </row>
    <row r="210" spans="2:7" ht="12.75">
      <c r="B210" s="116" t="s">
        <v>98</v>
      </c>
      <c r="C210" s="116"/>
      <c r="D210" s="116"/>
      <c r="E210" s="116"/>
      <c r="G210" s="18"/>
    </row>
    <row r="211" spans="2:8" ht="12.75">
      <c r="B211" s="116"/>
      <c r="C211" s="116"/>
      <c r="D211" s="116"/>
      <c r="E211" s="116"/>
      <c r="F211" s="18">
        <f>H211-(183)</f>
        <v>9</v>
      </c>
      <c r="G211" s="18"/>
      <c r="H211" s="18">
        <v>192</v>
      </c>
    </row>
    <row r="212" spans="2:8" ht="41.25" customHeight="1">
      <c r="B212" s="116" t="s">
        <v>175</v>
      </c>
      <c r="C212" s="116"/>
      <c r="D212" s="116"/>
      <c r="E212" s="116"/>
      <c r="F212" s="18">
        <f>H212-(102)</f>
        <v>0</v>
      </c>
      <c r="G212" s="18"/>
      <c r="H212" s="18">
        <v>102</v>
      </c>
    </row>
    <row r="213" spans="2:8" ht="4.5" customHeight="1">
      <c r="B213" s="17"/>
      <c r="C213" s="17"/>
      <c r="D213" s="17"/>
      <c r="E213" s="17"/>
      <c r="F213" s="18"/>
      <c r="G213" s="18"/>
      <c r="H213" s="18"/>
    </row>
    <row r="214" spans="2:8" ht="37.5" customHeight="1" hidden="1" outlineLevel="1">
      <c r="B214" s="116" t="s">
        <v>189</v>
      </c>
      <c r="C214" s="116"/>
      <c r="D214" s="116"/>
      <c r="E214" s="116"/>
      <c r="F214" s="18">
        <f>H214-(0)</f>
        <v>0</v>
      </c>
      <c r="G214" s="18"/>
      <c r="H214" s="18">
        <v>0</v>
      </c>
    </row>
    <row r="215" spans="2:8" ht="25.5" customHeight="1" hidden="1" outlineLevel="1">
      <c r="B215" s="116" t="s">
        <v>178</v>
      </c>
      <c r="C215" s="116"/>
      <c r="D215" s="116"/>
      <c r="E215" s="116"/>
      <c r="F215" s="18">
        <f>H215-(0)</f>
        <v>0</v>
      </c>
      <c r="G215" s="18"/>
      <c r="H215" s="18">
        <v>0</v>
      </c>
    </row>
    <row r="216" spans="2:8" ht="5.25" customHeight="1" hidden="1" outlineLevel="1">
      <c r="B216" s="23"/>
      <c r="C216" s="17"/>
      <c r="D216" s="17"/>
      <c r="E216" s="17"/>
      <c r="F216" s="18"/>
      <c r="G216" s="18"/>
      <c r="H216" s="18"/>
    </row>
    <row r="217" spans="2:8" ht="12.75" hidden="1" outlineLevel="1">
      <c r="B217" s="116" t="s">
        <v>103</v>
      </c>
      <c r="C217" s="116"/>
      <c r="D217" s="116"/>
      <c r="E217" s="116"/>
      <c r="F217" s="18">
        <f>H217-(0)</f>
        <v>0</v>
      </c>
      <c r="G217" s="18"/>
      <c r="H217" s="18">
        <v>0</v>
      </c>
    </row>
    <row r="218" spans="2:8" ht="5.25" customHeight="1" hidden="1" outlineLevel="1">
      <c r="B218" s="17"/>
      <c r="C218" s="17"/>
      <c r="D218" s="17"/>
      <c r="E218" s="17"/>
      <c r="F218" s="18"/>
      <c r="G218" s="18"/>
      <c r="H218" s="18"/>
    </row>
    <row r="219" spans="2:8" ht="12.75" hidden="1" outlineLevel="1">
      <c r="B219" s="23" t="s">
        <v>111</v>
      </c>
      <c r="C219" s="23"/>
      <c r="D219" s="23"/>
      <c r="E219" s="23"/>
      <c r="F219" s="18">
        <f>H219-(0)</f>
        <v>0</v>
      </c>
      <c r="G219" s="18"/>
      <c r="H219" s="18">
        <v>0</v>
      </c>
    </row>
    <row r="220" spans="2:8" ht="5.25" customHeight="1" hidden="1" outlineLevel="1">
      <c r="B220" s="17"/>
      <c r="C220" s="17"/>
      <c r="D220" s="17"/>
      <c r="E220" s="17"/>
      <c r="F220" s="18"/>
      <c r="G220" s="18"/>
      <c r="H220" s="18"/>
    </row>
    <row r="221" spans="2:7" ht="12.75" hidden="1" outlineLevel="1">
      <c r="B221" s="116" t="s">
        <v>179</v>
      </c>
      <c r="C221" s="116"/>
      <c r="D221" s="116"/>
      <c r="E221" s="116"/>
      <c r="G221" s="18"/>
    </row>
    <row r="222" spans="2:8" ht="12.75" hidden="1" outlineLevel="1">
      <c r="B222" s="116"/>
      <c r="C222" s="116"/>
      <c r="D222" s="116"/>
      <c r="E222" s="116"/>
      <c r="F222" s="18">
        <f>H222-(0)</f>
        <v>0</v>
      </c>
      <c r="G222" s="18"/>
      <c r="H222" s="18"/>
    </row>
    <row r="223" spans="2:8" ht="12.75" hidden="1" outlineLevel="1">
      <c r="B223" s="127" t="s">
        <v>110</v>
      </c>
      <c r="C223" s="116"/>
      <c r="D223" s="116"/>
      <c r="E223" s="116"/>
      <c r="F223" s="18"/>
      <c r="G223" s="18"/>
      <c r="H223" s="18"/>
    </row>
    <row r="224" spans="2:8" ht="12.75" hidden="1" outlineLevel="1">
      <c r="B224" s="116"/>
      <c r="C224" s="116"/>
      <c r="D224" s="116"/>
      <c r="E224" s="116"/>
      <c r="F224" s="18">
        <f>H224-(0)</f>
        <v>0</v>
      </c>
      <c r="G224" s="18"/>
      <c r="H224" s="18">
        <v>0</v>
      </c>
    </row>
    <row r="225" spans="2:8" ht="8.25" customHeight="1" collapsed="1">
      <c r="B225" s="17"/>
      <c r="C225" s="17"/>
      <c r="D225" s="17"/>
      <c r="E225" s="17"/>
      <c r="F225" s="18"/>
      <c r="G225" s="18"/>
      <c r="H225" s="18"/>
    </row>
    <row r="226" spans="2:11" ht="13.5" thickBot="1">
      <c r="B226" t="s">
        <v>67</v>
      </c>
      <c r="F226" s="19">
        <f>SUM(F204:F225)</f>
        <v>474</v>
      </c>
      <c r="G226" s="18"/>
      <c r="H226" s="19">
        <f>SUM(H204:H225)</f>
        <v>739</v>
      </c>
      <c r="K226" s="87"/>
    </row>
    <row r="227" ht="13.5" thickTop="1">
      <c r="H227" s="10"/>
    </row>
    <row r="228" spans="2:12" ht="12.75" customHeight="1">
      <c r="B228" s="26"/>
      <c r="C228" s="23"/>
      <c r="D228" s="23"/>
      <c r="E228" s="23"/>
      <c r="F228" s="23"/>
      <c r="G228" s="23"/>
      <c r="H228" s="23"/>
      <c r="I228" s="23"/>
      <c r="J228" s="23"/>
      <c r="K228" s="23"/>
      <c r="L228" s="23"/>
    </row>
    <row r="229" spans="2:12" ht="12.75">
      <c r="B229" s="23"/>
      <c r="C229" s="23"/>
      <c r="D229" s="23"/>
      <c r="E229" s="23"/>
      <c r="F229" s="23"/>
      <c r="G229" s="23"/>
      <c r="H229" s="23"/>
      <c r="I229" s="23"/>
      <c r="J229" s="23"/>
      <c r="K229" s="23"/>
      <c r="L229" s="23"/>
    </row>
    <row r="230" spans="2:12" ht="12.75">
      <c r="B230" s="23"/>
      <c r="C230" s="23"/>
      <c r="D230" s="23"/>
      <c r="E230" s="23"/>
      <c r="F230" s="23"/>
      <c r="G230" s="23"/>
      <c r="H230" s="23"/>
      <c r="I230" s="23"/>
      <c r="J230" s="23"/>
      <c r="K230" s="23"/>
      <c r="L230" s="23"/>
    </row>
    <row r="231" ht="12.75" customHeight="1">
      <c r="G231" s="67"/>
    </row>
    <row r="232" spans="1:2" s="5" customFormat="1" ht="12.75">
      <c r="A232" s="6" t="s">
        <v>85</v>
      </c>
      <c r="B232" s="5" t="s">
        <v>30</v>
      </c>
    </row>
    <row r="234" spans="2:12" ht="12.75">
      <c r="B234" s="116" t="s">
        <v>172</v>
      </c>
      <c r="C234" s="116"/>
      <c r="D234" s="116"/>
      <c r="E234" s="116"/>
      <c r="F234" s="116"/>
      <c r="G234" s="116"/>
      <c r="H234" s="116"/>
      <c r="I234" s="116"/>
      <c r="J234" s="116"/>
      <c r="K234" s="116"/>
      <c r="L234" s="116"/>
    </row>
    <row r="235" spans="2:12" ht="12.75">
      <c r="B235" s="17"/>
      <c r="C235" s="17"/>
      <c r="D235" s="17"/>
      <c r="E235" s="17"/>
      <c r="F235" s="17"/>
      <c r="G235" s="17"/>
      <c r="H235" s="17"/>
      <c r="I235" s="17"/>
      <c r="J235" s="17"/>
      <c r="K235" s="17"/>
      <c r="L235" s="17"/>
    </row>
    <row r="236" spans="2:10" ht="12.75">
      <c r="B236" s="17"/>
      <c r="C236" s="17"/>
      <c r="D236" s="17"/>
      <c r="E236" s="17"/>
      <c r="F236" s="17"/>
      <c r="G236" s="17"/>
      <c r="H236" s="17"/>
      <c r="I236" s="17"/>
      <c r="J236" s="17"/>
    </row>
    <row r="237" spans="1:2" s="5" customFormat="1" ht="12.75">
      <c r="A237" s="6" t="s">
        <v>86</v>
      </c>
      <c r="B237" s="5" t="s">
        <v>44</v>
      </c>
    </row>
    <row r="239" spans="2:12" ht="12.75" customHeight="1">
      <c r="B239" s="126" t="s">
        <v>173</v>
      </c>
      <c r="C239" s="126"/>
      <c r="D239" s="126"/>
      <c r="E239" s="126"/>
      <c r="F239" s="126"/>
      <c r="G239" s="126"/>
      <c r="H239" s="126"/>
      <c r="I239" s="126"/>
      <c r="J239" s="126"/>
      <c r="K239" s="23"/>
      <c r="L239" s="23"/>
    </row>
    <row r="240" spans="2:12" ht="12.75">
      <c r="B240" s="126"/>
      <c r="C240" s="126"/>
      <c r="D240" s="126"/>
      <c r="E240" s="126"/>
      <c r="F240" s="126"/>
      <c r="G240" s="126"/>
      <c r="H240" s="126"/>
      <c r="I240" s="126"/>
      <c r="J240" s="126"/>
      <c r="K240" s="23"/>
      <c r="L240" s="23"/>
    </row>
    <row r="241" spans="2:12" ht="12.75">
      <c r="B241" s="99"/>
      <c r="C241" s="99"/>
      <c r="D241" s="99"/>
      <c r="E241" s="99"/>
      <c r="F241" s="99"/>
      <c r="G241" s="99"/>
      <c r="H241" s="99"/>
      <c r="I241" s="99"/>
      <c r="J241" s="99"/>
      <c r="K241" s="23"/>
      <c r="L241" s="23"/>
    </row>
    <row r="243" spans="1:3" s="5" customFormat="1" ht="12.75">
      <c r="A243" s="6" t="s">
        <v>87</v>
      </c>
      <c r="B243" s="5" t="s">
        <v>31</v>
      </c>
      <c r="C243" s="5" t="s">
        <v>58</v>
      </c>
    </row>
    <row r="244" ht="8.25" customHeight="1"/>
    <row r="245" spans="3:12" ht="12.75">
      <c r="C245" s="126" t="s">
        <v>247</v>
      </c>
      <c r="D245" s="126"/>
      <c r="E245" s="126"/>
      <c r="F245" s="126"/>
      <c r="G245" s="126"/>
      <c r="H245" s="126"/>
      <c r="I245" s="126"/>
      <c r="J245" s="126"/>
      <c r="K245" s="23"/>
      <c r="L245" s="23"/>
    </row>
    <row r="246" spans="3:12" ht="12.75">
      <c r="C246" s="126"/>
      <c r="D246" s="126"/>
      <c r="E246" s="126"/>
      <c r="F246" s="126"/>
      <c r="G246" s="126"/>
      <c r="H246" s="126"/>
      <c r="I246" s="126"/>
      <c r="J246" s="126"/>
      <c r="K246" s="23"/>
      <c r="L246" s="23"/>
    </row>
    <row r="248" spans="1:3" s="5" customFormat="1" ht="12.75">
      <c r="A248" s="6"/>
      <c r="B248" s="5" t="s">
        <v>32</v>
      </c>
      <c r="C248" s="5" t="s">
        <v>33</v>
      </c>
    </row>
    <row r="249" ht="8.25" customHeight="1"/>
    <row r="250" ht="12.75">
      <c r="C250" t="s">
        <v>52</v>
      </c>
    </row>
    <row r="253" spans="1:2" s="5" customFormat="1" ht="12.75">
      <c r="A253" s="6" t="s">
        <v>88</v>
      </c>
      <c r="B253" s="5" t="s">
        <v>35</v>
      </c>
    </row>
    <row r="255" ht="12.75">
      <c r="B255" t="s">
        <v>238</v>
      </c>
    </row>
    <row r="257" ht="12.75">
      <c r="H257" s="2" t="s">
        <v>1</v>
      </c>
    </row>
    <row r="258" ht="12.75">
      <c r="B258" t="s">
        <v>36</v>
      </c>
    </row>
    <row r="259" ht="12.75">
      <c r="B259" t="s">
        <v>38</v>
      </c>
    </row>
    <row r="260" spans="3:8" ht="12.75">
      <c r="C260" t="s">
        <v>37</v>
      </c>
      <c r="H260" s="18">
        <f>ROUND('[5]BS'!$K115/1000,0)</f>
        <v>20000</v>
      </c>
    </row>
    <row r="261" spans="3:8" ht="12.75">
      <c r="C261" t="s">
        <v>107</v>
      </c>
      <c r="H261" s="68">
        <f>ROUND('[5]BS'!$E$108,-3)/1000</f>
        <v>9892</v>
      </c>
    </row>
    <row r="262" spans="3:8" ht="12.75">
      <c r="C262" t="s">
        <v>112</v>
      </c>
      <c r="H262" s="18">
        <f>ROUND('[5]BS'!$K117/1000,0)-1</f>
        <v>17400</v>
      </c>
    </row>
    <row r="263" spans="3:8" ht="12.75">
      <c r="C263" t="s">
        <v>59</v>
      </c>
      <c r="H263" s="18">
        <f>ROUND('[5]BS'!$K118/1000,0)</f>
        <v>99</v>
      </c>
    </row>
    <row r="264" ht="12.75">
      <c r="H264" s="20">
        <f>SUM(H259:H263)</f>
        <v>47391</v>
      </c>
    </row>
    <row r="265" spans="2:8" ht="12.75">
      <c r="B265" t="s">
        <v>45</v>
      </c>
      <c r="H265" s="18"/>
    </row>
    <row r="266" spans="2:8" ht="12.75">
      <c r="B266" t="s">
        <v>38</v>
      </c>
      <c r="H266" s="18"/>
    </row>
    <row r="267" spans="3:8" ht="12.75">
      <c r="C267" t="s">
        <v>59</v>
      </c>
      <c r="H267" s="18">
        <f>ROUND('[5]BS'!$K289/1000,0)</f>
        <v>6</v>
      </c>
    </row>
    <row r="268" spans="3:8" ht="12.75">
      <c r="C268" t="s">
        <v>112</v>
      </c>
      <c r="H268" s="18">
        <f>ROUND('[5]BS'!K300/1000,0)+1</f>
        <v>61840</v>
      </c>
    </row>
    <row r="269" ht="12.75">
      <c r="H269" s="20">
        <f>SUM(H267:H268)</f>
        <v>61846</v>
      </c>
    </row>
    <row r="270" ht="12.75">
      <c r="H270" s="67"/>
    </row>
    <row r="271" spans="2:12" ht="12.75" customHeight="1">
      <c r="B271" s="126" t="s">
        <v>190</v>
      </c>
      <c r="C271" s="126"/>
      <c r="D271" s="126"/>
      <c r="E271" s="126"/>
      <c r="F271" s="126"/>
      <c r="G271" s="126"/>
      <c r="H271" s="126"/>
      <c r="I271" s="126"/>
      <c r="J271" s="126"/>
      <c r="K271" s="23"/>
      <c r="L271" s="23"/>
    </row>
    <row r="272" spans="2:12" ht="12.75">
      <c r="B272" s="126"/>
      <c r="C272" s="126"/>
      <c r="D272" s="126"/>
      <c r="E272" s="126"/>
      <c r="F272" s="126"/>
      <c r="G272" s="126"/>
      <c r="H272" s="126"/>
      <c r="I272" s="126"/>
      <c r="J272" s="126"/>
      <c r="K272" s="23"/>
      <c r="L272" s="23"/>
    </row>
    <row r="273" spans="2:12" ht="12.75">
      <c r="B273" s="99"/>
      <c r="C273" s="99"/>
      <c r="D273" s="99"/>
      <c r="E273" s="99"/>
      <c r="F273" s="99"/>
      <c r="G273" s="99"/>
      <c r="H273" s="99"/>
      <c r="I273" s="99"/>
      <c r="J273" s="99"/>
      <c r="K273" s="23"/>
      <c r="L273" s="23"/>
    </row>
    <row r="275" spans="1:2" s="5" customFormat="1" ht="12.75">
      <c r="A275" s="6" t="s">
        <v>89</v>
      </c>
      <c r="B275" s="5" t="s">
        <v>39</v>
      </c>
    </row>
    <row r="277" ht="12.75">
      <c r="B277" t="s">
        <v>239</v>
      </c>
    </row>
    <row r="280" spans="1:2" s="5" customFormat="1" ht="12.75">
      <c r="A280" s="6" t="s">
        <v>90</v>
      </c>
      <c r="B280" s="5" t="s">
        <v>46</v>
      </c>
    </row>
    <row r="282" spans="2:10" ht="12.75">
      <c r="B282" s="116" t="s">
        <v>240</v>
      </c>
      <c r="C282" s="116"/>
      <c r="D282" s="116"/>
      <c r="E282" s="116"/>
      <c r="F282" s="116"/>
      <c r="G282" s="116"/>
      <c r="H282" s="116"/>
      <c r="I282" s="116"/>
      <c r="J282" s="116"/>
    </row>
    <row r="283" spans="2:10" ht="12.75">
      <c r="B283" s="17"/>
      <c r="C283" s="17"/>
      <c r="D283" s="17"/>
      <c r="E283" s="17"/>
      <c r="F283" s="17"/>
      <c r="G283" s="17"/>
      <c r="H283" s="17"/>
      <c r="I283" s="17"/>
      <c r="J283" s="17"/>
    </row>
    <row r="284" spans="2:10" ht="12.75">
      <c r="B284" s="23"/>
      <c r="C284" s="23"/>
      <c r="D284" s="23"/>
      <c r="E284" s="23"/>
      <c r="F284" s="23"/>
      <c r="G284" s="23"/>
      <c r="H284" s="23"/>
      <c r="I284" s="23"/>
      <c r="J284" s="23"/>
    </row>
    <row r="285" spans="1:2" s="5" customFormat="1" ht="12.75">
      <c r="A285" s="6" t="s">
        <v>91</v>
      </c>
      <c r="B285" s="5" t="s">
        <v>19</v>
      </c>
    </row>
    <row r="286" s="5" customFormat="1" ht="12.75">
      <c r="A286" s="6"/>
    </row>
    <row r="287" spans="2:12" ht="12.75" customHeight="1">
      <c r="B287" s="102" t="s">
        <v>241</v>
      </c>
      <c r="C287" s="101"/>
      <c r="D287" s="101"/>
      <c r="E287" s="101"/>
      <c r="F287" s="101"/>
      <c r="G287" s="101"/>
      <c r="H287" s="101"/>
      <c r="I287" s="101"/>
      <c r="J287" s="101"/>
      <c r="K287" s="23"/>
      <c r="L287" s="23"/>
    </row>
    <row r="288" spans="2:12" ht="12.75" customHeight="1">
      <c r="B288" s="101"/>
      <c r="C288" s="101"/>
      <c r="D288" s="101"/>
      <c r="E288" s="101"/>
      <c r="F288" s="101"/>
      <c r="G288" s="101"/>
      <c r="H288" s="101"/>
      <c r="I288" s="101"/>
      <c r="J288" s="101"/>
      <c r="K288" s="23"/>
      <c r="L288" s="23"/>
    </row>
    <row r="289" spans="2:10" ht="12.75">
      <c r="B289" s="23"/>
      <c r="C289" s="23"/>
      <c r="D289" s="23"/>
      <c r="E289" s="23"/>
      <c r="F289" s="23"/>
      <c r="G289" s="23"/>
      <c r="H289" s="23"/>
      <c r="I289" s="23"/>
      <c r="J289" s="23"/>
    </row>
    <row r="290" spans="1:2" s="5" customFormat="1" ht="12.75">
      <c r="A290" s="6" t="s">
        <v>92</v>
      </c>
      <c r="B290" s="5" t="s">
        <v>113</v>
      </c>
    </row>
    <row r="292" ht="12.75">
      <c r="B292" s="4" t="s">
        <v>42</v>
      </c>
    </row>
    <row r="293" spans="2:10" ht="12.75" customHeight="1">
      <c r="B293" s="124" t="s">
        <v>259</v>
      </c>
      <c r="C293" s="124"/>
      <c r="D293" s="124"/>
      <c r="E293" s="124"/>
      <c r="F293" s="124"/>
      <c r="G293" s="124"/>
      <c r="H293" s="124"/>
      <c r="I293" s="124"/>
      <c r="J293" s="124"/>
    </row>
    <row r="294" spans="2:10" ht="12.75">
      <c r="B294" s="124"/>
      <c r="C294" s="124"/>
      <c r="D294" s="124"/>
      <c r="E294" s="124"/>
      <c r="F294" s="124"/>
      <c r="G294" s="124"/>
      <c r="H294" s="124"/>
      <c r="I294" s="124"/>
      <c r="J294" s="124"/>
    </row>
    <row r="295" spans="2:11" ht="12.75">
      <c r="B295" s="9"/>
      <c r="C295" s="9"/>
      <c r="D295" s="9"/>
      <c r="E295" s="9"/>
      <c r="F295" s="2" t="s">
        <v>60</v>
      </c>
      <c r="G295" s="2" t="s">
        <v>2</v>
      </c>
      <c r="H295" s="2" t="s">
        <v>5</v>
      </c>
      <c r="I295" s="2"/>
      <c r="J295" s="2" t="s">
        <v>6</v>
      </c>
      <c r="K295" s="2"/>
    </row>
    <row r="296" spans="2:11" ht="12.75">
      <c r="B296" s="9"/>
      <c r="C296" s="9"/>
      <c r="D296" s="9"/>
      <c r="E296" s="9"/>
      <c r="F296" s="2" t="s">
        <v>61</v>
      </c>
      <c r="G296" s="2" t="s">
        <v>62</v>
      </c>
      <c r="H296" s="2" t="s">
        <v>64</v>
      </c>
      <c r="I296" s="2"/>
      <c r="J296" s="2" t="s">
        <v>7</v>
      </c>
      <c r="K296" s="2"/>
    </row>
    <row r="297" spans="2:11" ht="12.75">
      <c r="B297" s="9"/>
      <c r="C297" s="9"/>
      <c r="D297" s="9"/>
      <c r="E297" s="9"/>
      <c r="F297" s="3" t="s">
        <v>4</v>
      </c>
      <c r="G297" s="3" t="s">
        <v>63</v>
      </c>
      <c r="H297" s="3" t="s">
        <v>4</v>
      </c>
      <c r="I297" s="3"/>
      <c r="J297" s="2" t="s">
        <v>4</v>
      </c>
      <c r="K297" s="3"/>
    </row>
    <row r="298" spans="2:11" ht="12.75">
      <c r="B298" s="9"/>
      <c r="C298" s="9"/>
      <c r="D298" s="9"/>
      <c r="E298" s="9"/>
      <c r="F298" s="3">
        <f>'Income Statement'!B12</f>
        <v>39629</v>
      </c>
      <c r="G298" s="3">
        <f>'Income Statement'!D12</f>
        <v>39263</v>
      </c>
      <c r="H298" s="3">
        <f>'Income Statement'!F12</f>
        <v>39629</v>
      </c>
      <c r="I298" s="2"/>
      <c r="J298" s="3">
        <f>'Income Statement'!H12</f>
        <v>39263</v>
      </c>
      <c r="K298" s="2"/>
    </row>
    <row r="299" spans="2:10" ht="12.75">
      <c r="B299" s="9"/>
      <c r="C299" s="9"/>
      <c r="D299" s="9"/>
      <c r="E299" s="9"/>
      <c r="F299" s="9"/>
      <c r="G299" s="9"/>
      <c r="H299" s="9"/>
      <c r="I299" s="9"/>
      <c r="J299" s="9"/>
    </row>
    <row r="300" spans="2:10" ht="12.75">
      <c r="B300" s="124" t="s">
        <v>256</v>
      </c>
      <c r="C300" s="124"/>
      <c r="D300" s="124"/>
      <c r="E300" s="124"/>
      <c r="G300" s="9"/>
      <c r="H300" s="9"/>
      <c r="I300" s="9"/>
      <c r="J300" s="9"/>
    </row>
    <row r="301" spans="2:10" ht="12.75">
      <c r="B301" s="124"/>
      <c r="C301" s="124"/>
      <c r="D301" s="124"/>
      <c r="E301" s="124"/>
      <c r="F301" s="10">
        <f>'Income Statement'!B30</f>
        <v>1314</v>
      </c>
      <c r="G301" s="10">
        <f>'Income Statement'!D30</f>
        <v>1597</v>
      </c>
      <c r="H301" s="10">
        <f>'Income Statement'!F30</f>
        <v>1086</v>
      </c>
      <c r="I301" s="10"/>
      <c r="J301" s="10">
        <f>'Income Statement'!H30</f>
        <v>5620</v>
      </c>
    </row>
    <row r="302" spans="2:10" ht="12.75">
      <c r="B302" s="9"/>
      <c r="C302" s="9"/>
      <c r="D302" s="9"/>
      <c r="E302" s="9"/>
      <c r="F302" s="9"/>
      <c r="G302" s="9"/>
      <c r="H302" s="9"/>
      <c r="I302" s="9"/>
      <c r="J302" s="9"/>
    </row>
    <row r="303" spans="2:10" ht="12.75">
      <c r="B303" s="124" t="s">
        <v>65</v>
      </c>
      <c r="C303" s="124"/>
      <c r="D303" s="124"/>
      <c r="E303" s="124"/>
      <c r="F303" s="28">
        <v>253317</v>
      </c>
      <c r="G303" s="28">
        <v>253317</v>
      </c>
      <c r="H303" s="28">
        <v>253317</v>
      </c>
      <c r="I303" s="28"/>
      <c r="J303" s="28">
        <v>253317</v>
      </c>
    </row>
    <row r="304" spans="2:10" ht="12.75">
      <c r="B304" s="124"/>
      <c r="C304" s="124"/>
      <c r="D304" s="124"/>
      <c r="E304" s="124"/>
      <c r="F304" s="9"/>
      <c r="G304" s="9"/>
      <c r="H304" s="9"/>
      <c r="I304" s="9"/>
      <c r="J304" s="9"/>
    </row>
    <row r="305" spans="2:10" ht="12.75">
      <c r="B305" s="9"/>
      <c r="C305" s="9"/>
      <c r="D305" s="9"/>
      <c r="E305" s="9"/>
      <c r="F305" s="9"/>
      <c r="G305" s="9"/>
      <c r="H305" s="9"/>
      <c r="I305" s="9"/>
      <c r="J305" s="9"/>
    </row>
    <row r="306" spans="2:10" ht="12.75">
      <c r="B306" t="s">
        <v>257</v>
      </c>
      <c r="F306" s="25">
        <f>F301/F303*100</f>
        <v>0.5187176541645449</v>
      </c>
      <c r="G306" s="25">
        <f>G301/G303*100</f>
        <v>0.6304353833339255</v>
      </c>
      <c r="H306" s="25">
        <f>H301/H303*100</f>
        <v>0.4287118511588247</v>
      </c>
      <c r="J306" s="25">
        <f>J301/J303*100</f>
        <v>2.218564091632224</v>
      </c>
    </row>
    <row r="309" spans="2:10" ht="12.75">
      <c r="B309" s="76" t="s">
        <v>258</v>
      </c>
      <c r="F309" s="25">
        <f>F301/F303*100</f>
        <v>0.5187176541645449</v>
      </c>
      <c r="G309" s="25">
        <f>G301/G303*100</f>
        <v>0.6304353833339255</v>
      </c>
      <c r="H309" s="25">
        <f>H301/H303*100</f>
        <v>0.4287118511588247</v>
      </c>
      <c r="I309" s="25"/>
      <c r="J309" s="25">
        <f>J301/J303*100</f>
        <v>2.218564091632224</v>
      </c>
    </row>
    <row r="310" ht="12.75"/>
    <row r="313" ht="12.75">
      <c r="A313" s="7" t="s">
        <v>43</v>
      </c>
    </row>
    <row r="315" ht="12.75">
      <c r="A315" s="7" t="s">
        <v>197</v>
      </c>
    </row>
    <row r="316" ht="12.75">
      <c r="A316" s="7" t="s">
        <v>48</v>
      </c>
    </row>
  </sheetData>
  <mergeCells count="28">
    <mergeCell ref="B293:J294"/>
    <mergeCell ref="B300:E301"/>
    <mergeCell ref="B303:E304"/>
    <mergeCell ref="C245:J246"/>
    <mergeCell ref="B271:J272"/>
    <mergeCell ref="B282:J282"/>
    <mergeCell ref="B221:E222"/>
    <mergeCell ref="B223:E224"/>
    <mergeCell ref="B234:L234"/>
    <mergeCell ref="B239:J240"/>
    <mergeCell ref="B212:E212"/>
    <mergeCell ref="B214:E214"/>
    <mergeCell ref="B215:E215"/>
    <mergeCell ref="B217:E217"/>
    <mergeCell ref="B192:E193"/>
    <mergeCell ref="B199:J200"/>
    <mergeCell ref="B206:E208"/>
    <mergeCell ref="B152:J157"/>
    <mergeCell ref="A1:J1"/>
    <mergeCell ref="A2:J2"/>
    <mergeCell ref="B210:E211"/>
    <mergeCell ref="B57:J57"/>
    <mergeCell ref="B61:J62"/>
    <mergeCell ref="B65:J66"/>
    <mergeCell ref="B78:J78"/>
    <mergeCell ref="B86:J86"/>
    <mergeCell ref="B116:J116"/>
    <mergeCell ref="B149:J150"/>
  </mergeCells>
  <printOptions horizontalCentered="1"/>
  <pageMargins left="0.56" right="0.37" top="0.62" bottom="0.4" header="0.41" footer="0.24"/>
  <pageSetup firstPageNumber="5" useFirstPageNumber="1" fitToHeight="6" fitToWidth="6" horizontalDpi="600" verticalDpi="600" orientation="portrait" paperSize="9" r:id="rId2"/>
  <headerFooter alignWithMargins="0">
    <oddFooter>&amp;C&amp;P</oddFooter>
  </headerFooter>
  <rowBreaks count="7" manualBreakCount="7">
    <brk id="58" max="9" man="1"/>
    <brk id="113" max="9" man="1"/>
    <brk id="159" max="9" man="1"/>
    <brk id="231" max="9" man="1"/>
    <brk id="279" max="9" man="1"/>
    <brk id="317" max="11" man="1"/>
    <brk id="348" max="11" man="1"/>
  </rowBreaks>
  <colBreaks count="1" manualBreakCount="1">
    <brk id="11" max="283"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G12" sqref="G12"/>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19" t="s">
        <v>55</v>
      </c>
      <c r="B1" s="113"/>
      <c r="C1" s="113"/>
      <c r="D1" s="113"/>
      <c r="E1" s="113"/>
      <c r="F1" s="113"/>
      <c r="G1" s="113"/>
      <c r="H1" s="113"/>
      <c r="I1" s="113"/>
      <c r="J1" s="23"/>
      <c r="K1" s="23"/>
    </row>
    <row r="2" spans="1:11" ht="12.75">
      <c r="A2" s="121" t="s">
        <v>56</v>
      </c>
      <c r="B2" s="113"/>
      <c r="C2" s="113"/>
      <c r="D2" s="113"/>
      <c r="E2" s="113"/>
      <c r="F2" s="113"/>
      <c r="G2" s="113"/>
      <c r="H2" s="113"/>
      <c r="I2" s="113"/>
      <c r="J2" s="23"/>
      <c r="K2" s="23"/>
    </row>
    <row r="3" spans="1:11" ht="12.75">
      <c r="A3" s="24"/>
      <c r="B3" s="22"/>
      <c r="C3" s="22"/>
      <c r="D3" s="22"/>
      <c r="E3" s="22"/>
      <c r="F3" s="22"/>
      <c r="G3" s="22"/>
      <c r="H3" s="22"/>
      <c r="I3" s="22"/>
      <c r="J3" s="23"/>
      <c r="K3" s="23"/>
    </row>
    <row r="4" spans="1:11" ht="12.75">
      <c r="A4" s="24"/>
      <c r="B4" s="22"/>
      <c r="C4" s="22"/>
      <c r="D4" s="22"/>
      <c r="E4" s="22"/>
      <c r="F4" s="22"/>
      <c r="G4" s="22"/>
      <c r="H4" s="22"/>
      <c r="I4" s="22"/>
      <c r="J4" s="23"/>
      <c r="K4" s="23"/>
    </row>
    <row r="5" spans="1:9" ht="12.75">
      <c r="A5" s="128"/>
      <c r="B5" s="129"/>
      <c r="C5" s="38"/>
      <c r="D5" s="32"/>
      <c r="E5" s="32"/>
      <c r="F5" s="32"/>
      <c r="G5" s="38"/>
      <c r="H5" s="32"/>
      <c r="I5" s="33"/>
    </row>
    <row r="6" spans="1:9" ht="12.75">
      <c r="A6" s="130"/>
      <c r="B6" s="131"/>
      <c r="C6" s="39" t="s">
        <v>93</v>
      </c>
      <c r="D6" s="35"/>
      <c r="E6" s="35"/>
      <c r="F6" s="35"/>
      <c r="G6" s="47" t="s">
        <v>94</v>
      </c>
      <c r="H6" s="35"/>
      <c r="I6" s="36"/>
    </row>
    <row r="7" spans="1:9" ht="12.75">
      <c r="A7" s="130"/>
      <c r="B7" s="131"/>
      <c r="C7" s="45" t="s">
        <v>0</v>
      </c>
      <c r="D7" s="46"/>
      <c r="E7" s="45" t="s">
        <v>2</v>
      </c>
      <c r="F7" s="62"/>
      <c r="G7" s="45" t="s">
        <v>60</v>
      </c>
      <c r="H7" s="46"/>
      <c r="I7" s="34" t="s">
        <v>6</v>
      </c>
    </row>
    <row r="8" spans="1:9" ht="12.75">
      <c r="A8" s="130"/>
      <c r="B8" s="131"/>
      <c r="C8" s="40" t="s">
        <v>4</v>
      </c>
      <c r="D8" s="34"/>
      <c r="E8" s="40" t="s">
        <v>3</v>
      </c>
      <c r="F8" s="27"/>
      <c r="G8" s="40" t="s">
        <v>7</v>
      </c>
      <c r="H8" s="34"/>
      <c r="I8" s="34" t="s">
        <v>7</v>
      </c>
    </row>
    <row r="9" spans="1:9" ht="12.75">
      <c r="A9" s="130"/>
      <c r="B9" s="131"/>
      <c r="C9" s="41">
        <f>'Income Statement'!B12</f>
        <v>39629</v>
      </c>
      <c r="D9" s="42"/>
      <c r="E9" s="41">
        <f>'Income Statement'!D12</f>
        <v>39263</v>
      </c>
      <c r="F9" s="63"/>
      <c r="G9" s="41">
        <f>C9</f>
        <v>39629</v>
      </c>
      <c r="H9" s="42"/>
      <c r="I9" s="65">
        <f>E9</f>
        <v>39263</v>
      </c>
    </row>
    <row r="10" spans="1:9" ht="12.75">
      <c r="A10" s="132"/>
      <c r="B10" s="133"/>
      <c r="C10" s="43" t="s">
        <v>1</v>
      </c>
      <c r="D10" s="37"/>
      <c r="E10" s="43" t="s">
        <v>1</v>
      </c>
      <c r="F10" s="64"/>
      <c r="G10" s="43" t="s">
        <v>1</v>
      </c>
      <c r="H10" s="37"/>
      <c r="I10" s="37" t="s">
        <v>1</v>
      </c>
    </row>
    <row r="11" spans="1:9" ht="12.75">
      <c r="A11" s="55">
        <v>1</v>
      </c>
      <c r="B11" s="51" t="s">
        <v>95</v>
      </c>
      <c r="C11" s="52">
        <f>G11-'[8]Add Info'!$G$11</f>
        <v>109</v>
      </c>
      <c r="D11" s="53"/>
      <c r="E11" s="52">
        <f>'[4]Add Info'!$C$11</f>
        <v>46</v>
      </c>
      <c r="F11" s="53"/>
      <c r="G11" s="52">
        <f>-ROUND('[5]IS'!$L$68/1000,0)</f>
        <v>408</v>
      </c>
      <c r="H11" s="53"/>
      <c r="I11" s="60">
        <f>'[4]Add Info'!$G$11</f>
        <v>118</v>
      </c>
    </row>
    <row r="12" spans="1:9" ht="12.75">
      <c r="A12" s="54">
        <v>2</v>
      </c>
      <c r="B12" s="50" t="s">
        <v>96</v>
      </c>
      <c r="C12" s="48">
        <f>G12-'[8]Add Info'!$G$12</f>
        <v>61</v>
      </c>
      <c r="D12" s="49"/>
      <c r="E12" s="52">
        <f>'[4]Add Info'!$C$12</f>
        <v>56</v>
      </c>
      <c r="F12" s="49"/>
      <c r="G12" s="52">
        <f>-'Income Statement'!F22</f>
        <v>216</v>
      </c>
      <c r="H12" s="49"/>
      <c r="I12" s="49">
        <f>'[4]Add Info'!$G$12</f>
        <v>206</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2"/>
  <headerFooter alignWithMargins="0">
    <oddHeader>&amp;LFor information only</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gan</cp:lastModifiedBy>
  <cp:lastPrinted>2008-08-23T03:56:59Z</cp:lastPrinted>
  <dcterms:created xsi:type="dcterms:W3CDTF">2002-10-25T01:46:10Z</dcterms:created>
  <dcterms:modified xsi:type="dcterms:W3CDTF">2008-08-23T04:42:49Z</dcterms:modified>
  <cp:category/>
  <cp:version/>
  <cp:contentType/>
  <cp:contentStatus/>
</cp:coreProperties>
</file>