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activeTab="0"/>
  </bookViews>
  <sheets>
    <sheet name="Income Statement" sheetId="1" r:id="rId1"/>
    <sheet name="Balance Sheets" sheetId="2" r:id="rId2"/>
    <sheet name="Cash Flow" sheetId="3" r:id="rId3"/>
    <sheet name="Changes in Equity" sheetId="4" r:id="rId4"/>
    <sheet name="Notes to the accounts" sheetId="5" r:id="rId5"/>
  </sheets>
  <externalReferences>
    <externalReference r:id="rId8"/>
    <externalReference r:id="rId9"/>
    <externalReference r:id="rId10"/>
    <externalReference r:id="rId11"/>
    <externalReference r:id="rId12"/>
    <externalReference r:id="rId13"/>
  </externalReferences>
  <definedNames>
    <definedName name="_xlnm.Print_Area" localSheetId="4">'Notes to the accounts'!$A$1:$L$321</definedName>
  </definedNames>
  <calcPr fullCalcOnLoad="1"/>
</workbook>
</file>

<file path=xl/sharedStrings.xml><?xml version="1.0" encoding="utf-8"?>
<sst xmlns="http://schemas.openxmlformats.org/spreadsheetml/2006/main" count="278" uniqueCount="234">
  <si>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</si>
  <si>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</si>
  <si>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</si>
  <si>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</si>
  <si>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</si>
  <si>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</si>
  <si>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</si>
  <si>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</si>
  <si>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</si>
  <si>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</si>
  <si>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</si>
  <si>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</si>
  <si>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</si>
  <si>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</si>
  <si>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</si>
  <si>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</si>
  <si>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</si>
  <si>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</si>
  <si>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</si>
  <si>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</si>
  <si>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</si>
  <si>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</si>
  <si>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</si>
  <si>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</si>
  <si>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</si>
  <si>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</si>
  <si>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</si>
  <si>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</si>
  <si>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</si>
  <si>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</si>
  <si>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</si>
  <si>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</si>
  <si>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</si>
  <si>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</si>
  <si>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</si>
  <si>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</si>
  <si>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</si>
  <si>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</si>
  <si>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</si>
  <si>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</si>
  <si>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</si>
  <si>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</si>
  <si>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</si>
  <si>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</si>
  <si>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</si>
  <si>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</si>
  <si>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</si>
  <si>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</si>
  <si>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</si>
  <si>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</si>
  <si>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</si>
  <si>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</si>
  <si>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</si>
  <si>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</si>
  <si>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</si>
  <si>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</si>
  <si>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</si>
  <si>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</si>
  <si>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</si>
  <si>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</si>
  <si>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</si>
  <si>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</si>
  <si>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</si>
  <si>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</si>
  <si>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</si>
  <si>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</si>
  <si>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</si>
  <si>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</si>
  <si>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</si>
  <si>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Accounting profit</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</si>
  <si>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</si>
  <si>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</si>
  <si>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</si>
  <si>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</si>
  <si>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</si>
  <si>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</si>
  <si>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</si>
  <si>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</si>
  <si>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</si>
  <si>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</si>
  <si>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</si>
  <si>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</si>
  <si>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</si>
  <si>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</si>
  <si>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</si>
  <si>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</si>
  <si>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</si>
  <si>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</si>
  <si>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</si>
  <si>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</si>
  <si>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</si>
  <si>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</si>
  <si>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</si>
  <si>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</si>
  <si>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</si>
  <si>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</si>
  <si>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</si>
  <si>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t>
  </si>
  <si>
    <t>There are no material events subsequent to the end of the interim period reported or that have not been reflected in the financial statement for the said period.</t>
  </si>
  <si>
    <t>Expenses not deductible for tax purposes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</si>
  <si>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</si>
  <si>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</si>
  <si>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</si>
  <si>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</si>
  <si>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</si>
  <si>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</si>
  <si>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</si>
  <si>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</si>
  <si>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</si>
  <si>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Effect of tax rate of 20% on first RM500,000 of chargeable income for qualified small &amp; medium enterprise</t>
  </si>
  <si>
    <t>There were no issuance, cancellation, repurchase, resale and repayment of debt and equity securities for the current financial year todate.</t>
  </si>
  <si>
    <t>Basic earnings per share (sen)</t>
  </si>
  <si>
    <t>There are no extraordinary or exceptional items for the current financial year todate.</t>
  </si>
  <si>
    <t>Prior Year Adjustment</t>
  </si>
  <si>
    <t>The contingent liabilities of the Company at the date of this report are as follows:</t>
  </si>
  <si>
    <t>Overdraft</t>
  </si>
  <si>
    <t>Earning per share is calculated by dividing the Company's profit/(loss) after taxation  over  ordinary shares in issue during the year.</t>
  </si>
  <si>
    <t>Details of the Group's borrowings as at 30 September 2006 are as follows:</t>
  </si>
  <si>
    <t>There is no dividend paid for the financial quarter under review.</t>
  </si>
  <si>
    <t>There were no term loan and bank borrowings denominated in foreign currencies for the financial year under review.</t>
  </si>
  <si>
    <t>Deferred Tax</t>
  </si>
  <si>
    <t>Under/(over)provision of tax expense in prior years</t>
  </si>
  <si>
    <t>Overprovision of deferred tax in prior years</t>
  </si>
  <si>
    <t>Deferred tax assets not recognised</t>
  </si>
  <si>
    <t>The effective tax rate on the Group in the current quarter and financial period to date is higher than the statutory rate principally due to expenditure disallowed for taxation purposes.</t>
  </si>
  <si>
    <t>Term loans</t>
  </si>
  <si>
    <t>Earnings per Share</t>
  </si>
  <si>
    <t>Net Profit attributable to ordinary shareholders (RM'000)</t>
  </si>
  <si>
    <t>Profit before tax</t>
  </si>
  <si>
    <t>QUARTERLY REPORT ON CONSOLIDATION RESULTS FOR THE FIRST FINANCIAL QUARTER ENDED 31 DECEMBER 2006</t>
  </si>
  <si>
    <t>CONDENSED CONSOLIDATED INCOME STATEMENTS FOR THE QUARTER ENDED 31 DECEMBER 2006</t>
  </si>
  <si>
    <t>Cost of sales</t>
  </si>
  <si>
    <t>Gross profit</t>
  </si>
  <si>
    <t>Administrative expenses</t>
  </si>
  <si>
    <t>Income tax expense</t>
  </si>
  <si>
    <t>Other income</t>
  </si>
  <si>
    <t>Profit for the period</t>
  </si>
  <si>
    <t>Attributable to:</t>
  </si>
  <si>
    <t>Equity holders of the parent</t>
  </si>
  <si>
    <t>Minority interest</t>
  </si>
  <si>
    <t>Earnings per share attributable
  to equity holders of the parent:</t>
  </si>
  <si>
    <t>Basic, for profit from continuing 
   operations</t>
  </si>
  <si>
    <t>Diluted, for profit from 
   continuing operations</t>
  </si>
  <si>
    <t>(The Condensed Consolidated Income Statements should be read in conjunction with the audited financial statements for the year ended 30 September 2006 and the accompanying explanatory notes attached to the interim financial statements)</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</si>
  <si>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</si>
  <si>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</si>
  <si>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</si>
  <si>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</si>
  <si>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</si>
  <si>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</si>
  <si>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</si>
  <si>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</si>
  <si>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</si>
  <si>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</si>
  <si>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</si>
  <si>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</si>
  <si>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Investment properties</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</si>
  <si>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</si>
  <si>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</si>
  <si>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</si>
  <si>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</si>
  <si>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</si>
  <si>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</si>
  <si>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</si>
  <si>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</si>
  <si>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</si>
  <si>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</si>
  <si>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</si>
  <si>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</si>
  <si>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</si>
  <si>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</si>
  <si>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Current tax payable</t>
  </si>
  <si>
    <t>Total liabilities</t>
  </si>
  <si>
    <t>TOTAL EQUITY AND LIABILITIES</t>
  </si>
  <si>
    <t>(The Condensed Consolidated Balance Sheets should be read in conjunction with the audited financial statements  for the year ended 30 September 2006 and the accompanying explanatory notes attached to the interim financial statements)</t>
  </si>
  <si>
    <t>Attributable to Equity Holders of the Parent</t>
  </si>
  <si>
    <t>Minority
 Interest</t>
  </si>
  <si>
    <t>Retained
 Profits</t>
  </si>
  <si>
    <t>Total 
Equity</t>
  </si>
  <si>
    <t>3 months period ended 31 December 2006</t>
  </si>
  <si>
    <t>At 1 October 2006</t>
  </si>
  <si>
    <t>As previously stated</t>
  </si>
  <si>
    <t xml:space="preserve"> -effects of adopting FRS 3</t>
  </si>
  <si>
    <t>At 1 October 2006 (restated)</t>
  </si>
  <si>
    <t>At 31 December 2006</t>
  </si>
  <si>
    <t>3 months period ended 31 December 2005</t>
  </si>
  <si>
    <t>At 1 October 2005</t>
  </si>
  <si>
    <t>At 31 December 2005</t>
  </si>
  <si>
    <t>Other Reserves</t>
  </si>
  <si>
    <t>Non-distributable</t>
  </si>
  <si>
    <t>Distributable</t>
  </si>
  <si>
    <t>(The Condensed Consolidated Statement of Changes in Equity should be read in conjunction with the audited financial statements  for the year ended 30 September 2006 and the accompanying explanatory notes attached to the interim financial statements)</t>
  </si>
  <si>
    <t>Net assets per share attributable to equity holders of 
the parent (RM)</t>
  </si>
  <si>
    <t>Trade receivables &amp; other receivables</t>
  </si>
  <si>
    <t>Other reserves</t>
  </si>
  <si>
    <t>CONDENSED CONSOLIDATED CASH FLOW STATEMENTS FOR THE FINANCIAL PERIOD ENDED 31 DECEMBER 2006</t>
  </si>
  <si>
    <t>3 months ended</t>
  </si>
  <si>
    <t>(The Condensed Consolidated Cash Flow Statements should be read in conjunction with the audited financial statements  for the year ended 30 September 2006 and the accompanying explanatory notes attached to the interim financial statements)</t>
  </si>
  <si>
    <t>Net cash used in operating activities</t>
  </si>
  <si>
    <t>Net cash used in investing activities</t>
  </si>
  <si>
    <t>Net cash generated from financing activities</t>
  </si>
  <si>
    <t>Net increased in cash and cash equivalents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</si>
  <si>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</si>
  <si>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</si>
  <si>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</si>
  <si>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</si>
  <si>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</si>
  <si>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</si>
  <si>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</si>
  <si>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</si>
  <si>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</si>
  <si>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The interim financial statements should be read in conjunction with the audited financial statements for the year ended 30 September 2006. These explanatory notes attached to the interim financial statements provide an explanation of events and transactions that are significant to an understanding of the changes in the financial position and performance of the Group since the year ended 30 September 2006.</t>
  </si>
  <si>
    <t>Changes in Accounting Policies</t>
  </si>
  <si>
    <t>A13.</t>
  </si>
  <si>
    <t>There were no valuation being carried out on its property, plant and equipment for the financial quarter ended 31 December 2006.</t>
  </si>
  <si>
    <t>There are no changes in the composition of the Group for the current quarter  todate.</t>
  </si>
  <si>
    <t>A corporate guarantee is given by the Company on  18 March 2005 in favour of AmMerchant Bank Berhad in consideration of the latter giving RM20.0 million term loan  and revolving credit facilities to its subsidiary company, Focal Aims Sdn Bhd. To-date, a revolving credit of RM5.0 million and term loan of RM12.3 million from the total term loan and revolving credit facilities has been drawndown.</t>
  </si>
  <si>
    <r>
      <t>Kota Masai Project (Mukim Plentong, Johor)</t>
    </r>
    <r>
      <rPr>
        <sz val="10"/>
        <rFont val="Times New Roman"/>
        <family val="1"/>
      </rPr>
      <t xml:space="preserve">
The demand for residential properties above RM100,000 is expected to remain soft. However, there are signs that the demand for the commercial properties (double storey shop office) and government regulated housing (low medium cost) are improving due to the recent announcement of Iskandar Development Region ("IDR").
</t>
    </r>
    <r>
      <rPr>
        <b/>
        <u val="single"/>
        <sz val="10"/>
        <rFont val="Times New Roman"/>
        <family val="1"/>
      </rPr>
      <t>Saujana O-Lot Project (Mukim Damansara, Selangor)</t>
    </r>
    <r>
      <rPr>
        <sz val="10"/>
        <rFont val="Times New Roman"/>
        <family val="1"/>
      </rPr>
      <t xml:space="preserve">
The official launch of Saujana O-Lot has been rescheduled to the third quarter of financial year ending 30 September 2007 ("FY 2007") upon the completion of the show units. The response is expected to be favourable.</t>
    </r>
  </si>
  <si>
    <t>NA</t>
  </si>
  <si>
    <t>There were no sale of investment and / or properties during the financial quarter to-date under review.</t>
  </si>
  <si>
    <t>There were no purchases or disposals of quoted securities by the Group for the financial quarter  to-date under review.</t>
  </si>
  <si>
    <t>There are no outstanding corporate proposals announced but not completed as at 28 February 2007 by the Group during the financial period under review.</t>
  </si>
  <si>
    <t>The Group does not have any financial instrument with off balance sheet risk as at 31 December 2006.</t>
  </si>
  <si>
    <t>There were no material litigation pending as at 28 February 2007 for the financial period under review.</t>
  </si>
  <si>
    <t>The Directors do not recommend any dividend for the financial quarter ended 31 December 2006.</t>
  </si>
  <si>
    <t>Nature and amount of items affecting assets, liabilities, equity, net income, or cash flows that are 
unusual because of their nature, size or incidence.</t>
  </si>
  <si>
    <t>Nature and amount of changes in estimate of amount reported in prior interim periods of the current financial year,  
which give a material effect in the current interim period</t>
  </si>
  <si>
    <t xml:space="preserve">The interim financial statements are unaudited and  have been prepared in accordance with the requirements of
FRS 134:  Interim Financial Reporting and paragraph 9.22 of the Listing Requirements of Bursa Malaysia Securities Berhad .
</t>
  </si>
  <si>
    <t xml:space="preserve">The Group recorded  loss before taxation of RM720,000 for the first quarter of the financial year ending 30 September 2007 as compared to the fourth quarter  profit before tax of RM2.6 million in the financial year ended 30 September 2006 . The decrease is mainly due to the completion of the sale of  petrol land during the previous quarter and lower income recognised as a result from the lower percentage of completion recognised during the quarter. </t>
  </si>
  <si>
    <t>CONDENSED CONSOLIDATED BALANCE SHEETS AS AT 31 DECEMBER 2006</t>
  </si>
  <si>
    <t>CONDENSED CONSOLIDATED STATEMENTS OF CHANGES IN EQUITY FOR THE QUARTER ENDED 31 DECEMBER 2006</t>
  </si>
  <si>
    <t>Deferred tax assets not recognised in respect of current period tax losses and unabsorbed capital allowances</t>
  </si>
  <si>
    <t>The Group has recorded revenue of RM7.6 million and loss before taxation of RM720,000 at the end of the first quarter of the financial year ending 30 September 2007. The Group incurred losses in the current year quarter as compared to profits in the previous year corresponding quarter. This is mainly due to 
(a) lesser units of property sold ,  
(b) soft property market, and
(c) higher administration expenses due to the finance cost and  promotional expenses incurred for the new 
     development in  Saujana O-Lot Project in Mukim Damansara.</t>
  </si>
  <si>
    <t>Restated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</si>
</sst>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s>
  <fonts count="10">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84">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2" fillId="0" borderId="0" xfId="15" applyNumberFormat="1" applyFont="1" applyAlignment="1">
      <alignment horizontal="center"/>
    </xf>
    <xf numFmtId="177" fontId="0" fillId="0" borderId="2" xfId="15" applyNumberFormat="1" applyBorder="1" applyAlignment="1">
      <alignment/>
    </xf>
    <xf numFmtId="177" fontId="0" fillId="0" borderId="0" xfId="15" applyNumberFormat="1" applyFont="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3" xfId="15" applyNumberFormat="1" applyBorder="1" applyAlignment="1">
      <alignment/>
    </xf>
    <xf numFmtId="177" fontId="0" fillId="0" borderId="2"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4"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1" xfId="0" applyBorder="1" applyAlignment="1">
      <alignment/>
    </xf>
    <xf numFmtId="0" fontId="2" fillId="0" borderId="0" xfId="0" applyFont="1" applyAlignment="1">
      <alignment horizontal="left" vertical="top"/>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3"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177" fontId="0" fillId="0" borderId="0" xfId="0" applyNumberFormat="1" applyAlignment="1">
      <alignment/>
    </xf>
    <xf numFmtId="0" fontId="0" fillId="0" borderId="0" xfId="0" applyFill="1" applyAlignment="1">
      <alignment horizontal="left" vertical="top" wrapText="1"/>
    </xf>
    <xf numFmtId="177" fontId="0" fillId="0" borderId="0" xfId="15" applyNumberFormat="1" applyFill="1" applyAlignment="1">
      <alignment/>
    </xf>
    <xf numFmtId="9" fontId="0" fillId="0" borderId="0" xfId="21"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77" fontId="0" fillId="0" borderId="5" xfId="15" applyNumberFormat="1" applyBorder="1" applyAlignment="1">
      <alignment/>
    </xf>
    <xf numFmtId="43" fontId="0" fillId="0" borderId="0" xfId="15" applyNumberFormat="1" applyBorder="1" applyAlignment="1">
      <alignment/>
    </xf>
    <xf numFmtId="43" fontId="0" fillId="0" borderId="6" xfId="15" applyNumberFormat="1" applyBorder="1" applyAlignment="1">
      <alignment/>
    </xf>
    <xf numFmtId="0" fontId="0" fillId="0" borderId="0" xfId="0" applyFont="1" applyAlignment="1">
      <alignment/>
    </xf>
    <xf numFmtId="0" fontId="9" fillId="0" borderId="0" xfId="0" applyFont="1" applyAlignment="1">
      <alignment/>
    </xf>
    <xf numFmtId="0" fontId="0" fillId="0" borderId="5" xfId="0" applyBorder="1" applyAlignment="1">
      <alignment/>
    </xf>
    <xf numFmtId="177" fontId="0" fillId="0" borderId="1" xfId="0" applyNumberFormat="1" applyBorder="1" applyAlignment="1">
      <alignment/>
    </xf>
    <xf numFmtId="177" fontId="0" fillId="0" borderId="5" xfId="0" applyNumberFormat="1" applyBorder="1" applyAlignment="1">
      <alignment/>
    </xf>
    <xf numFmtId="0" fontId="2" fillId="0" borderId="0" xfId="0" applyFont="1" applyAlignment="1">
      <alignment horizontal="left" indent="6"/>
    </xf>
    <xf numFmtId="0" fontId="2" fillId="0" borderId="0" xfId="0" applyFont="1" applyAlignment="1">
      <alignment horizontal="left" indent="10"/>
    </xf>
    <xf numFmtId="177" fontId="0" fillId="0" borderId="0" xfId="15" applyNumberFormat="1" applyFill="1" applyBorder="1" applyAlignment="1">
      <alignment/>
    </xf>
    <xf numFmtId="177" fontId="0" fillId="0" borderId="0" xfId="15" applyNumberFormat="1" applyFont="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0" fontId="2" fillId="0" borderId="0" xfId="0" applyFont="1" applyAlignment="1">
      <alignment/>
    </xf>
    <xf numFmtId="177" fontId="0" fillId="0" borderId="6" xfId="15" applyNumberFormat="1" applyFont="1" applyBorder="1" applyAlignment="1">
      <alignment horizontal="right"/>
    </xf>
    <xf numFmtId="177" fontId="0" fillId="0" borderId="0" xfId="15" applyNumberFormat="1" applyBorder="1" applyAlignment="1">
      <alignment horizontal="righ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0" fillId="0" borderId="0" xfId="0" applyAlignment="1">
      <alignment horizontal="left" wrapText="1"/>
    </xf>
    <xf numFmtId="0" fontId="5" fillId="0" borderId="0" xfId="0" applyFont="1" applyAlignment="1">
      <alignment horizontal="center" wrapText="1"/>
    </xf>
    <xf numFmtId="0" fontId="0" fillId="0" borderId="0" xfId="0" applyNumberFormat="1" applyFont="1" applyBorder="1" applyAlignment="1">
      <alignment wrapText="1"/>
    </xf>
    <xf numFmtId="0" fontId="0" fillId="0" borderId="0" xfId="0" applyAlignment="1">
      <alignment horizontal="left" vertical="top"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0" fillId="0" borderId="0" xfId="0" applyBorder="1" applyAlignment="1">
      <alignment wrapText="1"/>
    </xf>
    <xf numFmtId="0" fontId="2" fillId="0" borderId="0" xfId="0" applyFont="1" applyAlignment="1">
      <alignment horizontal="left" vertical="top" wrapText="1"/>
    </xf>
    <xf numFmtId="0" fontId="0" fillId="0" borderId="0" xfId="0" applyAlignment="1">
      <alignment horizontal="left" wrapText="1" readingOrder="1"/>
    </xf>
    <xf numFmtId="0" fontId="9"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9055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7432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42100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7432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304</xdr:row>
      <xdr:rowOff>0</xdr:rowOff>
    </xdr:from>
    <xdr:ext cx="76200" cy="200025"/>
    <xdr:sp>
      <xdr:nvSpPr>
        <xdr:cNvPr id="1" name="TextBox 2"/>
        <xdr:cNvSpPr txBox="1">
          <a:spLocks noChangeArrowheads="1"/>
        </xdr:cNvSpPr>
      </xdr:nvSpPr>
      <xdr:spPr>
        <a:xfrm>
          <a:off x="5381625" y="472344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307</xdr:row>
      <xdr:rowOff>19050</xdr:rowOff>
    </xdr:from>
    <xdr:to>
      <xdr:col>5</xdr:col>
      <xdr:colOff>762000</xdr:colOff>
      <xdr:row>307</xdr:row>
      <xdr:rowOff>19050</xdr:rowOff>
    </xdr:to>
    <xdr:sp>
      <xdr:nvSpPr>
        <xdr:cNvPr id="2" name="Line 8"/>
        <xdr:cNvSpPr>
          <a:spLocks/>
        </xdr:cNvSpPr>
      </xdr:nvSpPr>
      <xdr:spPr>
        <a:xfrm>
          <a:off x="2495550" y="477393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307</xdr:row>
      <xdr:rowOff>9525</xdr:rowOff>
    </xdr:from>
    <xdr:to>
      <xdr:col>7</xdr:col>
      <xdr:colOff>0</xdr:colOff>
      <xdr:row>307</xdr:row>
      <xdr:rowOff>9525</xdr:rowOff>
    </xdr:to>
    <xdr:sp>
      <xdr:nvSpPr>
        <xdr:cNvPr id="3" name="Line 10"/>
        <xdr:cNvSpPr>
          <a:spLocks/>
        </xdr:cNvSpPr>
      </xdr:nvSpPr>
      <xdr:spPr>
        <a:xfrm>
          <a:off x="3305175" y="477297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307</xdr:row>
      <xdr:rowOff>9525</xdr:rowOff>
    </xdr:from>
    <xdr:to>
      <xdr:col>7</xdr:col>
      <xdr:colOff>752475</xdr:colOff>
      <xdr:row>307</xdr:row>
      <xdr:rowOff>9525</xdr:rowOff>
    </xdr:to>
    <xdr:sp>
      <xdr:nvSpPr>
        <xdr:cNvPr id="4" name="Line 11"/>
        <xdr:cNvSpPr>
          <a:spLocks/>
        </xdr:cNvSpPr>
      </xdr:nvSpPr>
      <xdr:spPr>
        <a:xfrm>
          <a:off x="4076700" y="477297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307</xdr:row>
      <xdr:rowOff>9525</xdr:rowOff>
    </xdr:from>
    <xdr:to>
      <xdr:col>10</xdr:col>
      <xdr:colOff>0</xdr:colOff>
      <xdr:row>307</xdr:row>
      <xdr:rowOff>9525</xdr:rowOff>
    </xdr:to>
    <xdr:sp>
      <xdr:nvSpPr>
        <xdr:cNvPr id="5" name="Line 12"/>
        <xdr:cNvSpPr>
          <a:spLocks/>
        </xdr:cNvSpPr>
      </xdr:nvSpPr>
      <xdr:spPr>
        <a:xfrm>
          <a:off x="5143500" y="4772977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305</xdr:row>
      <xdr:rowOff>19050</xdr:rowOff>
    </xdr:from>
    <xdr:to>
      <xdr:col>5</xdr:col>
      <xdr:colOff>762000</xdr:colOff>
      <xdr:row>305</xdr:row>
      <xdr:rowOff>19050</xdr:rowOff>
    </xdr:to>
    <xdr:sp>
      <xdr:nvSpPr>
        <xdr:cNvPr id="6" name="Line 22"/>
        <xdr:cNvSpPr>
          <a:spLocks/>
        </xdr:cNvSpPr>
      </xdr:nvSpPr>
      <xdr:spPr>
        <a:xfrm>
          <a:off x="2495550" y="474154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305</xdr:row>
      <xdr:rowOff>9525</xdr:rowOff>
    </xdr:from>
    <xdr:to>
      <xdr:col>7</xdr:col>
      <xdr:colOff>0</xdr:colOff>
      <xdr:row>305</xdr:row>
      <xdr:rowOff>9525</xdr:rowOff>
    </xdr:to>
    <xdr:sp>
      <xdr:nvSpPr>
        <xdr:cNvPr id="7" name="Line 23"/>
        <xdr:cNvSpPr>
          <a:spLocks/>
        </xdr:cNvSpPr>
      </xdr:nvSpPr>
      <xdr:spPr>
        <a:xfrm>
          <a:off x="3305175" y="474059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305</xdr:row>
      <xdr:rowOff>9525</xdr:rowOff>
    </xdr:from>
    <xdr:to>
      <xdr:col>7</xdr:col>
      <xdr:colOff>752475</xdr:colOff>
      <xdr:row>305</xdr:row>
      <xdr:rowOff>9525</xdr:rowOff>
    </xdr:to>
    <xdr:sp>
      <xdr:nvSpPr>
        <xdr:cNvPr id="8" name="Line 24"/>
        <xdr:cNvSpPr>
          <a:spLocks/>
        </xdr:cNvSpPr>
      </xdr:nvSpPr>
      <xdr:spPr>
        <a:xfrm>
          <a:off x="4076700" y="474059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305</xdr:row>
      <xdr:rowOff>9525</xdr:rowOff>
    </xdr:from>
    <xdr:to>
      <xdr:col>10</xdr:col>
      <xdr:colOff>0</xdr:colOff>
      <xdr:row>305</xdr:row>
      <xdr:rowOff>9525</xdr:rowOff>
    </xdr:to>
    <xdr:sp>
      <xdr:nvSpPr>
        <xdr:cNvPr id="9" name="Line 25"/>
        <xdr:cNvSpPr>
          <a:spLocks/>
        </xdr:cNvSpPr>
      </xdr:nvSpPr>
      <xdr:spPr>
        <a:xfrm>
          <a:off x="5143500" y="4740592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310</xdr:row>
      <xdr:rowOff>9525</xdr:rowOff>
    </xdr:from>
    <xdr:to>
      <xdr:col>5</xdr:col>
      <xdr:colOff>742950</xdr:colOff>
      <xdr:row>310</xdr:row>
      <xdr:rowOff>9525</xdr:rowOff>
    </xdr:to>
    <xdr:sp>
      <xdr:nvSpPr>
        <xdr:cNvPr id="10" name="Line 26"/>
        <xdr:cNvSpPr>
          <a:spLocks/>
        </xdr:cNvSpPr>
      </xdr:nvSpPr>
      <xdr:spPr>
        <a:xfrm>
          <a:off x="2447925" y="4821555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310</xdr:row>
      <xdr:rowOff>9525</xdr:rowOff>
    </xdr:from>
    <xdr:to>
      <xdr:col>7</xdr:col>
      <xdr:colOff>9525</xdr:colOff>
      <xdr:row>310</xdr:row>
      <xdr:rowOff>9525</xdr:rowOff>
    </xdr:to>
    <xdr:sp>
      <xdr:nvSpPr>
        <xdr:cNvPr id="11" name="Line 27"/>
        <xdr:cNvSpPr>
          <a:spLocks/>
        </xdr:cNvSpPr>
      </xdr:nvSpPr>
      <xdr:spPr>
        <a:xfrm>
          <a:off x="3352800" y="48215550"/>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310</xdr:row>
      <xdr:rowOff>0</xdr:rowOff>
    </xdr:from>
    <xdr:to>
      <xdr:col>7</xdr:col>
      <xdr:colOff>752475</xdr:colOff>
      <xdr:row>310</xdr:row>
      <xdr:rowOff>0</xdr:rowOff>
    </xdr:to>
    <xdr:sp>
      <xdr:nvSpPr>
        <xdr:cNvPr id="12" name="Line 28"/>
        <xdr:cNvSpPr>
          <a:spLocks/>
        </xdr:cNvSpPr>
      </xdr:nvSpPr>
      <xdr:spPr>
        <a:xfrm flipV="1">
          <a:off x="4076700" y="482060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310</xdr:row>
      <xdr:rowOff>0</xdr:rowOff>
    </xdr:from>
    <xdr:to>
      <xdr:col>9</xdr:col>
      <xdr:colOff>809625</xdr:colOff>
      <xdr:row>310</xdr:row>
      <xdr:rowOff>0</xdr:rowOff>
    </xdr:to>
    <xdr:sp>
      <xdr:nvSpPr>
        <xdr:cNvPr id="13" name="Line 29"/>
        <xdr:cNvSpPr>
          <a:spLocks/>
        </xdr:cNvSpPr>
      </xdr:nvSpPr>
      <xdr:spPr>
        <a:xfrm>
          <a:off x="5105400" y="4820602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11</xdr:col>
      <xdr:colOff>485775</xdr:colOff>
      <xdr:row>61</xdr:row>
      <xdr:rowOff>19050</xdr:rowOff>
    </xdr:to>
    <xdr:sp>
      <xdr:nvSpPr>
        <xdr:cNvPr id="14" name="TextBox 34"/>
        <xdr:cNvSpPr txBox="1">
          <a:spLocks noChangeArrowheads="1"/>
        </xdr:cNvSpPr>
      </xdr:nvSpPr>
      <xdr:spPr>
        <a:xfrm>
          <a:off x="295275" y="3438525"/>
          <a:ext cx="6419850" cy="6496050"/>
        </a:xfrm>
        <a:prstGeom prst="rect">
          <a:avLst/>
        </a:prstGeom>
        <a:solidFill>
          <a:srgbClr val="FFFFFF">
            <a:alpha val="0"/>
          </a:srgbClr>
        </a:solidFill>
        <a:ln w="9525" cmpd="sng">
          <a:noFill/>
        </a:ln>
      </xdr:spPr>
      <xdr:txBody>
        <a:bodyPr vertOverflow="clip" wrap="square" lIns="0" tIns="0" rIns="0" bIns="0"/>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30 September 2006 except for the adoption of the following new/revised Financial Reporting Standards ("FRS") effective for financial period beginning 1 October 2006:
FRS 2                   Share-based Payment
FRS 3                   Business Combinations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Estimates and Errors
FRS 127               Consolidated and Separate Financial Statements
FRS 132               Financial Instruments: Disclosure and Presentation
FRS 133               Earnings per share
FRS 136               Impairment of Assets
FRS 138               Intangible Assets
FRS 140               Investment Property
In addition to the above, the Group has also taken the option of early adoption of the following new/revised FRSs for the financial period beginning 1 October 2006:
FRS 117               Leases
FRS 124               Related Party Disclosures
The adoption of the FRS listed above does not have significant impact on the Group. The principal effects of the changes in accounting policies resulting from the adoption of the other new/revised FRSs are stated below:
The adoption of FRS 102, 108, 110, 116, 124, 127, 128, 131, 132 and 133 does not have significant financial impact on the Group. The principal effects of the changes in accounting policies resulting from the adoption of the other new/revised FRSs are discussed below:
</a:t>
          </a:r>
          <a:r>
            <a:rPr lang="en-US" cap="none" sz="1000" b="1" i="0" u="none" baseline="0">
              <a:latin typeface="Times New Roman"/>
              <a:ea typeface="Times New Roman"/>
              <a:cs typeface="Times New Roman"/>
            </a:rPr>
            <a:t>(a)   FRS 3: Business Combinations, FRS 136: Impairment of Assests and FRS 138: Intangible Assets</a:t>
          </a:r>
          <a:r>
            <a:rPr lang="en-US" cap="none" sz="1000" b="0" i="0" u="none" baseline="0">
              <a:latin typeface="Times New Roman"/>
              <a:ea typeface="Times New Roman"/>
              <a:cs typeface="Times New Roman"/>
            </a:rPr>
            <a:t>
Under FRS 3, any excess of the Group's interest in the net fair value of acquirees' identifiable assets, liabilities and contingent liabilities over cost of acquisitions (previously referred to as "reserve on consolidation"), after reassessment, is now recognised immediately in profit and loss. Prior to 1 October 2006, reserve on consolidation was capitalised disclosed under the non-current assets. In accordance with the transitional provision of FRS 3, the reserve of consolidation as at 1 October 2006 of RM3,642,357 was derecognised with a corresponding increase in retained profit.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twoCellAnchor>
    <xdr:from>
      <xdr:col>1</xdr:col>
      <xdr:colOff>9525</xdr:colOff>
      <xdr:row>61</xdr:row>
      <xdr:rowOff>9525</xdr:rowOff>
    </xdr:from>
    <xdr:to>
      <xdr:col>11</xdr:col>
      <xdr:colOff>495300</xdr:colOff>
      <xdr:row>85</xdr:row>
      <xdr:rowOff>152400</xdr:rowOff>
    </xdr:to>
    <xdr:sp>
      <xdr:nvSpPr>
        <xdr:cNvPr id="15" name="TextBox 36"/>
        <xdr:cNvSpPr txBox="1">
          <a:spLocks noChangeArrowheads="1"/>
        </xdr:cNvSpPr>
      </xdr:nvSpPr>
      <xdr:spPr>
        <a:xfrm>
          <a:off x="304800" y="9925050"/>
          <a:ext cx="6419850" cy="4029075"/>
        </a:xfrm>
        <a:prstGeom prst="rect">
          <a:avLst/>
        </a:prstGeom>
        <a:solidFill>
          <a:srgbClr val="FFFFFF">
            <a:alpha val="0"/>
          </a:srgbClr>
        </a:solidFill>
        <a:ln w="9525" cmpd="sng">
          <a:noFill/>
        </a:ln>
      </xdr:spPr>
      <xdr:txBody>
        <a:bodyPr vertOverflow="clip" wrap="square" lIns="0" tIns="0" rIns="0" bIns="0"/>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(b)   FRS 101: Presentation of Financial Statements
</a:t>
          </a:r>
          <a:r>
            <a:rPr lang="en-US" cap="none" sz="1000" b="0" i="0" u="none" baseline="0">
              <a:latin typeface="Times New Roman"/>
              <a:ea typeface="Times New Roman"/>
              <a:cs typeface="Times New Roman"/>
            </a:rPr>
            <a:t>The adopion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 of FRS 101, with the comparatives restated to conform with the current period's presentation.
</a:t>
          </a:r>
          <a:r>
            <a:rPr lang="en-US" cap="none" sz="1000" b="1" i="0" u="none" baseline="0">
              <a:latin typeface="Times New Roman"/>
              <a:ea typeface="Times New Roman"/>
              <a:cs typeface="Times New Roman"/>
            </a:rPr>
            <a:t>(c)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FRS 140: Investment Property
</a:t>
          </a:r>
          <a:r>
            <a:rPr lang="en-US" cap="none" sz="1000" b="0" i="0" u="none" baseline="0">
              <a:latin typeface="Times New Roman"/>
              <a:ea typeface="Times New Roman"/>
              <a:cs typeface="Times New Roman"/>
            </a:rPr>
            <a:t>
Prior to 1 October 2006, investment properties was stated at cost less accumulated depreciation and impairment losses and stated as property, plant and equipment. In accordance with transtional provision of FRS 140, investment properties are now stated at cost less accumulated depreciation and impairment losses. This change in accounting policy is applied retrospectively and the comparatives as at  30 September 2006 are now restated in Balance Sheet for the following:
                                                                                               </a:t>
          </a:r>
          <a:r>
            <a:rPr lang="en-US" cap="none" sz="1000" b="1" i="0" u="sng" baseline="0">
              <a:latin typeface="Times New Roman"/>
              <a:ea typeface="Times New Roman"/>
              <a:cs typeface="Times New Roman"/>
            </a:rPr>
            <a:t> (Decrease)/Increase</a:t>
          </a:r>
          <a:r>
            <a:rPr lang="en-US" cap="none" sz="1000" b="0" i="0" u="none" baseline="0">
              <a:latin typeface="Times New Roman"/>
              <a:ea typeface="Times New Roman"/>
              <a:cs typeface="Times New Roman"/>
            </a:rPr>
            <a:t>
                                                                                                          RM'000
Property, plant and equipment                                                             (517)
Investment properties                                                                          1,441
Property development cost                                                                  (924)
</a:t>
          </a:r>
          <a:r>
            <a:rPr lang="en-US" cap="none" sz="1000" b="1" i="0"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HB-WSHT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Mthly%20Cash%20Flow%20&amp;%20Qtrly%20Consol\FAHB-Qtrly%20Consol%20Sep2006\12-2005\FAHB-WSHT31-1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Mthly%20Cash%20Flow%20&amp;%20Qtrly%20Consol\FAHB-Qtrly%20Consol%20Sep2006\Indirect%20CF%202006(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FAHB-Qtrly%20Consol%20Sep2007\12-2006\Indirect%20CF%20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Mthly%20Cash%20Flow%20&amp;%20Qtrly%20Consol\FAHB-Qtrly%20Consol%20Sep2006\FAHB-WSHT31-12-05(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QTR12-2005(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2326582.86</v>
          </cell>
        </row>
        <row r="9">
          <cell r="K9">
            <v>328179219.96</v>
          </cell>
        </row>
        <row r="11">
          <cell r="K11">
            <v>1440620.2998965352</v>
          </cell>
        </row>
        <row r="18">
          <cell r="K18">
            <v>129837959.30644707</v>
          </cell>
        </row>
        <row r="19">
          <cell r="K19">
            <v>24856494.94</v>
          </cell>
        </row>
        <row r="20">
          <cell r="K20">
            <v>6367755.82</v>
          </cell>
        </row>
        <row r="21">
          <cell r="K21">
            <v>685940.72</v>
          </cell>
        </row>
        <row r="22">
          <cell r="K22">
            <v>0</v>
          </cell>
        </row>
        <row r="25">
          <cell r="K25">
            <v>988912.94</v>
          </cell>
        </row>
        <row r="26">
          <cell r="K26">
            <v>1000000.01</v>
          </cell>
        </row>
        <row r="27">
          <cell r="K27">
            <v>5765255.7700000005</v>
          </cell>
        </row>
        <row r="33">
          <cell r="K33">
            <v>253317000</v>
          </cell>
        </row>
        <row r="37">
          <cell r="K37">
            <v>2500000</v>
          </cell>
        </row>
        <row r="41">
          <cell r="K41">
            <v>78130732</v>
          </cell>
        </row>
        <row r="42">
          <cell r="K42">
            <v>39962.25</v>
          </cell>
        </row>
        <row r="43">
          <cell r="K43">
            <v>0</v>
          </cell>
        </row>
        <row r="44">
          <cell r="K44">
            <v>0</v>
          </cell>
        </row>
        <row r="45">
          <cell r="K45">
            <v>0</v>
          </cell>
        </row>
        <row r="46">
          <cell r="K46">
            <v>68664252.4315347</v>
          </cell>
        </row>
        <row r="50">
          <cell r="K50">
            <v>29412685</v>
          </cell>
        </row>
        <row r="51">
          <cell r="K51">
            <v>17358276.47</v>
          </cell>
        </row>
        <row r="52">
          <cell r="K52">
            <v>1686915.2200000016</v>
          </cell>
        </row>
        <row r="53">
          <cell r="K53">
            <v>2553185.82</v>
          </cell>
        </row>
        <row r="58">
          <cell r="K58">
            <v>4818</v>
          </cell>
        </row>
        <row r="59">
          <cell r="K59">
            <v>0</v>
          </cell>
        </row>
        <row r="104">
          <cell r="E104">
            <v>0</v>
          </cell>
          <cell r="K104">
            <v>0</v>
          </cell>
        </row>
        <row r="111">
          <cell r="K111">
            <v>0</v>
          </cell>
        </row>
        <row r="113">
          <cell r="K113">
            <v>117948</v>
          </cell>
        </row>
        <row r="114">
          <cell r="K114">
            <v>0</v>
          </cell>
        </row>
        <row r="285">
          <cell r="K285">
            <v>0</v>
          </cell>
        </row>
        <row r="296">
          <cell r="K296">
            <v>0</v>
          </cell>
        </row>
        <row r="313">
          <cell r="K313">
            <v>22342.92</v>
          </cell>
        </row>
        <row r="321">
          <cell r="K321">
            <v>47780915.4348089</v>
          </cell>
        </row>
      </sheetData>
      <sheetData sheetId="1">
        <row r="6">
          <cell r="L6">
            <v>7549511.97</v>
          </cell>
        </row>
        <row r="8">
          <cell r="L8">
            <v>-5754662.35</v>
          </cell>
        </row>
        <row r="12">
          <cell r="L12">
            <v>101123.20000000001</v>
          </cell>
        </row>
        <row r="14">
          <cell r="L14">
            <v>-2465650.54</v>
          </cell>
        </row>
        <row r="18">
          <cell r="L18">
            <v>-150245.99</v>
          </cell>
        </row>
        <row r="22">
          <cell r="L22">
            <v>-89547</v>
          </cell>
        </row>
        <row r="91">
          <cell r="L91">
            <v>43540</v>
          </cell>
        </row>
        <row r="92">
          <cell r="L92">
            <v>0</v>
          </cell>
        </row>
        <row r="96">
          <cell r="L96">
            <v>46007</v>
          </cell>
        </row>
        <row r="97">
          <cell r="L97">
            <v>0</v>
          </cell>
        </row>
      </sheetData>
      <sheetData sheetId="3">
        <row r="11">
          <cell r="D11">
            <v>0</v>
          </cell>
          <cell r="G11">
            <v>-123181.01</v>
          </cell>
        </row>
        <row r="15">
          <cell r="D15">
            <v>7549511.97</v>
          </cell>
          <cell r="G15">
            <v>76004.07000000007</v>
          </cell>
        </row>
        <row r="18">
          <cell r="G18">
            <v>-672746.77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6">
          <cell r="L6">
            <v>11729934.690000001</v>
          </cell>
        </row>
        <row r="8">
          <cell r="L8">
            <v>-9546798.64</v>
          </cell>
        </row>
        <row r="12">
          <cell r="L12">
            <v>228195</v>
          </cell>
        </row>
        <row r="14">
          <cell r="L14">
            <v>-2233782.27</v>
          </cell>
        </row>
        <row r="18">
          <cell r="L18">
            <v>-1964.7</v>
          </cell>
        </row>
        <row r="22">
          <cell r="L22">
            <v>-156874.75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rect 12-2005"/>
      <sheetName val="Indirect 3-2006"/>
      <sheetName val="Indirect 6-2006"/>
      <sheetName val="Indirect 9-2006"/>
      <sheetName val="MSQ-GL (fixed assets)"/>
      <sheetName val="MSQ-GL (acc depn)"/>
      <sheetName val="MSQ-GL(fixed assets) - 03-06"/>
      <sheetName val="MSQ-GL (acc depn) -03-06"/>
      <sheetName val="MSQ-GL(fixed assets) -06-05"/>
      <sheetName val="MSQ-GL (acc depn) -06-05"/>
      <sheetName val="MSQ-GL(fixed assets) -09-06"/>
    </sheetNames>
    <sheetDataSet>
      <sheetData sheetId="0">
        <row r="44">
          <cell r="F44">
            <v>-20582589.859999985</v>
          </cell>
        </row>
        <row r="55">
          <cell r="F55">
            <v>-56263.98999999996</v>
          </cell>
        </row>
        <row r="68">
          <cell r="F68">
            <v>17316367.92</v>
          </cell>
        </row>
        <row r="72">
          <cell r="F72">
            <v>16699869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rect 12-2006"/>
      <sheetName val="Indirect 3-2007"/>
      <sheetName val="Indirect 6-2007"/>
      <sheetName val="Indirect 9-2007"/>
      <sheetName val="MSQ-GL (fixed assets)"/>
      <sheetName val="MSQ-GL (acc depn)"/>
      <sheetName val="MSQ-GL(fixed assets) - 03-06"/>
      <sheetName val="MSQ-GL (acc depn) -03-06"/>
      <sheetName val="MSQ-GL(fixed assets) -06-06"/>
      <sheetName val="MSQ-GL (acc depn) -06-06"/>
      <sheetName val="MSQ-GL (fixed asset) -09-06"/>
      <sheetName val="MSQ-GL (acc depn) -0906"/>
    </sheetNames>
    <sheetDataSet>
      <sheetData sheetId="0">
        <row r="44">
          <cell r="F44">
            <v>-4056595.910000027</v>
          </cell>
        </row>
        <row r="55">
          <cell r="F55">
            <v>-6253.78999999995</v>
          </cell>
        </row>
        <row r="68">
          <cell r="F68">
            <v>1671247.25</v>
          </cell>
        </row>
        <row r="72">
          <cell r="F72">
            <v>4810540.98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3">
          <cell r="K23">
            <v>13377383.07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444"/>
  <sheetViews>
    <sheetView tabSelected="1" workbookViewId="0" topLeftCell="A1">
      <selection activeCell="A1" sqref="A1"/>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66" t="s">
        <v>129</v>
      </c>
      <c r="B2" s="66"/>
      <c r="C2" s="66"/>
      <c r="D2" s="66"/>
      <c r="E2" s="66"/>
      <c r="F2" s="66"/>
      <c r="G2" s="66"/>
      <c r="H2" s="66"/>
    </row>
    <row r="3" spans="1:8" ht="12.75">
      <c r="A3" s="66"/>
      <c r="B3" s="66"/>
      <c r="C3" s="66"/>
      <c r="D3" s="66"/>
      <c r="E3" s="66"/>
      <c r="F3" s="66"/>
      <c r="G3" s="66"/>
      <c r="H3" s="66"/>
    </row>
    <row r="4" spans="1:8" ht="12.75">
      <c r="A4" s="67" t="s">
        <v>57</v>
      </c>
      <c r="B4" s="68"/>
      <c r="C4" s="68"/>
      <c r="D4" s="68"/>
      <c r="E4" s="68"/>
      <c r="F4" s="68"/>
      <c r="G4" s="68"/>
      <c r="H4" s="68"/>
    </row>
    <row r="5" spans="1:8" ht="12.75" customHeight="1">
      <c r="A5" s="69" t="s">
        <v>130</v>
      </c>
      <c r="B5" s="69"/>
      <c r="C5" s="69"/>
      <c r="D5" s="69"/>
      <c r="E5" s="69"/>
      <c r="F5" s="69"/>
      <c r="G5" s="69"/>
      <c r="H5" s="69"/>
    </row>
    <row r="6" spans="1:8" ht="12.75">
      <c r="A6" s="69"/>
      <c r="B6" s="69"/>
      <c r="C6" s="69"/>
      <c r="D6" s="69"/>
      <c r="E6" s="69"/>
      <c r="F6" s="69"/>
      <c r="G6" s="69"/>
      <c r="H6" s="69"/>
    </row>
    <row r="7" spans="1:8" ht="12.75">
      <c r="A7" s="46"/>
      <c r="B7" s="46"/>
      <c r="C7" s="46"/>
      <c r="D7" s="46"/>
      <c r="E7" s="46"/>
      <c r="F7" s="46"/>
      <c r="G7" s="46"/>
      <c r="H7" s="46"/>
    </row>
    <row r="8" spans="2:8" ht="12.75">
      <c r="B8" s="66" t="s">
        <v>146</v>
      </c>
      <c r="C8" s="66"/>
      <c r="D8" s="66"/>
      <c r="F8" s="66" t="s">
        <v>145</v>
      </c>
      <c r="G8" s="66"/>
      <c r="H8" s="66"/>
    </row>
    <row r="9" spans="2:8" ht="12.75">
      <c r="B9" s="2" t="s">
        <v>147</v>
      </c>
      <c r="D9" s="2" t="s">
        <v>144</v>
      </c>
      <c r="F9" s="2" t="s">
        <v>147</v>
      </c>
      <c r="H9" s="2" t="s">
        <v>144</v>
      </c>
    </row>
    <row r="10" spans="2:8" ht="12.75">
      <c r="B10" s="2" t="s">
        <v>148</v>
      </c>
      <c r="C10" s="2"/>
      <c r="D10" s="2" t="s">
        <v>1</v>
      </c>
      <c r="E10" s="2"/>
      <c r="F10" s="2" t="s">
        <v>149</v>
      </c>
      <c r="G10" s="2"/>
      <c r="H10" s="2" t="s">
        <v>5</v>
      </c>
    </row>
    <row r="11" spans="2:8" ht="12.75">
      <c r="B11" s="2" t="s">
        <v>3</v>
      </c>
      <c r="C11" s="2"/>
      <c r="D11" s="2" t="s">
        <v>2</v>
      </c>
      <c r="E11" s="2"/>
      <c r="F11" s="2" t="s">
        <v>150</v>
      </c>
      <c r="G11" s="2"/>
      <c r="H11" s="2" t="s">
        <v>151</v>
      </c>
    </row>
    <row r="12" spans="2:8" ht="12.75">
      <c r="B12" s="3">
        <v>39082</v>
      </c>
      <c r="C12" s="3"/>
      <c r="D12" s="3">
        <v>38717</v>
      </c>
      <c r="E12" s="3"/>
      <c r="F12" s="3">
        <v>39082</v>
      </c>
      <c r="G12" s="3"/>
      <c r="H12" s="3">
        <v>38717</v>
      </c>
    </row>
    <row r="13" spans="2:8" ht="12.75">
      <c r="B13" s="2" t="s">
        <v>0</v>
      </c>
      <c r="C13" s="2"/>
      <c r="D13" s="2" t="s">
        <v>0</v>
      </c>
      <c r="E13" s="2"/>
      <c r="F13" s="2" t="s">
        <v>0</v>
      </c>
      <c r="G13" s="2"/>
      <c r="H13" s="2" t="s">
        <v>0</v>
      </c>
    </row>
    <row r="14" spans="4:8" ht="12.75">
      <c r="D14" s="2"/>
      <c r="H14" s="2"/>
    </row>
    <row r="15" spans="4:8" ht="12.75">
      <c r="D15" s="2"/>
      <c r="H15" s="2"/>
    </row>
    <row r="16" spans="1:8" ht="12.75">
      <c r="A16" t="s">
        <v>7</v>
      </c>
      <c r="B16" s="10">
        <f>F16</f>
        <v>7550</v>
      </c>
      <c r="C16" s="10"/>
      <c r="D16" s="15">
        <f>H16</f>
        <v>11730</v>
      </c>
      <c r="E16" s="10"/>
      <c r="F16" s="11">
        <f>ROUND('[1]IS'!$L$6/1000,0)</f>
        <v>7550</v>
      </c>
      <c r="G16" s="10"/>
      <c r="H16" s="10">
        <f>ROUND('[2]IS'!$L$6/1000,0)</f>
        <v>11730</v>
      </c>
    </row>
    <row r="17" spans="1:8" ht="12.75">
      <c r="A17" t="s">
        <v>131</v>
      </c>
      <c r="B17" s="12">
        <f>F17</f>
        <v>-5755</v>
      </c>
      <c r="C17" s="10"/>
      <c r="D17" s="12">
        <f>H17</f>
        <v>-9546</v>
      </c>
      <c r="E17" s="10"/>
      <c r="F17" s="12">
        <f>ROUND('[1]IS'!$L$8/1000,0)</f>
        <v>-5755</v>
      </c>
      <c r="G17" s="10"/>
      <c r="H17" s="12">
        <f>ROUND('[2]IS'!$L$8/1000,0)+1</f>
        <v>-9546</v>
      </c>
    </row>
    <row r="18" spans="1:8" ht="12.75">
      <c r="A18" s="5" t="s">
        <v>132</v>
      </c>
      <c r="B18" s="10">
        <f>SUM(B16:B17)</f>
        <v>1795</v>
      </c>
      <c r="C18" s="10"/>
      <c r="D18" s="10">
        <f>SUM(D16:D17)</f>
        <v>2184</v>
      </c>
      <c r="E18" s="10"/>
      <c r="F18" s="10">
        <f>SUM(F16:F17)</f>
        <v>1795</v>
      </c>
      <c r="G18" s="10"/>
      <c r="H18" s="10">
        <f>SUM(H16:H17)</f>
        <v>2184</v>
      </c>
    </row>
    <row r="19" spans="2:8" ht="12.75">
      <c r="B19" s="10"/>
      <c r="C19" s="10"/>
      <c r="D19" s="10"/>
      <c r="E19" s="10"/>
      <c r="F19" s="10"/>
      <c r="G19" s="10"/>
      <c r="H19" s="10"/>
    </row>
    <row r="20" spans="1:8" ht="12.75">
      <c r="A20" t="s">
        <v>135</v>
      </c>
      <c r="B20" s="11">
        <f>F20</f>
        <v>101</v>
      </c>
      <c r="C20" s="11"/>
      <c r="D20" s="11">
        <f>H20</f>
        <v>228</v>
      </c>
      <c r="E20" s="11"/>
      <c r="F20" s="11">
        <f>ROUND('[1]IS'!$L$12/1000,0)</f>
        <v>101</v>
      </c>
      <c r="G20" s="11"/>
      <c r="H20" s="11">
        <f>ROUND('[2]IS'!$L$12/1000,0)</f>
        <v>228</v>
      </c>
    </row>
    <row r="21" spans="1:8" ht="12.75">
      <c r="A21" t="s">
        <v>133</v>
      </c>
      <c r="B21" s="11">
        <f>F21</f>
        <v>-2466</v>
      </c>
      <c r="C21" s="11"/>
      <c r="D21" s="11">
        <f>H21</f>
        <v>-2234</v>
      </c>
      <c r="E21" s="11"/>
      <c r="F21" s="11">
        <f>ROUND('[1]IS'!$L$14/1000,0)</f>
        <v>-2466</v>
      </c>
      <c r="G21" s="11"/>
      <c r="H21" s="11">
        <f>ROUND('[2]IS'!$L$14/1000,0)</f>
        <v>-2234</v>
      </c>
    </row>
    <row r="22" spans="1:8" ht="12.75">
      <c r="A22" t="s">
        <v>8</v>
      </c>
      <c r="B22" s="10">
        <f>F22</f>
        <v>-150</v>
      </c>
      <c r="C22" s="10"/>
      <c r="D22" s="10">
        <f>H22</f>
        <v>-2</v>
      </c>
      <c r="E22" s="10"/>
      <c r="F22" s="10">
        <f>ROUND('[1]IS'!$L$18/1000,0)</f>
        <v>-150</v>
      </c>
      <c r="G22" s="10"/>
      <c r="H22" s="10">
        <f>ROUND('[2]IS'!$L$18/1000,0)</f>
        <v>-2</v>
      </c>
    </row>
    <row r="23" spans="2:8" ht="12.75">
      <c r="B23" s="12"/>
      <c r="C23" s="10"/>
      <c r="D23" s="12"/>
      <c r="E23" s="10"/>
      <c r="F23" s="12"/>
      <c r="G23" s="10"/>
      <c r="H23" s="12"/>
    </row>
    <row r="24" spans="1:8" ht="12.75">
      <c r="A24" s="5" t="s">
        <v>128</v>
      </c>
      <c r="B24" s="11">
        <f>SUM(B18:B23)</f>
        <v>-720</v>
      </c>
      <c r="C24" s="11"/>
      <c r="D24" s="11">
        <f>SUM(D18:D23)</f>
        <v>176</v>
      </c>
      <c r="E24" s="11"/>
      <c r="F24" s="10">
        <f>SUM(F18:F23)</f>
        <v>-720</v>
      </c>
      <c r="G24" s="11"/>
      <c r="H24" s="10">
        <f>SUM(H18:H23)</f>
        <v>176</v>
      </c>
    </row>
    <row r="25" spans="1:8" ht="12.75">
      <c r="A25" t="s">
        <v>134</v>
      </c>
      <c r="B25" s="11">
        <f>F25</f>
        <v>-89</v>
      </c>
      <c r="C25" s="11"/>
      <c r="D25" s="11">
        <f>H25</f>
        <v>-157</v>
      </c>
      <c r="E25" s="11"/>
      <c r="F25" s="11">
        <f>ROUND('[1]IS'!$L$22/1000,0)+1</f>
        <v>-89</v>
      </c>
      <c r="G25" s="11"/>
      <c r="H25" s="11">
        <f>ROUND('[2]IS'!$L$22/1000,0)</f>
        <v>-157</v>
      </c>
    </row>
    <row r="26" spans="2:8" ht="12.75">
      <c r="B26" s="12"/>
      <c r="C26" s="11"/>
      <c r="D26" s="12"/>
      <c r="E26" s="11"/>
      <c r="F26" s="12"/>
      <c r="G26" s="11"/>
      <c r="H26" s="12"/>
    </row>
    <row r="27" spans="1:8" ht="13.5" thickBot="1">
      <c r="A27" s="5" t="s">
        <v>136</v>
      </c>
      <c r="B27" s="48">
        <f>SUM(B24:B26)</f>
        <v>-809</v>
      </c>
      <c r="C27" s="11"/>
      <c r="D27" s="48">
        <f>SUM(D24:D26)</f>
        <v>19</v>
      </c>
      <c r="E27" s="11"/>
      <c r="F27" s="48">
        <f>SUM(F24:F26)</f>
        <v>-809</v>
      </c>
      <c r="G27" s="11"/>
      <c r="H27" s="48">
        <f>SUM(H24:H26)</f>
        <v>19</v>
      </c>
    </row>
    <row r="28" spans="2:8" ht="12.75">
      <c r="B28" s="11"/>
      <c r="C28" s="11"/>
      <c r="D28" s="11"/>
      <c r="E28" s="11"/>
      <c r="F28" s="11"/>
      <c r="G28" s="11"/>
      <c r="H28" s="11"/>
    </row>
    <row r="29" spans="1:8" ht="12.75">
      <c r="A29" t="s">
        <v>137</v>
      </c>
      <c r="B29" s="11"/>
      <c r="C29" s="11"/>
      <c r="D29" s="11"/>
      <c r="E29" s="11"/>
      <c r="F29" s="11"/>
      <c r="G29" s="11"/>
      <c r="H29" s="11"/>
    </row>
    <row r="30" spans="1:8" ht="12.75">
      <c r="A30" t="s">
        <v>138</v>
      </c>
      <c r="B30" s="11">
        <f>B27</f>
        <v>-809</v>
      </c>
      <c r="C30" s="11"/>
      <c r="D30" s="11">
        <f>D27</f>
        <v>19</v>
      </c>
      <c r="E30" s="11"/>
      <c r="F30" s="11">
        <f>F27</f>
        <v>-809</v>
      </c>
      <c r="G30" s="11"/>
      <c r="H30" s="11">
        <f>H27</f>
        <v>19</v>
      </c>
    </row>
    <row r="31" spans="1:8" ht="12.75">
      <c r="A31" t="s">
        <v>139</v>
      </c>
      <c r="B31" s="11">
        <v>0</v>
      </c>
      <c r="C31" s="11"/>
      <c r="D31" s="11">
        <v>0</v>
      </c>
      <c r="E31" s="11"/>
      <c r="F31" s="11">
        <v>0</v>
      </c>
      <c r="G31" s="11"/>
      <c r="H31" s="11">
        <v>0</v>
      </c>
    </row>
    <row r="32" spans="2:8" ht="13.5" thickBot="1">
      <c r="B32" s="48">
        <f>SUM(B30:B31)</f>
        <v>-809</v>
      </c>
      <c r="C32" s="11"/>
      <c r="D32" s="48">
        <f>SUM(D30:D31)</f>
        <v>19</v>
      </c>
      <c r="E32" s="11"/>
      <c r="F32" s="48">
        <f>SUM(F30:F31)</f>
        <v>-809</v>
      </c>
      <c r="G32" s="11"/>
      <c r="H32" s="48">
        <f>SUM(H30:H31)</f>
        <v>19</v>
      </c>
    </row>
    <row r="33" spans="2:8" ht="18" customHeight="1">
      <c r="B33" s="11"/>
      <c r="C33" s="11"/>
      <c r="D33" s="11"/>
      <c r="E33" s="11"/>
      <c r="F33" s="11"/>
      <c r="G33" s="11"/>
      <c r="H33" s="11"/>
    </row>
    <row r="34" spans="1:8" ht="25.5" customHeight="1">
      <c r="A34" s="47" t="s">
        <v>140</v>
      </c>
      <c r="B34" s="10"/>
      <c r="C34" s="10"/>
      <c r="D34" s="10"/>
      <c r="E34" s="10"/>
      <c r="F34" s="10"/>
      <c r="G34" s="10"/>
      <c r="H34" s="10"/>
    </row>
    <row r="35" spans="1:8" ht="26.25" thickBot="1">
      <c r="A35" s="18" t="s">
        <v>141</v>
      </c>
      <c r="B35" s="50">
        <f>B27/253317*100</f>
        <v>-0.3193626957527525</v>
      </c>
      <c r="C35" s="11"/>
      <c r="D35" s="50">
        <f>D27/253317*100</f>
        <v>0.007500483583810009</v>
      </c>
      <c r="E35" s="11"/>
      <c r="F35" s="50">
        <f>F27/253317*100</f>
        <v>-0.3193626957527525</v>
      </c>
      <c r="G35" s="11"/>
      <c r="H35" s="50">
        <f>H27/253317*100</f>
        <v>0.007500483583810009</v>
      </c>
    </row>
    <row r="36" spans="1:8" ht="26.25" thickBot="1">
      <c r="A36" s="18" t="s">
        <v>142</v>
      </c>
      <c r="B36" s="64" t="s">
        <v>218</v>
      </c>
      <c r="C36" s="65"/>
      <c r="D36" s="64" t="s">
        <v>218</v>
      </c>
      <c r="E36" s="65"/>
      <c r="F36" s="64" t="s">
        <v>218</v>
      </c>
      <c r="G36" s="65"/>
      <c r="H36" s="64" t="s">
        <v>218</v>
      </c>
    </row>
    <row r="37" spans="2:8" ht="12.75">
      <c r="B37" s="11"/>
      <c r="C37" s="11"/>
      <c r="D37" s="11"/>
      <c r="E37" s="11"/>
      <c r="F37" s="11"/>
      <c r="G37" s="11"/>
      <c r="H37" s="11"/>
    </row>
    <row r="38" spans="2:8" ht="12.75">
      <c r="B38" s="10"/>
      <c r="C38" s="10"/>
      <c r="D38" s="44"/>
      <c r="E38" s="10"/>
      <c r="F38" s="10"/>
      <c r="G38" s="10"/>
      <c r="H38" s="10"/>
    </row>
    <row r="39" spans="2:8" ht="12.75">
      <c r="B39" s="10"/>
      <c r="C39" s="10"/>
      <c r="D39" s="10"/>
      <c r="E39" s="10"/>
      <c r="F39" s="10"/>
      <c r="G39" s="10"/>
      <c r="H39" s="10"/>
    </row>
    <row r="40" spans="1:8" ht="12.75" customHeight="1">
      <c r="A40" s="70" t="s">
        <v>143</v>
      </c>
      <c r="B40" s="70"/>
      <c r="C40" s="70"/>
      <c r="D40" s="70"/>
      <c r="E40" s="70"/>
      <c r="F40" s="70"/>
      <c r="G40" s="70"/>
      <c r="H40" s="70"/>
    </row>
    <row r="41" spans="1:8" ht="12.75">
      <c r="A41" s="70"/>
      <c r="B41" s="70"/>
      <c r="C41" s="70"/>
      <c r="D41" s="70"/>
      <c r="E41" s="70"/>
      <c r="F41" s="70"/>
      <c r="G41" s="70"/>
      <c r="H41" s="70"/>
    </row>
    <row r="42" spans="1:8" ht="12.75">
      <c r="A42" s="70"/>
      <c r="B42" s="70"/>
      <c r="C42" s="70"/>
      <c r="D42" s="70"/>
      <c r="E42" s="70"/>
      <c r="F42" s="70"/>
      <c r="G42" s="70"/>
      <c r="H42" s="70"/>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dimension ref="A2:E517"/>
  <sheetViews>
    <sheetView workbookViewId="0" topLeftCell="A1">
      <selection activeCell="B13" sqref="B13"/>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2" spans="1:5" ht="12.75">
      <c r="A2" s="66" t="s">
        <v>229</v>
      </c>
      <c r="B2" s="66"/>
      <c r="C2" s="66"/>
      <c r="D2" s="66"/>
      <c r="E2" s="67"/>
    </row>
    <row r="4" ht="12.75">
      <c r="D4" s="2" t="s">
        <v>233</v>
      </c>
    </row>
    <row r="5" spans="2:4" ht="12.75">
      <c r="B5" s="2" t="s">
        <v>10</v>
      </c>
      <c r="C5" s="2"/>
      <c r="D5" s="2" t="s">
        <v>10</v>
      </c>
    </row>
    <row r="6" spans="2:4" ht="12.75">
      <c r="B6" s="3">
        <f>'Income Statement'!B12</f>
        <v>39082</v>
      </c>
      <c r="C6" s="2"/>
      <c r="D6" s="3">
        <v>38990</v>
      </c>
    </row>
    <row r="7" spans="2:4" ht="12.75">
      <c r="B7" s="2" t="s">
        <v>0</v>
      </c>
      <c r="C7" s="2"/>
      <c r="D7" s="2" t="s">
        <v>0</v>
      </c>
    </row>
    <row r="8" spans="2:4" ht="12.75">
      <c r="B8" s="2"/>
      <c r="C8" s="2"/>
      <c r="D8" s="2"/>
    </row>
    <row r="9" spans="1:4" ht="12.75">
      <c r="A9" s="5" t="s">
        <v>152</v>
      </c>
      <c r="B9" s="2"/>
      <c r="C9" s="2"/>
      <c r="D9" s="2"/>
    </row>
    <row r="10" ht="12.75">
      <c r="A10" s="5" t="s">
        <v>153</v>
      </c>
    </row>
    <row r="11" spans="1:4" ht="12.75">
      <c r="A11" t="s">
        <v>154</v>
      </c>
      <c r="B11" s="10">
        <f>ROUND('[1]BS'!$K$7/1000,3)</f>
        <v>2326.583</v>
      </c>
      <c r="C11" s="10"/>
      <c r="D11" s="10">
        <f>ROUND(2975264-517493,-3)/1000</f>
        <v>2458</v>
      </c>
    </row>
    <row r="12" spans="1:4" ht="12.75">
      <c r="A12" t="s">
        <v>155</v>
      </c>
      <c r="B12" s="10">
        <f>ROUND('[1]BS'!$K$9/1000,3)</f>
        <v>328179.22</v>
      </c>
      <c r="C12" s="10"/>
      <c r="D12" s="15">
        <f>ROUND(328179220,-3)/1000</f>
        <v>328179</v>
      </c>
    </row>
    <row r="13" spans="1:4" ht="12.75">
      <c r="A13" t="s">
        <v>156</v>
      </c>
      <c r="B13" s="10">
        <f>ROUND('[1]BS'!$K$11/1000,3)</f>
        <v>1440.62</v>
      </c>
      <c r="C13" s="10"/>
      <c r="D13" s="15">
        <f>ROUND(1440620,-3)/1000</f>
        <v>1441</v>
      </c>
    </row>
    <row r="14" spans="2:4" ht="12.75">
      <c r="B14" s="14">
        <f>SUM(B11:B13)</f>
        <v>331946.42299999995</v>
      </c>
      <c r="C14" s="10"/>
      <c r="D14" s="14">
        <f>SUM(D11:D13)</f>
        <v>332078</v>
      </c>
    </row>
    <row r="15" spans="2:4" ht="12.75">
      <c r="B15" s="10"/>
      <c r="C15" s="10"/>
      <c r="D15" s="10"/>
    </row>
    <row r="16" spans="1:4" ht="12.75">
      <c r="A16" s="5" t="s">
        <v>11</v>
      </c>
      <c r="B16" s="10"/>
      <c r="C16" s="10"/>
      <c r="D16" s="10"/>
    </row>
    <row r="17" spans="1:4" ht="12.75">
      <c r="A17" t="s">
        <v>159</v>
      </c>
      <c r="B17" s="10">
        <f>ROUND('[1]BS'!$K$18/1000,3)</f>
        <v>129837.959</v>
      </c>
      <c r="C17" s="10"/>
      <c r="D17" s="10">
        <f>ROUND(123594977,-3)/1000-1</f>
        <v>123594</v>
      </c>
    </row>
    <row r="18" spans="1:4" ht="12.75">
      <c r="A18" t="s">
        <v>157</v>
      </c>
      <c r="B18" s="10">
        <f>ROUND('[1]BS'!$K$19/1000,3)</f>
        <v>24856.495</v>
      </c>
      <c r="C18" s="10"/>
      <c r="D18" s="10">
        <f>ROUND(23744520,-3)/1000</f>
        <v>23745</v>
      </c>
    </row>
    <row r="19" spans="1:4" ht="12.75">
      <c r="A19" t="s">
        <v>193</v>
      </c>
      <c r="B19" s="10">
        <f>ROUND(SUM('[1]BS'!$K$20:$K$25)/1000,3)</f>
        <v>8042.609</v>
      </c>
      <c r="C19" s="10"/>
      <c r="D19" s="10">
        <f>ROUND(7028557+697581,-3)/1000</f>
        <v>7726</v>
      </c>
    </row>
    <row r="20" spans="1:4" ht="12.75">
      <c r="A20" t="s">
        <v>158</v>
      </c>
      <c r="B20" s="10">
        <f>ROUND(SUM('[1]BS'!$K$26:$K$27)/1000,3)</f>
        <v>6765.256</v>
      </c>
      <c r="C20" s="11"/>
      <c r="D20" s="59">
        <f>ROUND(8532651,-3)/1000</f>
        <v>8533</v>
      </c>
    </row>
    <row r="21" spans="2:4" ht="12.75">
      <c r="B21" s="14">
        <f>SUM(B17:B20)</f>
        <v>169502.319</v>
      </c>
      <c r="C21" s="11"/>
      <c r="D21" s="14">
        <f>SUM(D17:D20)</f>
        <v>163598</v>
      </c>
    </row>
    <row r="22" spans="2:4" ht="12.75">
      <c r="B22" s="11"/>
      <c r="C22" s="11"/>
      <c r="D22" s="11"/>
    </row>
    <row r="23" spans="1:4" ht="13.5" thickBot="1">
      <c r="A23" s="5" t="s">
        <v>160</v>
      </c>
      <c r="B23" s="48">
        <f>B14+B21</f>
        <v>501448.74199999997</v>
      </c>
      <c r="C23" s="11"/>
      <c r="D23" s="48">
        <f>D14+D21</f>
        <v>495676</v>
      </c>
    </row>
    <row r="24" spans="1:4" ht="12.75">
      <c r="A24" s="5"/>
      <c r="B24" s="11"/>
      <c r="C24" s="11"/>
      <c r="D24" s="11"/>
    </row>
    <row r="25" spans="1:4" ht="12.75">
      <c r="A25" s="5" t="s">
        <v>161</v>
      </c>
      <c r="B25" s="11"/>
      <c r="C25" s="11"/>
      <c r="D25" s="11"/>
    </row>
    <row r="26" spans="1:4" ht="12.75">
      <c r="A26" s="5" t="s">
        <v>162</v>
      </c>
      <c r="B26" s="11"/>
      <c r="C26" s="11"/>
      <c r="D26" s="11"/>
    </row>
    <row r="27" spans="1:4" ht="12.75">
      <c r="A27" s="5"/>
      <c r="B27" s="11"/>
      <c r="C27" s="11"/>
      <c r="D27" s="11"/>
    </row>
    <row r="28" spans="1:4" ht="12.75">
      <c r="A28" s="51" t="s">
        <v>163</v>
      </c>
      <c r="B28" s="10">
        <f>ROUND('[1]BS'!$K$33/1000,3)</f>
        <v>253317</v>
      </c>
      <c r="C28" s="11"/>
      <c r="D28" s="11">
        <f>ROUND(253317000,-3)/1000</f>
        <v>253317</v>
      </c>
    </row>
    <row r="29" spans="1:4" ht="12.75">
      <c r="A29" s="51" t="s">
        <v>194</v>
      </c>
      <c r="B29" s="10">
        <f>ROUND('[1]BS'!$K$313/1000,3)</f>
        <v>22.343</v>
      </c>
      <c r="C29" s="11"/>
      <c r="D29" s="11">
        <f>ROUND(22343,-3)/1000</f>
        <v>22</v>
      </c>
    </row>
    <row r="30" spans="1:4" ht="12.75">
      <c r="A30" s="51" t="s">
        <v>164</v>
      </c>
      <c r="B30" s="12">
        <f>ROUND('[1]BS'!$K$321/1000,3)-B29</f>
        <v>47758.572</v>
      </c>
      <c r="C30" s="11"/>
      <c r="D30" s="12">
        <f>ROUNDUP(48568044,-3)/1000</f>
        <v>48569</v>
      </c>
    </row>
    <row r="31" spans="1:4" ht="12.75">
      <c r="A31" s="51"/>
      <c r="B31" s="11">
        <f>SUM(B28:B30)</f>
        <v>301097.915</v>
      </c>
      <c r="C31" s="11"/>
      <c r="D31" s="11">
        <f>SUM(D28:D30)</f>
        <v>301908</v>
      </c>
    </row>
    <row r="32" spans="1:4" ht="12.75">
      <c r="A32" s="51" t="s">
        <v>139</v>
      </c>
      <c r="B32" s="10">
        <f>ROUND('[1]BS'!$K$37/1000,3)</f>
        <v>2500</v>
      </c>
      <c r="C32" s="11"/>
      <c r="D32" s="11">
        <f>ROUND(2500000,-3)/1000</f>
        <v>2500</v>
      </c>
    </row>
    <row r="33" spans="1:4" ht="12.75">
      <c r="A33" s="51" t="s">
        <v>165</v>
      </c>
      <c r="B33" s="14">
        <f>SUM(B31:B32)</f>
        <v>303597.915</v>
      </c>
      <c r="C33" s="58"/>
      <c r="D33" s="14">
        <f>SUM(D31:D32)</f>
        <v>304408</v>
      </c>
    </row>
    <row r="34" spans="1:4" ht="12.75">
      <c r="A34" s="5"/>
      <c r="B34" s="11"/>
      <c r="C34" s="11"/>
      <c r="D34" s="11"/>
    </row>
    <row r="35" spans="2:4" ht="12.75">
      <c r="B35" s="10"/>
      <c r="C35" s="10"/>
      <c r="D35" s="10"/>
    </row>
    <row r="36" spans="1:4" ht="12.75">
      <c r="A36" s="5" t="s">
        <v>167</v>
      </c>
      <c r="B36" s="10"/>
      <c r="C36" s="10"/>
      <c r="D36" s="10"/>
    </row>
    <row r="37" spans="1:4" ht="12.75">
      <c r="A37" t="s">
        <v>168</v>
      </c>
      <c r="B37" s="10">
        <f>ROUND(SUM('[1]BS'!$K$41:$K$45)/1000,3)</f>
        <v>78170.694</v>
      </c>
      <c r="C37" s="10"/>
      <c r="D37" s="10">
        <f>ROUND(76499447,-3)/1000</f>
        <v>76499</v>
      </c>
    </row>
    <row r="38" spans="1:4" ht="12.75">
      <c r="A38" s="51" t="s">
        <v>169</v>
      </c>
      <c r="B38" s="10">
        <f>ROUND('[1]BS'!$K$46/1000,3)</f>
        <v>68664.252</v>
      </c>
      <c r="C38" s="10"/>
      <c r="D38" s="10">
        <f>ROUND(68618245,-3)/1000</f>
        <v>68618</v>
      </c>
    </row>
    <row r="39" spans="2:4" ht="12.75">
      <c r="B39" s="14">
        <f>SUM(B37:B38)</f>
        <v>146834.946</v>
      </c>
      <c r="C39" s="10"/>
      <c r="D39" s="14">
        <f>SUM(D37:D38)</f>
        <v>145117</v>
      </c>
    </row>
    <row r="40" spans="2:4" ht="12.75">
      <c r="B40" s="10"/>
      <c r="C40" s="10"/>
      <c r="D40" s="10"/>
    </row>
    <row r="41" spans="1:4" ht="12.75">
      <c r="A41" s="5" t="s">
        <v>12</v>
      </c>
      <c r="B41" s="10"/>
      <c r="C41" s="10"/>
      <c r="D41" s="10"/>
    </row>
    <row r="42" spans="1:4" ht="12.75">
      <c r="A42" s="51" t="s">
        <v>168</v>
      </c>
      <c r="B42" s="10">
        <f>ROUND('[1]BS'!$K$50/1000,3)</f>
        <v>29412.685</v>
      </c>
      <c r="C42" s="10"/>
      <c r="D42" s="10">
        <f>ROUND(28788479,-3)/1000</f>
        <v>28788</v>
      </c>
    </row>
    <row r="43" spans="1:4" ht="12.75">
      <c r="A43" t="s">
        <v>170</v>
      </c>
      <c r="B43" s="10">
        <f>ROUND(SUM('[1]BS'!$K$51:$K$53)/1000,3)</f>
        <v>21598.378</v>
      </c>
      <c r="C43" s="10"/>
      <c r="D43" s="15">
        <f>ROUND(17357816,-3)/1000</f>
        <v>17358</v>
      </c>
    </row>
    <row r="44" spans="1:4" ht="12.75">
      <c r="A44" t="s">
        <v>171</v>
      </c>
      <c r="B44" s="10">
        <f>ROUND('[1]BS'!$K$58/1000,3)</f>
        <v>4.818</v>
      </c>
      <c r="C44" s="10"/>
      <c r="D44" s="10">
        <f>ROUND(4523,-3)/1000</f>
        <v>5</v>
      </c>
    </row>
    <row r="45" spans="1:4" ht="12.75">
      <c r="A45" t="s">
        <v>166</v>
      </c>
      <c r="B45" s="10">
        <f>ROUND('[1]BS'!$K$59/1000,3)</f>
        <v>0</v>
      </c>
      <c r="C45" s="10"/>
      <c r="D45" s="10">
        <v>0</v>
      </c>
    </row>
    <row r="46" spans="2:4" ht="12.75">
      <c r="B46" s="14">
        <f>SUM(B42:B45)</f>
        <v>51015.881</v>
      </c>
      <c r="C46" s="10"/>
      <c r="D46" s="14">
        <f>SUM(D42:D45)</f>
        <v>46151</v>
      </c>
    </row>
    <row r="47" spans="1:4" ht="12.75">
      <c r="A47" s="5" t="s">
        <v>172</v>
      </c>
      <c r="B47" s="10">
        <f>B39+B46</f>
        <v>197850.827</v>
      </c>
      <c r="C47" s="10"/>
      <c r="D47" s="10">
        <f>D39+D46</f>
        <v>191268</v>
      </c>
    </row>
    <row r="48" spans="1:4" ht="13.5" thickBot="1">
      <c r="A48" s="5" t="s">
        <v>173</v>
      </c>
      <c r="B48" s="48">
        <f>B33+B47</f>
        <v>501448.74199999997</v>
      </c>
      <c r="C48" s="10"/>
      <c r="D48" s="48">
        <f>D33+D47</f>
        <v>495676</v>
      </c>
    </row>
    <row r="49" spans="1:4" ht="12.75">
      <c r="A49" s="5"/>
      <c r="B49" s="11">
        <f>B23-B48</f>
        <v>0</v>
      </c>
      <c r="C49" s="10"/>
      <c r="D49" s="11">
        <f>D23-D48</f>
        <v>0</v>
      </c>
    </row>
    <row r="50" spans="1:4" ht="26.25" customHeight="1">
      <c r="A50" s="47" t="s">
        <v>192</v>
      </c>
      <c r="B50" s="49">
        <f>(B23-B47-B32)/B28</f>
        <v>1.1886210360931164</v>
      </c>
      <c r="C50" s="10"/>
      <c r="D50" s="49">
        <f>(D23-D47-D32)/D28</f>
        <v>1.1918189462215327</v>
      </c>
    </row>
    <row r="51" spans="1:4" ht="12.75">
      <c r="A51" s="5"/>
      <c r="B51" s="11"/>
      <c r="C51" s="10"/>
      <c r="D51" s="11"/>
    </row>
    <row r="52" spans="2:4" ht="12.75">
      <c r="B52" s="10"/>
      <c r="C52" s="10"/>
      <c r="D52" s="10"/>
    </row>
    <row r="53" spans="1:5" ht="12.75">
      <c r="A53" s="71" t="s">
        <v>174</v>
      </c>
      <c r="B53" s="71"/>
      <c r="C53" s="71"/>
      <c r="D53" s="71"/>
      <c r="E53" s="71"/>
    </row>
    <row r="54" spans="1:5" ht="12.75" customHeight="1">
      <c r="A54" s="71"/>
      <c r="B54" s="71"/>
      <c r="C54" s="71"/>
      <c r="D54" s="71"/>
      <c r="E54" s="71"/>
    </row>
    <row r="55" spans="1:5" ht="12.75">
      <c r="A55" s="71"/>
      <c r="B55" s="71"/>
      <c r="C55" s="71"/>
      <c r="D55" s="71"/>
      <c r="E55" s="71"/>
    </row>
    <row r="56" spans="2:4" ht="12.75">
      <c r="B56" s="11"/>
      <c r="C56" s="11"/>
      <c r="D56" s="11"/>
    </row>
    <row r="57" spans="2:4" ht="12.75">
      <c r="B57" s="11"/>
      <c r="C57" s="11"/>
      <c r="D57" s="11"/>
    </row>
    <row r="58" spans="2:4" ht="12.75">
      <c r="B58" s="11"/>
      <c r="C58" s="11"/>
      <c r="D58" s="11"/>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1"/>
      <c r="C65" s="11"/>
      <c r="D65" s="11"/>
    </row>
    <row r="66" spans="2:4" ht="12.75">
      <c r="B66" s="11"/>
      <c r="C66" s="11"/>
      <c r="D66" s="11"/>
    </row>
    <row r="67" spans="2:4" ht="12.75">
      <c r="B67" s="10"/>
      <c r="C67" s="10"/>
      <c r="D67" s="10"/>
    </row>
    <row r="68" spans="2:4" ht="12.75">
      <c r="B68" s="32"/>
      <c r="C68" s="10"/>
      <c r="D68" s="32"/>
    </row>
    <row r="69" spans="2:4" ht="12.75">
      <c r="B69" s="32"/>
      <c r="C69" s="10"/>
      <c r="D69" s="32"/>
    </row>
    <row r="70" spans="2:4" ht="12.75">
      <c r="B70" s="32"/>
      <c r="C70" s="10"/>
      <c r="D70" s="32"/>
    </row>
    <row r="71" spans="2:4" ht="12.75">
      <c r="B71" s="10"/>
      <c r="C71" s="10"/>
      <c r="D71"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row r="516" spans="2:4" ht="12.75">
      <c r="B516" s="10"/>
      <c r="C516" s="10"/>
      <c r="D516" s="10"/>
    </row>
    <row r="517" spans="2:4" ht="12.75">
      <c r="B517" s="10"/>
      <c r="C517" s="10"/>
      <c r="D517" s="10"/>
    </row>
  </sheetData>
  <mergeCells count="2">
    <mergeCell ref="A2:E2"/>
    <mergeCell ref="A53:E55"/>
  </mergeCells>
  <printOptions/>
  <pageMargins left="0.52" right="0.41" top="0.84" bottom="0.57" header="0.39" footer="0.36"/>
  <pageSetup horizontalDpi="300" verticalDpi="300" orientation="portrait" paperSize="9"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36"/>
  <sheetViews>
    <sheetView workbookViewId="0" topLeftCell="A1">
      <pane xSplit="1" ySplit="10" topLeftCell="B17" activePane="bottomRight" state="frozen"/>
      <selection pane="topLeft" activeCell="A1" sqref="A1"/>
      <selection pane="topRight" activeCell="B1" sqref="B1"/>
      <selection pane="bottomLeft" activeCell="A11" sqref="A11"/>
      <selection pane="bottomRight" activeCell="D15" sqref="D15"/>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72" t="s">
        <v>195</v>
      </c>
      <c r="B2" s="67"/>
      <c r="C2" s="70"/>
      <c r="D2" s="70"/>
      <c r="E2" s="31"/>
    </row>
    <row r="3" spans="1:5" ht="12.75" customHeight="1">
      <c r="A3" s="67"/>
      <c r="B3" s="67"/>
      <c r="C3" s="70"/>
      <c r="D3" s="70"/>
      <c r="E3" s="31"/>
    </row>
    <row r="4" spans="1:5" ht="12.75" customHeight="1">
      <c r="A4" s="31"/>
      <c r="B4" s="31"/>
      <c r="C4" s="31"/>
      <c r="D4" s="31"/>
      <c r="E4" s="31"/>
    </row>
    <row r="8" spans="2:4" ht="12.75">
      <c r="B8" s="60" t="s">
        <v>196</v>
      </c>
      <c r="C8" s="2"/>
      <c r="D8" s="2"/>
    </row>
    <row r="9" spans="2:4" ht="12.75">
      <c r="B9" s="3">
        <f>'Income Statement'!B12</f>
        <v>39082</v>
      </c>
      <c r="C9" s="2"/>
      <c r="D9" s="3">
        <v>38717</v>
      </c>
    </row>
    <row r="10" spans="2:4" ht="12.75">
      <c r="B10" s="2" t="s">
        <v>0</v>
      </c>
      <c r="C10" s="2"/>
      <c r="D10" s="2" t="s">
        <v>0</v>
      </c>
    </row>
    <row r="11" ht="12.75">
      <c r="D11" s="1"/>
    </row>
    <row r="12" spans="1:4" ht="12.75">
      <c r="A12" t="s">
        <v>198</v>
      </c>
      <c r="B12" s="10">
        <f>ROUND('[4]Indirect 12-2006'!$F$44,-3)/1000</f>
        <v>-4057</v>
      </c>
      <c r="C12" s="10"/>
      <c r="D12" s="11">
        <f>ROUND('[3]Indirect 12-2005'!$F$44,-3)/1000</f>
        <v>-20583</v>
      </c>
    </row>
    <row r="13" spans="1:4" ht="13.5" customHeight="1">
      <c r="A13" t="s">
        <v>199</v>
      </c>
      <c r="B13" s="10">
        <f>ROUND('[4]Indirect 12-2006'!$F$55,-3)/1000</f>
        <v>-6</v>
      </c>
      <c r="C13" s="10"/>
      <c r="D13" s="10">
        <f>ROUNDUP('[3]Indirect 12-2005'!$F$55,-3)/1000</f>
        <v>-57</v>
      </c>
    </row>
    <row r="14" spans="1:5" ht="12.75">
      <c r="A14" s="61" t="s">
        <v>200</v>
      </c>
      <c r="B14" s="12">
        <f>ROUND('[4]Indirect 12-2006'!$F$68,-3)/1000</f>
        <v>1671</v>
      </c>
      <c r="C14" s="11"/>
      <c r="D14" s="12">
        <f>ROUND('[3]Indirect 12-2005'!$F$68,-3)/1000+1</f>
        <v>17317</v>
      </c>
      <c r="E14" s="1"/>
    </row>
    <row r="15" spans="1:5" ht="12.75">
      <c r="A15" s="1"/>
      <c r="B15" s="11"/>
      <c r="C15" s="11"/>
      <c r="E15" s="1"/>
    </row>
    <row r="16" spans="1:5" ht="12.75">
      <c r="A16" s="61" t="s">
        <v>201</v>
      </c>
      <c r="B16" s="11">
        <f>SUM(B12:B15)</f>
        <v>-2392</v>
      </c>
      <c r="C16" s="11"/>
      <c r="D16" s="11">
        <f>SUM(D12:D14)</f>
        <v>-3323</v>
      </c>
      <c r="E16" s="1"/>
    </row>
    <row r="17" spans="1:5" ht="12.75">
      <c r="A17" s="1"/>
      <c r="B17" s="11"/>
      <c r="C17" s="11"/>
      <c r="D17" s="11"/>
      <c r="E17" s="1"/>
    </row>
    <row r="18" spans="1:5" ht="12.75">
      <c r="A18" s="61" t="s">
        <v>202</v>
      </c>
      <c r="B18" s="11">
        <f>ROUND('[4]Indirect 12-2006'!$F$72,-3)/1000</f>
        <v>4811</v>
      </c>
      <c r="C18" s="11"/>
      <c r="D18" s="11">
        <f>ROUND('[3]Indirect 12-2005'!$F$72,-3)/1000</f>
        <v>16700</v>
      </c>
      <c r="E18" s="1"/>
    </row>
    <row r="19" spans="1:5" ht="12.75">
      <c r="A19" s="1"/>
      <c r="B19" s="11"/>
      <c r="C19" s="11"/>
      <c r="D19" s="11"/>
      <c r="E19" s="1"/>
    </row>
    <row r="20" spans="1:5" ht="13.5" thickBot="1">
      <c r="A20" s="1" t="s">
        <v>203</v>
      </c>
      <c r="B20" s="48">
        <f>SUM(B16:B19)</f>
        <v>2419</v>
      </c>
      <c r="C20" s="11"/>
      <c r="D20" s="48">
        <f>SUM(D16:D19)</f>
        <v>13377</v>
      </c>
      <c r="E20" s="1"/>
    </row>
    <row r="21" spans="1:5" ht="12.75">
      <c r="A21" s="1"/>
      <c r="B21" s="11"/>
      <c r="C21" s="11"/>
      <c r="D21" s="11"/>
      <c r="E21" s="1"/>
    </row>
    <row r="22" spans="1:5" ht="12.75">
      <c r="A22" s="1"/>
      <c r="B22" s="11"/>
      <c r="C22" s="11"/>
      <c r="D22" s="11"/>
      <c r="E22" s="1"/>
    </row>
    <row r="23" spans="1:5" ht="12.75">
      <c r="A23" s="1" t="s">
        <v>204</v>
      </c>
      <c r="B23" s="11"/>
      <c r="C23" s="11"/>
      <c r="D23" s="11"/>
      <c r="E23" s="1"/>
    </row>
    <row r="24" spans="1:5" ht="12.75">
      <c r="A24" s="1"/>
      <c r="B24" s="11"/>
      <c r="C24" s="11"/>
      <c r="D24" s="11"/>
      <c r="E24" s="1"/>
    </row>
    <row r="25" spans="1:5" ht="12.75">
      <c r="A25" s="1" t="s">
        <v>205</v>
      </c>
      <c r="B25" s="11">
        <f>'[1]BS'!$K$26/1000</f>
        <v>1000.00001</v>
      </c>
      <c r="C25" s="11"/>
      <c r="D25" s="11">
        <v>0</v>
      </c>
      <c r="E25" s="1"/>
    </row>
    <row r="26" spans="1:5" ht="12.75">
      <c r="A26" s="1" t="s">
        <v>206</v>
      </c>
      <c r="B26" s="11">
        <f>'[1]BS'!$K$27/1000</f>
        <v>5765.255770000001</v>
      </c>
      <c r="C26" s="11"/>
      <c r="D26" s="11">
        <f>'[5]BS'!$K$23/1000</f>
        <v>13377.38307</v>
      </c>
      <c r="E26" s="1"/>
    </row>
    <row r="27" spans="1:5" ht="12.75">
      <c r="A27" s="61" t="s">
        <v>207</v>
      </c>
      <c r="B27" s="11">
        <f>-'[1]BS'!$K$104/1000</f>
        <v>0</v>
      </c>
      <c r="C27" s="11"/>
      <c r="D27" s="11">
        <v>0</v>
      </c>
      <c r="E27" s="1"/>
    </row>
    <row r="28" spans="1:5" ht="13.5" thickBot="1">
      <c r="A28" s="1"/>
      <c r="B28" s="48">
        <f>SUM(B25:B27)</f>
        <v>6765.25578</v>
      </c>
      <c r="C28" s="11"/>
      <c r="D28" s="48">
        <f>SUM(D25:D27)</f>
        <v>13377.38307</v>
      </c>
      <c r="E28" s="1"/>
    </row>
    <row r="29" spans="1:5" ht="12.75">
      <c r="A29" s="1"/>
      <c r="B29" s="11"/>
      <c r="C29" s="11"/>
      <c r="D29" s="11"/>
      <c r="E29" s="1"/>
    </row>
    <row r="30" spans="1:5" ht="12.75">
      <c r="A30" s="61"/>
      <c r="B30" s="58"/>
      <c r="C30" s="11"/>
      <c r="D30" s="11"/>
      <c r="E30" s="1"/>
    </row>
    <row r="31" spans="1:5" ht="12.75">
      <c r="A31" s="1"/>
      <c r="B31" s="11"/>
      <c r="C31" s="11"/>
      <c r="D31" s="11"/>
      <c r="E31" s="1"/>
    </row>
    <row r="32" spans="1:5" ht="12.75">
      <c r="A32" s="1"/>
      <c r="B32" s="11"/>
      <c r="C32" s="1"/>
      <c r="D32" s="1"/>
      <c r="E32" s="1"/>
    </row>
    <row r="34" spans="1:5" ht="12.75">
      <c r="A34" s="71" t="s">
        <v>197</v>
      </c>
      <c r="B34" s="71"/>
      <c r="C34" s="71"/>
      <c r="D34" s="71"/>
      <c r="E34" s="24"/>
    </row>
    <row r="35" spans="1:5" ht="12.75">
      <c r="A35" s="71"/>
      <c r="B35" s="71"/>
      <c r="C35" s="71"/>
      <c r="D35" s="71"/>
      <c r="E35" s="24"/>
    </row>
    <row r="36" spans="1:5" ht="12.75">
      <c r="A36" s="70"/>
      <c r="B36" s="70"/>
      <c r="C36" s="70"/>
      <c r="D36" s="70"/>
      <c r="E36" s="24"/>
    </row>
  </sheetData>
  <mergeCells count="2">
    <mergeCell ref="A2:D3"/>
    <mergeCell ref="A34:D36"/>
  </mergeCells>
  <printOptions/>
  <pageMargins left="0.75" right="0.75" top="1" bottom="1" header="0.5" footer="0.5"/>
  <pageSetup fitToHeight="1" fitToWidth="1" horizontalDpi="300" verticalDpi="3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617"/>
  <sheetViews>
    <sheetView workbookViewId="0" topLeftCell="A1">
      <pane xSplit="1" ySplit="9" topLeftCell="B25" activePane="bottomRight" state="frozen"/>
      <selection pane="topLeft" activeCell="A1" sqref="A1"/>
      <selection pane="topRight" activeCell="B1" sqref="B1"/>
      <selection pane="bottomLeft" activeCell="A9" sqref="A9"/>
      <selection pane="bottomRight" activeCell="J24" sqref="J24"/>
    </sheetView>
  </sheetViews>
  <sheetFormatPr defaultColWidth="9.33203125" defaultRowHeight="12.75"/>
  <cols>
    <col min="1" max="1" width="47.66015625"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9" ht="12.75">
      <c r="A1" s="66" t="s">
        <v>230</v>
      </c>
      <c r="B1" s="66"/>
      <c r="C1" s="66"/>
      <c r="D1" s="66"/>
      <c r="E1" s="66"/>
      <c r="F1" s="66"/>
      <c r="G1" s="66"/>
      <c r="H1" s="66"/>
      <c r="I1" s="24"/>
    </row>
    <row r="2" spans="1:9" ht="12.75">
      <c r="A2" s="66"/>
      <c r="B2" s="66"/>
      <c r="C2" s="66"/>
      <c r="D2" s="66"/>
      <c r="E2" s="66"/>
      <c r="F2" s="66"/>
      <c r="G2" s="66"/>
      <c r="H2" s="66"/>
      <c r="I2" s="24"/>
    </row>
    <row r="4" ht="12.75">
      <c r="B4" s="57" t="s">
        <v>175</v>
      </c>
    </row>
    <row r="6" spans="2:8" ht="12.75">
      <c r="B6" s="56" t="s">
        <v>189</v>
      </c>
      <c r="C6" s="5"/>
      <c r="E6" s="2"/>
      <c r="F6" s="2" t="s">
        <v>190</v>
      </c>
      <c r="G6" s="2"/>
      <c r="H6" s="2"/>
    </row>
    <row r="7" spans="2:12" ht="25.5">
      <c r="B7" s="2" t="s">
        <v>13</v>
      </c>
      <c r="C7" s="5"/>
      <c r="D7" s="45" t="s">
        <v>188</v>
      </c>
      <c r="E7" s="2"/>
      <c r="F7" s="45" t="s">
        <v>177</v>
      </c>
      <c r="G7" s="2"/>
      <c r="H7" s="2" t="s">
        <v>14</v>
      </c>
      <c r="J7" s="45" t="s">
        <v>176</v>
      </c>
      <c r="K7" s="2"/>
      <c r="L7" s="45" t="s">
        <v>178</v>
      </c>
    </row>
    <row r="8" spans="3:8" ht="12.75">
      <c r="C8" s="5"/>
      <c r="D8" s="2"/>
      <c r="E8" s="2"/>
      <c r="F8" s="2"/>
      <c r="G8" s="2"/>
      <c r="H8" s="2"/>
    </row>
    <row r="9" spans="2:8" ht="12.75">
      <c r="B9" s="2" t="s">
        <v>0</v>
      </c>
      <c r="C9" s="5"/>
      <c r="D9" s="2" t="s">
        <v>0</v>
      </c>
      <c r="E9" s="2"/>
      <c r="F9" s="2" t="s">
        <v>0</v>
      </c>
      <c r="G9" s="2"/>
      <c r="H9" s="2" t="s">
        <v>0</v>
      </c>
    </row>
    <row r="11" ht="12.75">
      <c r="A11" s="52" t="s">
        <v>179</v>
      </c>
    </row>
    <row r="12" spans="2:10" ht="12.75">
      <c r="B12" s="10"/>
      <c r="C12" s="10"/>
      <c r="D12" s="10"/>
      <c r="E12" s="10"/>
      <c r="F12" s="10"/>
      <c r="G12" s="10"/>
      <c r="H12" s="10"/>
      <c r="I12" s="10"/>
      <c r="J12" s="10"/>
    </row>
    <row r="13" spans="1:10" ht="12.75">
      <c r="A13" s="5" t="s">
        <v>180</v>
      </c>
      <c r="C13" s="10"/>
      <c r="E13" s="10"/>
      <c r="G13" s="10"/>
      <c r="H13" s="10"/>
      <c r="I13" s="10"/>
      <c r="J13" s="10"/>
    </row>
    <row r="14" spans="1:12" ht="12.75">
      <c r="A14" t="s">
        <v>181</v>
      </c>
      <c r="B14" s="10">
        <v>253317</v>
      </c>
      <c r="C14" s="10"/>
      <c r="D14" s="10">
        <v>22</v>
      </c>
      <c r="E14" s="10"/>
      <c r="F14" s="10">
        <v>44926</v>
      </c>
      <c r="G14" s="10"/>
      <c r="H14" s="10">
        <f>SUM(B14:F14)</f>
        <v>298265</v>
      </c>
      <c r="I14" s="10"/>
      <c r="J14" s="10">
        <v>0</v>
      </c>
      <c r="L14" s="41">
        <f>SUM(H14:K14)</f>
        <v>298265</v>
      </c>
    </row>
    <row r="15" spans="1:10" ht="12.75">
      <c r="A15" t="s">
        <v>113</v>
      </c>
      <c r="B15" s="10"/>
      <c r="C15" s="10"/>
      <c r="D15" s="10"/>
      <c r="E15" s="10"/>
      <c r="F15" s="10"/>
      <c r="G15" s="10"/>
      <c r="H15" s="10"/>
      <c r="I15" s="10"/>
      <c r="J15" s="10"/>
    </row>
    <row r="16" spans="1:12" ht="12.75">
      <c r="A16" t="s">
        <v>182</v>
      </c>
      <c r="B16" s="12">
        <v>0</v>
      </c>
      <c r="C16" s="12"/>
      <c r="D16" s="12">
        <v>0</v>
      </c>
      <c r="E16" s="12"/>
      <c r="F16" s="12">
        <v>3642</v>
      </c>
      <c r="G16" s="12"/>
      <c r="H16" s="12">
        <f>SUM(B16:G16)</f>
        <v>3642</v>
      </c>
      <c r="I16" s="12"/>
      <c r="J16" s="12">
        <v>0</v>
      </c>
      <c r="K16" s="33"/>
      <c r="L16" s="54">
        <f>SUM(H16:K16)</f>
        <v>3642</v>
      </c>
    </row>
    <row r="17" spans="1:12" ht="12.75">
      <c r="A17" s="5" t="s">
        <v>183</v>
      </c>
      <c r="B17" s="10">
        <f>SUM(B14:B16)</f>
        <v>253317</v>
      </c>
      <c r="C17" s="10"/>
      <c r="D17" s="10">
        <f>SUM(D14:D16)</f>
        <v>22</v>
      </c>
      <c r="E17" s="10"/>
      <c r="F17" s="10">
        <f>SUM(F14:F16)</f>
        <v>48568</v>
      </c>
      <c r="G17" s="10"/>
      <c r="H17" s="10">
        <f>SUM(H14:H16)</f>
        <v>301907</v>
      </c>
      <c r="I17" s="10"/>
      <c r="J17" s="10">
        <f>SUM(J14:J16)</f>
        <v>0</v>
      </c>
      <c r="L17" s="41">
        <f>SUM(L14:L16)</f>
        <v>301907</v>
      </c>
    </row>
    <row r="18" spans="1:12" ht="12.75">
      <c r="A18" t="s">
        <v>136</v>
      </c>
      <c r="B18" s="10">
        <v>0</v>
      </c>
      <c r="C18" s="10"/>
      <c r="D18" s="10">
        <v>0</v>
      </c>
      <c r="E18" s="10"/>
      <c r="F18" s="10">
        <f>'Income Statement'!F27</f>
        <v>-809</v>
      </c>
      <c r="G18" s="10"/>
      <c r="H18" s="10">
        <f>SUM(B18:G18)</f>
        <v>-809</v>
      </c>
      <c r="I18" s="10"/>
      <c r="J18" s="10"/>
      <c r="L18" s="41">
        <f>SUM(H18:K18)</f>
        <v>-809</v>
      </c>
    </row>
    <row r="19" spans="1:12" ht="13.5" thickBot="1">
      <c r="A19" t="s">
        <v>184</v>
      </c>
      <c r="B19" s="48">
        <f>SUM(B14:B18)</f>
        <v>506634</v>
      </c>
      <c r="C19" s="48"/>
      <c r="D19" s="48">
        <f>SUM(D17:D18)</f>
        <v>22</v>
      </c>
      <c r="E19" s="48"/>
      <c r="F19" s="48">
        <f>SUM(F14:F18)</f>
        <v>96327</v>
      </c>
      <c r="G19" s="48"/>
      <c r="H19" s="48">
        <f>SUM(H13:H18)</f>
        <v>603005</v>
      </c>
      <c r="I19" s="48"/>
      <c r="J19" s="48">
        <f>SUM(J17:J18)</f>
        <v>0</v>
      </c>
      <c r="K19" s="53"/>
      <c r="L19" s="55">
        <f>SUM(L17:L18)</f>
        <v>301098</v>
      </c>
    </row>
    <row r="20" spans="2:10" ht="12.75">
      <c r="B20" s="10"/>
      <c r="C20" s="10"/>
      <c r="D20" s="10"/>
      <c r="E20" s="10"/>
      <c r="F20" s="10"/>
      <c r="G20" s="10"/>
      <c r="H20" s="10"/>
      <c r="I20" s="10"/>
      <c r="J20" s="10"/>
    </row>
    <row r="21" spans="2:10" ht="12.75">
      <c r="B21" s="10"/>
      <c r="C21" s="10"/>
      <c r="D21" s="10"/>
      <c r="E21" s="10"/>
      <c r="F21" s="10"/>
      <c r="G21" s="10"/>
      <c r="H21" s="10"/>
      <c r="I21" s="10"/>
      <c r="J21" s="10"/>
    </row>
    <row r="22" spans="2:10" ht="12.75">
      <c r="B22" s="10"/>
      <c r="C22" s="10"/>
      <c r="D22" s="10"/>
      <c r="E22" s="10"/>
      <c r="F22" s="10"/>
      <c r="G22" s="10"/>
      <c r="H22" s="10"/>
      <c r="I22" s="10"/>
      <c r="J22" s="10"/>
    </row>
    <row r="23" ht="12.75">
      <c r="A23" s="52" t="s">
        <v>185</v>
      </c>
    </row>
    <row r="24" spans="2:10" ht="12.75">
      <c r="B24" s="10"/>
      <c r="C24" s="10"/>
      <c r="D24" s="10"/>
      <c r="E24" s="10"/>
      <c r="F24" s="10"/>
      <c r="G24" s="10"/>
      <c r="H24" s="10"/>
      <c r="I24" s="10"/>
      <c r="J24" s="10"/>
    </row>
    <row r="25" spans="1:10" ht="12.75">
      <c r="A25" s="5" t="s">
        <v>186</v>
      </c>
      <c r="C25" s="10"/>
      <c r="E25" s="10"/>
      <c r="G25" s="10"/>
      <c r="H25" s="10"/>
      <c r="I25" s="10"/>
      <c r="J25" s="10"/>
    </row>
    <row r="26" spans="1:12" ht="12.75">
      <c r="A26" t="s">
        <v>181</v>
      </c>
      <c r="B26" s="10">
        <v>253317</v>
      </c>
      <c r="C26" s="10"/>
      <c r="D26" s="10">
        <v>22</v>
      </c>
      <c r="E26" s="10"/>
      <c r="F26" s="10">
        <v>45636</v>
      </c>
      <c r="G26" s="10"/>
      <c r="H26" s="10">
        <f>SUM(B26:F26)</f>
        <v>298975</v>
      </c>
      <c r="I26" s="10"/>
      <c r="J26" s="10">
        <v>0</v>
      </c>
      <c r="L26" s="41">
        <f>SUM(H26:K26)</f>
        <v>298975</v>
      </c>
    </row>
    <row r="27" spans="1:10" ht="12.75">
      <c r="A27" t="s">
        <v>113</v>
      </c>
      <c r="B27" s="10"/>
      <c r="C27" s="10"/>
      <c r="D27" s="10"/>
      <c r="E27" s="10"/>
      <c r="F27" s="10"/>
      <c r="G27" s="10"/>
      <c r="H27" s="10"/>
      <c r="I27" s="10"/>
      <c r="J27" s="10"/>
    </row>
    <row r="28" spans="1:12" ht="12.75">
      <c r="A28" t="s">
        <v>182</v>
      </c>
      <c r="B28" s="12">
        <v>0</v>
      </c>
      <c r="C28" s="12"/>
      <c r="D28" s="12">
        <v>0</v>
      </c>
      <c r="E28" s="12"/>
      <c r="F28" s="12">
        <v>3642</v>
      </c>
      <c r="G28" s="12"/>
      <c r="H28" s="12">
        <f>SUM(B28:G28)</f>
        <v>3642</v>
      </c>
      <c r="I28" s="12"/>
      <c r="J28" s="12">
        <v>0</v>
      </c>
      <c r="K28" s="33"/>
      <c r="L28" s="54">
        <f>SUM(H28:K28)</f>
        <v>3642</v>
      </c>
    </row>
    <row r="29" spans="1:12" ht="12.75">
      <c r="A29" s="5" t="s">
        <v>183</v>
      </c>
      <c r="B29" s="10">
        <f>SUM(B26:B28)</f>
        <v>253317</v>
      </c>
      <c r="C29" s="10"/>
      <c r="D29" s="10">
        <f>SUM(D26:D28)</f>
        <v>22</v>
      </c>
      <c r="E29" s="10"/>
      <c r="F29" s="10">
        <f>SUM(F26:F28)</f>
        <v>49278</v>
      </c>
      <c r="G29" s="10"/>
      <c r="H29" s="10">
        <f>SUM(H26:H28)</f>
        <v>302617</v>
      </c>
      <c r="I29" s="10"/>
      <c r="J29" s="10">
        <f>SUM(J26:J28)</f>
        <v>0</v>
      </c>
      <c r="L29" s="41">
        <f>SUM(L26:L28)</f>
        <v>302617</v>
      </c>
    </row>
    <row r="30" spans="1:12" ht="12.75">
      <c r="A30" t="s">
        <v>136</v>
      </c>
      <c r="B30" s="10">
        <v>0</v>
      </c>
      <c r="C30" s="10"/>
      <c r="D30" s="10">
        <v>0</v>
      </c>
      <c r="E30" s="10"/>
      <c r="F30" s="10">
        <f>'Income Statement'!H27</f>
        <v>19</v>
      </c>
      <c r="G30" s="10"/>
      <c r="H30" s="10">
        <f>SUM(B30:F30)</f>
        <v>19</v>
      </c>
      <c r="I30" s="10"/>
      <c r="J30" s="10"/>
      <c r="L30" s="41">
        <f>SUM(H30:K30)</f>
        <v>19</v>
      </c>
    </row>
    <row r="31" spans="1:12" ht="13.5" thickBot="1">
      <c r="A31" t="s">
        <v>187</v>
      </c>
      <c r="B31" s="48">
        <f>SUM(B29:B30)</f>
        <v>253317</v>
      </c>
      <c r="C31" s="48"/>
      <c r="D31" s="48">
        <f>SUM(D29:D30)</f>
        <v>22</v>
      </c>
      <c r="E31" s="48"/>
      <c r="F31" s="48">
        <f>SUM(F29:F30)</f>
        <v>49297</v>
      </c>
      <c r="G31" s="48"/>
      <c r="H31" s="48">
        <f>SUM(H29:H30)</f>
        <v>302636</v>
      </c>
      <c r="I31" s="48"/>
      <c r="J31" s="48">
        <f>SUM(J29:J30)</f>
        <v>0</v>
      </c>
      <c r="K31" s="53"/>
      <c r="L31" s="55">
        <f>SUM(L29:L30)</f>
        <v>302636</v>
      </c>
    </row>
    <row r="32" spans="2:10" ht="12.75">
      <c r="B32" s="10"/>
      <c r="C32" s="10"/>
      <c r="D32" s="10"/>
      <c r="E32" s="10"/>
      <c r="F32" s="10"/>
      <c r="G32" s="10"/>
      <c r="H32" s="10"/>
      <c r="I32" s="10"/>
      <c r="J32" s="10"/>
    </row>
    <row r="33" spans="2:10" ht="12.75">
      <c r="B33" s="10"/>
      <c r="C33" s="10"/>
      <c r="D33" s="10"/>
      <c r="E33" s="10"/>
      <c r="F33" s="10"/>
      <c r="G33" s="10"/>
      <c r="H33" s="10"/>
      <c r="I33" s="10"/>
      <c r="J33" s="10"/>
    </row>
    <row r="34" spans="1:10" ht="12.75">
      <c r="A34" s="71" t="s">
        <v>191</v>
      </c>
      <c r="B34" s="71"/>
      <c r="C34" s="71"/>
      <c r="D34" s="71"/>
      <c r="E34" s="71"/>
      <c r="F34" s="71"/>
      <c r="G34" s="71"/>
      <c r="H34" s="71"/>
      <c r="I34" s="10"/>
      <c r="J34" s="10"/>
    </row>
    <row r="35" spans="1:10" ht="12.75">
      <c r="A35" s="71"/>
      <c r="B35" s="71"/>
      <c r="C35" s="71"/>
      <c r="D35" s="71"/>
      <c r="E35" s="71"/>
      <c r="F35" s="71"/>
      <c r="G35" s="71"/>
      <c r="H35" s="71"/>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row r="612" spans="2:10" ht="12.75">
      <c r="B612" s="10"/>
      <c r="C612" s="10"/>
      <c r="D612" s="10"/>
      <c r="E612" s="10"/>
      <c r="F612" s="10"/>
      <c r="G612" s="10"/>
      <c r="H612" s="10"/>
      <c r="I612" s="10"/>
      <c r="J612" s="10"/>
    </row>
    <row r="613" spans="2:10" ht="12.75">
      <c r="B613" s="10"/>
      <c r="C613" s="10"/>
      <c r="D613" s="10"/>
      <c r="E613" s="10"/>
      <c r="F613" s="10"/>
      <c r="G613" s="10"/>
      <c r="H613" s="10"/>
      <c r="I613" s="10"/>
      <c r="J613" s="10"/>
    </row>
    <row r="614" spans="2:10" ht="12.75">
      <c r="B614" s="10"/>
      <c r="C614" s="10"/>
      <c r="D614" s="10"/>
      <c r="E614" s="10"/>
      <c r="F614" s="10"/>
      <c r="G614" s="10"/>
      <c r="H614" s="10"/>
      <c r="I614" s="10"/>
      <c r="J614" s="10"/>
    </row>
    <row r="615" spans="2:10" ht="12.75">
      <c r="B615" s="10"/>
      <c r="C615" s="10"/>
      <c r="D615" s="10"/>
      <c r="E615" s="10"/>
      <c r="F615" s="10"/>
      <c r="G615" s="10"/>
      <c r="H615" s="10"/>
      <c r="I615" s="10"/>
      <c r="J615" s="10"/>
    </row>
    <row r="616" spans="2:10" ht="12.75">
      <c r="B616" s="10"/>
      <c r="C616" s="10"/>
      <c r="D616" s="10"/>
      <c r="E616" s="10"/>
      <c r="F616" s="10"/>
      <c r="G616" s="10"/>
      <c r="H616" s="10"/>
      <c r="I616" s="10"/>
      <c r="J616" s="10"/>
    </row>
    <row r="617" spans="2:10" ht="12.75">
      <c r="B617" s="10"/>
      <c r="C617" s="10"/>
      <c r="D617" s="10"/>
      <c r="E617" s="10"/>
      <c r="F617" s="10"/>
      <c r="G617" s="10"/>
      <c r="H617" s="10"/>
      <c r="I617" s="10"/>
      <c r="J617" s="10"/>
    </row>
  </sheetData>
  <mergeCells count="2">
    <mergeCell ref="A1:H2"/>
    <mergeCell ref="A34:H35"/>
  </mergeCells>
  <printOptions/>
  <pageMargins left="0.75" right="0.82" top="1" bottom="1" header="0.5" footer="0.5"/>
  <pageSetup fitToHeight="1" fitToWidth="1" horizontalDpi="300" verticalDpi="300" orientation="landscape" paperSize="9" scale="97" r:id="rId2"/>
  <headerFooter alignWithMargins="0">
    <oddHeader>&amp;C&amp;"Times New Roman,Bold"&amp;14FOCAL AIMS HOLDINGS BERHAD&amp;"Times New Roman,Regular"&amp;10
(Company No: 17777-V)
</oddHeader>
  </headerFooter>
  <drawing r:id="rId1"/>
</worksheet>
</file>

<file path=xl/worksheets/sheet5.xml><?xml version="1.0" encoding="utf-8"?>
<worksheet xmlns="http://schemas.openxmlformats.org/spreadsheetml/2006/main" xmlns:r="http://schemas.openxmlformats.org/officeDocument/2006/relationships">
  <dimension ref="A1:L320"/>
  <sheetViews>
    <sheetView workbookViewId="0" topLeftCell="A78">
      <selection activeCell="L78" sqref="L78"/>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 min="11" max="11" width="9" style="0" customWidth="1"/>
  </cols>
  <sheetData>
    <row r="1" spans="1:10" ht="15.75">
      <c r="A1" s="75" t="s">
        <v>58</v>
      </c>
      <c r="B1" s="76"/>
      <c r="C1" s="76"/>
      <c r="D1" s="76"/>
      <c r="E1" s="76"/>
      <c r="F1" s="76"/>
      <c r="G1" s="76"/>
      <c r="H1" s="76"/>
      <c r="I1" s="76"/>
      <c r="J1" s="76"/>
    </row>
    <row r="2" spans="1:10" ht="12.75">
      <c r="A2" s="77" t="s">
        <v>59</v>
      </c>
      <c r="B2" s="67"/>
      <c r="C2" s="67"/>
      <c r="D2" s="67"/>
      <c r="E2" s="67"/>
      <c r="F2" s="67"/>
      <c r="G2" s="67"/>
      <c r="H2" s="67"/>
      <c r="I2" s="67"/>
      <c r="J2" s="67"/>
    </row>
    <row r="3" spans="1:10" ht="12.75">
      <c r="A3" s="25"/>
      <c r="B3" s="23"/>
      <c r="C3" s="23"/>
      <c r="D3" s="23"/>
      <c r="E3" s="23"/>
      <c r="F3" s="23"/>
      <c r="G3" s="23"/>
      <c r="H3" s="23"/>
      <c r="I3" s="23"/>
      <c r="J3" s="23"/>
    </row>
    <row r="4" ht="12.75">
      <c r="A4" s="6"/>
    </row>
    <row r="5" spans="1:5" ht="12.75">
      <c r="A5" s="6" t="s">
        <v>208</v>
      </c>
      <c r="B5" s="5"/>
      <c r="C5" s="5"/>
      <c r="D5" s="5"/>
      <c r="E5" s="5"/>
    </row>
    <row r="7" spans="1:2" ht="12.75">
      <c r="A7" s="6" t="s">
        <v>72</v>
      </c>
      <c r="B7" s="5" t="s">
        <v>209</v>
      </c>
    </row>
    <row r="8" spans="1:2" ht="12.75">
      <c r="A8" s="6"/>
      <c r="B8" s="5"/>
    </row>
    <row r="9" spans="1:3" ht="12.75">
      <c r="A9" s="6"/>
      <c r="B9" s="51" t="s">
        <v>210</v>
      </c>
      <c r="C9" s="51"/>
    </row>
    <row r="10" spans="1:3" ht="12.75">
      <c r="A10" s="6"/>
      <c r="B10" s="51"/>
      <c r="C10" s="51"/>
    </row>
    <row r="11" spans="1:12" ht="12.75">
      <c r="A11" s="6"/>
      <c r="B11" s="70" t="s">
        <v>227</v>
      </c>
      <c r="C11" s="70"/>
      <c r="D11" s="70"/>
      <c r="E11" s="70"/>
      <c r="F11" s="70"/>
      <c r="G11" s="70"/>
      <c r="H11" s="70"/>
      <c r="I11" s="70"/>
      <c r="J11" s="70"/>
      <c r="K11" s="70"/>
      <c r="L11" s="70"/>
    </row>
    <row r="12" spans="2:12" ht="12.75" customHeight="1">
      <c r="B12" s="70"/>
      <c r="C12" s="70"/>
      <c r="D12" s="70"/>
      <c r="E12" s="70"/>
      <c r="F12" s="70"/>
      <c r="G12" s="70"/>
      <c r="H12" s="70"/>
      <c r="I12" s="70"/>
      <c r="J12" s="70"/>
      <c r="K12" s="70"/>
      <c r="L12" s="70"/>
    </row>
    <row r="13" spans="2:12" ht="12.75">
      <c r="B13" s="70"/>
      <c r="C13" s="70"/>
      <c r="D13" s="70"/>
      <c r="E13" s="70"/>
      <c r="F13" s="70"/>
      <c r="G13" s="70"/>
      <c r="H13" s="70"/>
      <c r="I13" s="70"/>
      <c r="J13" s="70"/>
      <c r="K13" s="70"/>
      <c r="L13" s="70"/>
    </row>
    <row r="14" spans="2:12" ht="12.75" customHeight="1">
      <c r="B14" s="80" t="s">
        <v>211</v>
      </c>
      <c r="C14" s="80"/>
      <c r="D14" s="80"/>
      <c r="E14" s="80"/>
      <c r="F14" s="80"/>
      <c r="G14" s="80"/>
      <c r="H14" s="80"/>
      <c r="I14" s="80"/>
      <c r="J14" s="80"/>
      <c r="K14" s="80"/>
      <c r="L14" s="70"/>
    </row>
    <row r="15" spans="2:12" ht="12.75">
      <c r="B15" s="80"/>
      <c r="C15" s="80"/>
      <c r="D15" s="80"/>
      <c r="E15" s="80"/>
      <c r="F15" s="80"/>
      <c r="G15" s="80"/>
      <c r="H15" s="80"/>
      <c r="I15" s="80"/>
      <c r="J15" s="80"/>
      <c r="K15" s="80"/>
      <c r="L15" s="70"/>
    </row>
    <row r="16" spans="2:12" ht="12.75">
      <c r="B16" s="80"/>
      <c r="C16" s="80"/>
      <c r="D16" s="80"/>
      <c r="E16" s="80"/>
      <c r="F16" s="80"/>
      <c r="G16" s="80"/>
      <c r="H16" s="80"/>
      <c r="I16" s="80"/>
      <c r="J16" s="80"/>
      <c r="K16" s="80"/>
      <c r="L16" s="70"/>
    </row>
    <row r="17" spans="2:12" ht="12.75">
      <c r="B17" s="80"/>
      <c r="C17" s="80"/>
      <c r="D17" s="80"/>
      <c r="E17" s="80"/>
      <c r="F17" s="80"/>
      <c r="G17" s="80"/>
      <c r="H17" s="80"/>
      <c r="I17" s="80"/>
      <c r="J17" s="80"/>
      <c r="K17" s="80"/>
      <c r="L17" s="70"/>
    </row>
    <row r="18" spans="2:11" ht="12.75">
      <c r="B18" s="62"/>
      <c r="C18" s="62"/>
      <c r="D18" s="62"/>
      <c r="E18" s="62"/>
      <c r="F18" s="62"/>
      <c r="G18" s="62"/>
      <c r="H18" s="62"/>
      <c r="I18" s="62"/>
      <c r="J18" s="62"/>
      <c r="K18" s="62"/>
    </row>
    <row r="19" spans="2:10" ht="12.75">
      <c r="B19" s="18"/>
      <c r="C19" s="18"/>
      <c r="D19" s="18"/>
      <c r="E19" s="18"/>
      <c r="F19" s="18"/>
      <c r="G19" s="18"/>
      <c r="H19" s="18"/>
      <c r="I19" s="18"/>
      <c r="J19" s="18"/>
    </row>
    <row r="20" spans="1:10" ht="12.75">
      <c r="A20" s="6" t="s">
        <v>73</v>
      </c>
      <c r="B20" s="63" t="s">
        <v>212</v>
      </c>
      <c r="C20" s="18"/>
      <c r="D20" s="18"/>
      <c r="E20" s="18"/>
      <c r="F20" s="18"/>
      <c r="G20" s="18"/>
      <c r="H20" s="18"/>
      <c r="I20" s="18"/>
      <c r="J20" s="18"/>
    </row>
    <row r="21" spans="2:10" ht="12.75">
      <c r="B21" s="18"/>
      <c r="C21" s="18"/>
      <c r="D21" s="18"/>
      <c r="E21" s="18"/>
      <c r="F21" s="18"/>
      <c r="G21" s="18"/>
      <c r="H21" s="18"/>
      <c r="I21" s="18"/>
      <c r="J21" s="18"/>
    </row>
    <row r="22" spans="2:10" ht="12.75">
      <c r="B22" s="18"/>
      <c r="C22" s="18"/>
      <c r="D22" s="18"/>
      <c r="E22" s="18"/>
      <c r="F22" s="18"/>
      <c r="G22" s="18"/>
      <c r="H22" s="18"/>
      <c r="I22" s="18"/>
      <c r="J22" s="18"/>
    </row>
    <row r="23" spans="2:10" ht="12.75">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12.75">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12.75">
      <c r="B45" s="18"/>
      <c r="C45" s="18"/>
      <c r="D45" s="18"/>
      <c r="E45" s="18"/>
      <c r="F45" s="18"/>
      <c r="G45" s="18"/>
      <c r="H45" s="18"/>
      <c r="I45" s="18"/>
      <c r="J45" s="18"/>
    </row>
    <row r="46" spans="2:10" ht="12.75">
      <c r="B46" s="18"/>
      <c r="C46" s="18"/>
      <c r="D46" s="18"/>
      <c r="E46" s="18"/>
      <c r="F46" s="18"/>
      <c r="G46" s="18"/>
      <c r="H46" s="18"/>
      <c r="I46" s="18"/>
      <c r="J46" s="18"/>
    </row>
    <row r="47" spans="2:10" ht="12.75">
      <c r="B47" s="18"/>
      <c r="C47" s="18"/>
      <c r="D47" s="18"/>
      <c r="E47" s="18"/>
      <c r="F47" s="18"/>
      <c r="G47" s="18"/>
      <c r="H47" s="18"/>
      <c r="I47" s="18"/>
      <c r="J47" s="18"/>
    </row>
    <row r="48" spans="2:10" ht="12.75">
      <c r="B48" s="18"/>
      <c r="C48" s="18"/>
      <c r="D48" s="18"/>
      <c r="E48" s="18"/>
      <c r="F48" s="18"/>
      <c r="G48" s="18"/>
      <c r="H48" s="18"/>
      <c r="I48" s="18"/>
      <c r="J48" s="18"/>
    </row>
    <row r="49" spans="2:10" ht="12.75">
      <c r="B49" s="18"/>
      <c r="C49" s="18"/>
      <c r="D49" s="18"/>
      <c r="E49" s="18"/>
      <c r="F49" s="18"/>
      <c r="G49" s="18"/>
      <c r="H49" s="18"/>
      <c r="I49" s="18"/>
      <c r="J49" s="18"/>
    </row>
    <row r="50" spans="2:10" ht="12.75">
      <c r="B50" s="18"/>
      <c r="C50" s="18"/>
      <c r="D50" s="18"/>
      <c r="E50" s="18"/>
      <c r="F50" s="18"/>
      <c r="G50" s="18"/>
      <c r="H50" s="18"/>
      <c r="I50" s="18"/>
      <c r="J50" s="18"/>
    </row>
    <row r="51" spans="2:10" ht="12.75">
      <c r="B51" s="18"/>
      <c r="C51" s="18"/>
      <c r="D51" s="18"/>
      <c r="E51" s="18"/>
      <c r="F51" s="18"/>
      <c r="G51" s="18"/>
      <c r="H51" s="18"/>
      <c r="I51" s="18"/>
      <c r="J51" s="18"/>
    </row>
    <row r="52" spans="2:10" ht="12.75">
      <c r="B52" s="18"/>
      <c r="C52" s="18"/>
      <c r="D52" s="18"/>
      <c r="E52" s="18"/>
      <c r="F52" s="18"/>
      <c r="G52" s="18"/>
      <c r="H52" s="18"/>
      <c r="I52" s="18"/>
      <c r="J52" s="18"/>
    </row>
    <row r="53" spans="2:10" ht="12.75">
      <c r="B53" s="18"/>
      <c r="C53" s="18"/>
      <c r="D53" s="18"/>
      <c r="E53" s="18"/>
      <c r="F53" s="18"/>
      <c r="G53" s="18"/>
      <c r="H53" s="18"/>
      <c r="I53" s="18"/>
      <c r="J53" s="18"/>
    </row>
    <row r="54" spans="2:10" ht="12.75">
      <c r="B54" s="18"/>
      <c r="C54" s="18"/>
      <c r="D54" s="18"/>
      <c r="E54" s="18"/>
      <c r="F54" s="18"/>
      <c r="G54" s="18"/>
      <c r="H54" s="18"/>
      <c r="I54" s="18"/>
      <c r="J54" s="18"/>
    </row>
    <row r="55" spans="2:10" ht="12.75">
      <c r="B55" s="18"/>
      <c r="C55" s="18"/>
      <c r="D55" s="18"/>
      <c r="E55" s="18"/>
      <c r="F55" s="18"/>
      <c r="G55" s="18"/>
      <c r="H55" s="18"/>
      <c r="I55" s="18"/>
      <c r="J55" s="18"/>
    </row>
    <row r="56" spans="2:10" ht="12.75">
      <c r="B56" s="18"/>
      <c r="C56" s="18"/>
      <c r="D56" s="18"/>
      <c r="E56" s="18"/>
      <c r="F56" s="18"/>
      <c r="G56" s="18"/>
      <c r="H56" s="18"/>
      <c r="I56" s="18"/>
      <c r="J56" s="18"/>
    </row>
    <row r="57" spans="2:10" ht="12.75">
      <c r="B57" s="18"/>
      <c r="C57" s="18"/>
      <c r="D57" s="18"/>
      <c r="E57" s="18"/>
      <c r="F57" s="18"/>
      <c r="G57" s="18"/>
      <c r="H57" s="18"/>
      <c r="I57" s="18"/>
      <c r="J57" s="18"/>
    </row>
    <row r="58" spans="2:10" ht="12.75">
      <c r="B58" s="18"/>
      <c r="C58" s="18"/>
      <c r="D58" s="18"/>
      <c r="E58" s="18"/>
      <c r="F58" s="18"/>
      <c r="G58" s="18"/>
      <c r="H58" s="18"/>
      <c r="I58" s="18"/>
      <c r="J58" s="18"/>
    </row>
    <row r="59" spans="2:10" ht="12.75">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12.75">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12.75">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12.75">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12.75">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1:2" ht="12.75" customHeight="1">
      <c r="A88" s="6" t="s">
        <v>74</v>
      </c>
      <c r="B88" s="5" t="s">
        <v>15</v>
      </c>
    </row>
    <row r="89" spans="1:2" ht="12.75">
      <c r="A89" s="6"/>
      <c r="B89" s="5"/>
    </row>
    <row r="90" spans="2:10" ht="12.75">
      <c r="B90" s="70" t="s">
        <v>60</v>
      </c>
      <c r="C90" s="70"/>
      <c r="D90" s="70"/>
      <c r="E90" s="70"/>
      <c r="F90" s="70"/>
      <c r="G90" s="70"/>
      <c r="H90" s="70"/>
      <c r="I90" s="70"/>
      <c r="J90" s="70"/>
    </row>
    <row r="91" spans="2:10" ht="12.75">
      <c r="B91" s="18"/>
      <c r="C91" s="18"/>
      <c r="D91" s="18"/>
      <c r="E91" s="18"/>
      <c r="F91" s="18"/>
      <c r="G91" s="18"/>
      <c r="H91" s="18"/>
      <c r="I91" s="18"/>
      <c r="J91" s="18"/>
    </row>
    <row r="92" spans="1:2" ht="12.75">
      <c r="A92" s="6" t="s">
        <v>75</v>
      </c>
      <c r="B92" s="5" t="s">
        <v>16</v>
      </c>
    </row>
    <row r="93" spans="2:10" ht="12.75">
      <c r="B93" s="70" t="s">
        <v>53</v>
      </c>
      <c r="C93" s="70"/>
      <c r="D93" s="70"/>
      <c r="E93" s="70"/>
      <c r="F93" s="70"/>
      <c r="G93" s="70"/>
      <c r="H93" s="70"/>
      <c r="I93" s="70"/>
      <c r="J93" s="70"/>
    </row>
    <row r="94" spans="2:10" ht="12.75">
      <c r="B94" s="70"/>
      <c r="C94" s="70"/>
      <c r="D94" s="70"/>
      <c r="E94" s="70"/>
      <c r="F94" s="70"/>
      <c r="G94" s="70"/>
      <c r="H94" s="70"/>
      <c r="I94" s="70"/>
      <c r="J94" s="70"/>
    </row>
    <row r="97" spans="1:10" ht="12.75">
      <c r="A97" s="6" t="s">
        <v>76</v>
      </c>
      <c r="B97" s="82" t="s">
        <v>225</v>
      </c>
      <c r="C97" s="70"/>
      <c r="D97" s="70"/>
      <c r="E97" s="70"/>
      <c r="F97" s="70"/>
      <c r="G97" s="70"/>
      <c r="H97" s="70"/>
      <c r="I97" s="70"/>
      <c r="J97" s="70"/>
    </row>
    <row r="98" spans="1:10" ht="12.75" customHeight="1">
      <c r="A98" s="6"/>
      <c r="B98" s="70"/>
      <c r="C98" s="70"/>
      <c r="D98" s="70"/>
      <c r="E98" s="70"/>
      <c r="F98" s="70"/>
      <c r="G98" s="70"/>
      <c r="H98" s="70"/>
      <c r="I98" s="70"/>
      <c r="J98" s="70"/>
    </row>
    <row r="99" spans="1:2" ht="12.75">
      <c r="A99" s="6"/>
      <c r="B99" s="5"/>
    </row>
    <row r="100" ht="12.75">
      <c r="B100" t="s">
        <v>112</v>
      </c>
    </row>
    <row r="102" spans="1:12" ht="12.75" customHeight="1">
      <c r="A102" s="6" t="s">
        <v>77</v>
      </c>
      <c r="B102" s="83" t="s">
        <v>226</v>
      </c>
      <c r="C102" s="71"/>
      <c r="D102" s="71"/>
      <c r="E102" s="71"/>
      <c r="F102" s="71"/>
      <c r="G102" s="71"/>
      <c r="H102" s="71"/>
      <c r="I102" s="71"/>
      <c r="J102" s="71"/>
      <c r="K102" s="70"/>
      <c r="L102" s="70"/>
    </row>
    <row r="103" spans="2:12" ht="12.75">
      <c r="B103" s="71"/>
      <c r="C103" s="71"/>
      <c r="D103" s="71"/>
      <c r="E103" s="71"/>
      <c r="F103" s="71"/>
      <c r="G103" s="71"/>
      <c r="H103" s="71"/>
      <c r="I103" s="71"/>
      <c r="J103" s="71"/>
      <c r="K103" s="70"/>
      <c r="L103" s="70"/>
    </row>
    <row r="104" spans="2:10" ht="12.75">
      <c r="B104" s="16"/>
      <c r="C104" s="16"/>
      <c r="D104" s="16"/>
      <c r="E104" s="16"/>
      <c r="F104" s="16"/>
      <c r="G104" s="16"/>
      <c r="H104" s="16"/>
      <c r="I104" s="16"/>
      <c r="J104" s="16"/>
    </row>
    <row r="105" spans="2:12" ht="12.75" customHeight="1">
      <c r="B105" s="74" t="s">
        <v>54</v>
      </c>
      <c r="C105" s="74"/>
      <c r="D105" s="74"/>
      <c r="E105" s="74"/>
      <c r="F105" s="74"/>
      <c r="G105" s="74"/>
      <c r="H105" s="74"/>
      <c r="I105" s="74"/>
      <c r="J105" s="74"/>
      <c r="K105" s="70"/>
      <c r="L105" s="70"/>
    </row>
    <row r="106" spans="2:12" ht="12.75">
      <c r="B106" s="74"/>
      <c r="C106" s="74"/>
      <c r="D106" s="74"/>
      <c r="E106" s="74"/>
      <c r="F106" s="74"/>
      <c r="G106" s="74"/>
      <c r="H106" s="74"/>
      <c r="I106" s="74"/>
      <c r="J106" s="74"/>
      <c r="K106" s="70"/>
      <c r="L106" s="70"/>
    </row>
    <row r="108" spans="1:10" ht="12.75" customHeight="1">
      <c r="A108" s="6" t="s">
        <v>78</v>
      </c>
      <c r="B108" s="82" t="s">
        <v>17</v>
      </c>
      <c r="C108" s="70"/>
      <c r="D108" s="70"/>
      <c r="E108" s="70"/>
      <c r="F108" s="70"/>
      <c r="G108" s="70"/>
      <c r="H108" s="70"/>
      <c r="I108" s="70"/>
      <c r="J108" s="70"/>
    </row>
    <row r="109" spans="1:2" ht="12.75" customHeight="1">
      <c r="A109" s="6"/>
      <c r="B109" s="5"/>
    </row>
    <row r="110" spans="2:12" ht="12.75" customHeight="1">
      <c r="B110" s="74" t="s">
        <v>110</v>
      </c>
      <c r="C110" s="74"/>
      <c r="D110" s="74"/>
      <c r="E110" s="74"/>
      <c r="F110" s="74"/>
      <c r="G110" s="74"/>
      <c r="H110" s="74"/>
      <c r="I110" s="74"/>
      <c r="J110" s="74"/>
      <c r="K110" s="70"/>
      <c r="L110" s="70"/>
    </row>
    <row r="111" spans="2:12" ht="12.75">
      <c r="B111" s="74"/>
      <c r="C111" s="74"/>
      <c r="D111" s="74"/>
      <c r="E111" s="74"/>
      <c r="F111" s="74"/>
      <c r="G111" s="74"/>
      <c r="H111" s="74"/>
      <c r="I111" s="74"/>
      <c r="J111" s="74"/>
      <c r="K111" s="70"/>
      <c r="L111" s="70"/>
    </row>
    <row r="113" spans="1:2" ht="12.75">
      <c r="A113" s="35" t="s">
        <v>79</v>
      </c>
      <c r="B113" s="5" t="s">
        <v>18</v>
      </c>
    </row>
    <row r="114" spans="1:2" ht="12.75">
      <c r="A114" s="6"/>
      <c r="B114" s="5"/>
    </row>
    <row r="115" spans="2:10" ht="12.75" customHeight="1">
      <c r="B115" s="74" t="s">
        <v>118</v>
      </c>
      <c r="C115" s="74"/>
      <c r="D115" s="74"/>
      <c r="E115" s="74"/>
      <c r="F115" s="74"/>
      <c r="G115" s="74"/>
      <c r="H115" s="74"/>
      <c r="I115" s="74"/>
      <c r="J115" s="74"/>
    </row>
    <row r="116" spans="2:10" ht="12.75">
      <c r="B116" s="74"/>
      <c r="C116" s="74"/>
      <c r="D116" s="74"/>
      <c r="E116" s="74"/>
      <c r="F116" s="74"/>
      <c r="G116" s="74"/>
      <c r="H116" s="74"/>
      <c r="I116" s="74"/>
      <c r="J116" s="74"/>
    </row>
    <row r="118" spans="1:2" ht="12.75">
      <c r="A118" s="6" t="s">
        <v>80</v>
      </c>
      <c r="B118" s="5" t="s">
        <v>19</v>
      </c>
    </row>
    <row r="119" spans="6:10" ht="12.75">
      <c r="F119" s="2" t="s">
        <v>7</v>
      </c>
      <c r="G119" s="2"/>
      <c r="H119" s="2" t="s">
        <v>20</v>
      </c>
      <c r="I119" s="2"/>
      <c r="J119" s="28"/>
    </row>
    <row r="120" spans="6:10" ht="12.75">
      <c r="F120" s="2"/>
      <c r="G120" s="2"/>
      <c r="H120" s="2" t="s">
        <v>21</v>
      </c>
      <c r="I120" s="2"/>
      <c r="J120" s="28"/>
    </row>
    <row r="121" spans="6:10" ht="12.75">
      <c r="F121" s="2"/>
      <c r="G121" s="2"/>
      <c r="H121" s="2" t="s">
        <v>9</v>
      </c>
      <c r="I121" s="2"/>
      <c r="J121" s="28"/>
    </row>
    <row r="122" spans="6:10" ht="12.75">
      <c r="F122" s="2" t="s">
        <v>0</v>
      </c>
      <c r="G122" s="2"/>
      <c r="H122" s="2" t="s">
        <v>0</v>
      </c>
      <c r="I122" s="2"/>
      <c r="J122" s="28"/>
    </row>
    <row r="123" spans="2:10" ht="12.75">
      <c r="B123" s="4" t="s">
        <v>22</v>
      </c>
      <c r="J123" s="1"/>
    </row>
    <row r="124" ht="12.75">
      <c r="J124" s="1"/>
    </row>
    <row r="125" spans="2:10" ht="12.75">
      <c r="B125" t="s">
        <v>23</v>
      </c>
      <c r="F125" s="19">
        <f>ROUND('[1]Segment'!$D$15/1000,0)</f>
        <v>7550</v>
      </c>
      <c r="G125" s="19"/>
      <c r="H125" s="19">
        <f>ROUND('[1]Segment'!$G$15/1000,0)+ROUND('[1]Segment'!$G$18/1000,0)</f>
        <v>-597</v>
      </c>
      <c r="I125" s="19"/>
      <c r="J125" s="22"/>
    </row>
    <row r="126" spans="2:10" ht="12.75">
      <c r="B126" t="s">
        <v>24</v>
      </c>
      <c r="F126" s="19">
        <f>ROUND('[1]Segment'!$D$11/1000,0)</f>
        <v>0</v>
      </c>
      <c r="G126" s="19"/>
      <c r="H126" s="19">
        <f>ROUND('[1]Segment'!$G$11/1000,0)</f>
        <v>-123</v>
      </c>
      <c r="I126" s="19"/>
      <c r="J126" s="22"/>
    </row>
    <row r="127" spans="6:10" ht="12.75">
      <c r="F127" s="19"/>
      <c r="G127" s="19"/>
      <c r="H127" s="19"/>
      <c r="I127" s="19"/>
      <c r="J127" s="22"/>
    </row>
    <row r="128" spans="6:10" ht="13.5" thickBot="1">
      <c r="F128" s="20">
        <f>SUM(F125:F127)</f>
        <v>7550</v>
      </c>
      <c r="G128" s="19"/>
      <c r="H128" s="20">
        <f>SUM(H125:H127)</f>
        <v>-720</v>
      </c>
      <c r="I128" s="19"/>
      <c r="J128" s="22"/>
    </row>
    <row r="129" ht="13.5" thickTop="1">
      <c r="J129" s="1"/>
    </row>
    <row r="130" spans="1:2" ht="12.75">
      <c r="A130" s="6" t="s">
        <v>81</v>
      </c>
      <c r="B130" s="5" t="s">
        <v>25</v>
      </c>
    </row>
    <row r="132" spans="2:12" ht="12.75" customHeight="1">
      <c r="B132" s="71" t="s">
        <v>214</v>
      </c>
      <c r="C132" s="71"/>
      <c r="D132" s="71"/>
      <c r="E132" s="71"/>
      <c r="F132" s="71"/>
      <c r="G132" s="71"/>
      <c r="H132" s="71"/>
      <c r="I132" s="71"/>
      <c r="J132" s="71"/>
      <c r="K132" s="70"/>
      <c r="L132" s="70"/>
    </row>
    <row r="133" spans="2:12" ht="12.75">
      <c r="B133" s="71"/>
      <c r="C133" s="71"/>
      <c r="D133" s="71"/>
      <c r="E133" s="71"/>
      <c r="F133" s="71"/>
      <c r="G133" s="71"/>
      <c r="H133" s="71"/>
      <c r="I133" s="71"/>
      <c r="J133" s="71"/>
      <c r="K133" s="70"/>
      <c r="L133" s="70"/>
    </row>
    <row r="134" spans="2:10" ht="12.75">
      <c r="B134" s="40"/>
      <c r="C134" s="40"/>
      <c r="D134" s="40"/>
      <c r="E134" s="40"/>
      <c r="F134" s="40"/>
      <c r="G134" s="40"/>
      <c r="H134" s="40"/>
      <c r="I134" s="40"/>
      <c r="J134" s="40"/>
    </row>
    <row r="136" spans="1:2" ht="12.75">
      <c r="A136" s="6" t="s">
        <v>82</v>
      </c>
      <c r="B136" s="5" t="s">
        <v>26</v>
      </c>
    </row>
    <row r="138" spans="2:12" ht="12.75" customHeight="1">
      <c r="B138" s="71" t="s">
        <v>98</v>
      </c>
      <c r="C138" s="71"/>
      <c r="D138" s="71"/>
      <c r="E138" s="71"/>
      <c r="F138" s="71"/>
      <c r="G138" s="71"/>
      <c r="H138" s="71"/>
      <c r="I138" s="71"/>
      <c r="J138" s="71"/>
      <c r="K138" s="70"/>
      <c r="L138" s="70"/>
    </row>
    <row r="139" spans="2:12" ht="12.75">
      <c r="B139" s="71"/>
      <c r="C139" s="71"/>
      <c r="D139" s="71"/>
      <c r="E139" s="71"/>
      <c r="F139" s="71"/>
      <c r="G139" s="71"/>
      <c r="H139" s="71"/>
      <c r="I139" s="71"/>
      <c r="J139" s="71"/>
      <c r="K139" s="70"/>
      <c r="L139" s="70"/>
    </row>
    <row r="141" spans="1:2" s="5" customFormat="1" ht="12.75">
      <c r="A141" s="6" t="s">
        <v>83</v>
      </c>
      <c r="B141" s="5" t="s">
        <v>51</v>
      </c>
    </row>
    <row r="143" spans="2:10" ht="12.75" customHeight="1">
      <c r="B143" s="74" t="s">
        <v>215</v>
      </c>
      <c r="C143" s="74"/>
      <c r="D143" s="74"/>
      <c r="E143" s="74"/>
      <c r="F143" s="74"/>
      <c r="G143" s="74"/>
      <c r="H143" s="74"/>
      <c r="I143" s="74"/>
      <c r="J143" s="74"/>
    </row>
    <row r="144" spans="2:10" ht="12.75">
      <c r="B144" s="27"/>
      <c r="C144" s="27"/>
      <c r="D144" s="27"/>
      <c r="E144" s="27"/>
      <c r="F144" s="27"/>
      <c r="G144" s="27"/>
      <c r="H144" s="27"/>
      <c r="I144" s="27"/>
      <c r="J144" s="27"/>
    </row>
    <row r="146" spans="1:2" s="5" customFormat="1" ht="12.75">
      <c r="A146" s="6" t="s">
        <v>213</v>
      </c>
      <c r="B146" s="5" t="s">
        <v>52</v>
      </c>
    </row>
    <row r="147" s="5" customFormat="1" ht="12.75">
      <c r="A147" s="6"/>
    </row>
    <row r="148" ht="12.75">
      <c r="B148" t="s">
        <v>114</v>
      </c>
    </row>
    <row r="149" spans="4:11" ht="12.75" customHeight="1">
      <c r="D149" s="27"/>
      <c r="E149" s="27"/>
      <c r="F149" s="27"/>
      <c r="G149" s="27"/>
      <c r="H149" s="27"/>
      <c r="I149" s="27"/>
      <c r="J149" s="27"/>
      <c r="K149" s="27"/>
    </row>
    <row r="150" spans="2:12" ht="12.75" customHeight="1">
      <c r="B150" s="74" t="s">
        <v>216</v>
      </c>
      <c r="C150" s="70"/>
      <c r="D150" s="70"/>
      <c r="E150" s="70"/>
      <c r="F150" s="70"/>
      <c r="G150" s="70"/>
      <c r="H150" s="70"/>
      <c r="I150" s="70"/>
      <c r="J150" s="70"/>
      <c r="K150" s="70"/>
      <c r="L150" s="70"/>
    </row>
    <row r="151" spans="2:12" ht="12.75" customHeight="1">
      <c r="B151" s="70"/>
      <c r="C151" s="70"/>
      <c r="D151" s="70"/>
      <c r="E151" s="70"/>
      <c r="F151" s="70"/>
      <c r="G151" s="70"/>
      <c r="H151" s="70"/>
      <c r="I151" s="70"/>
      <c r="J151" s="70"/>
      <c r="K151" s="70"/>
      <c r="L151" s="70"/>
    </row>
    <row r="152" spans="2:12" ht="12.75" customHeight="1">
      <c r="B152" s="70"/>
      <c r="C152" s="70"/>
      <c r="D152" s="70"/>
      <c r="E152" s="70"/>
      <c r="F152" s="70"/>
      <c r="G152" s="70"/>
      <c r="H152" s="70"/>
      <c r="I152" s="70"/>
      <c r="J152" s="70"/>
      <c r="K152" s="70"/>
      <c r="L152" s="70"/>
    </row>
    <row r="153" spans="2:12" ht="12.75" customHeight="1">
      <c r="B153" s="70"/>
      <c r="C153" s="70"/>
      <c r="D153" s="70"/>
      <c r="E153" s="70"/>
      <c r="F153" s="70"/>
      <c r="G153" s="70"/>
      <c r="H153" s="70"/>
      <c r="I153" s="70"/>
      <c r="J153" s="70"/>
      <c r="K153" s="70"/>
      <c r="L153" s="70"/>
    </row>
    <row r="154" spans="2:12" ht="12.75" customHeight="1">
      <c r="B154" s="70"/>
      <c r="C154" s="70"/>
      <c r="D154" s="70"/>
      <c r="E154" s="70"/>
      <c r="F154" s="70"/>
      <c r="G154" s="70"/>
      <c r="H154" s="70"/>
      <c r="I154" s="70"/>
      <c r="J154" s="70"/>
      <c r="K154" s="70"/>
      <c r="L154" s="70"/>
    </row>
    <row r="155" spans="2:10" ht="12.75" customHeight="1">
      <c r="B155" s="42"/>
      <c r="C155" s="42"/>
      <c r="D155" s="42"/>
      <c r="E155" s="42"/>
      <c r="F155" s="42"/>
      <c r="G155" s="42"/>
      <c r="H155" s="42"/>
      <c r="I155" s="42"/>
      <c r="J155" s="42"/>
    </row>
    <row r="156" spans="1:10" ht="12.75">
      <c r="A156" s="6" t="s">
        <v>97</v>
      </c>
      <c r="B156" s="34" t="s">
        <v>108</v>
      </c>
      <c r="C156" s="27"/>
      <c r="D156" s="27"/>
      <c r="E156" s="27"/>
      <c r="F156" s="27"/>
      <c r="G156" s="27"/>
      <c r="H156" s="27"/>
      <c r="I156" s="27"/>
      <c r="J156" s="27"/>
    </row>
    <row r="158" spans="1:10" ht="12.75">
      <c r="A158" s="35" t="s">
        <v>84</v>
      </c>
      <c r="B158" s="5" t="s">
        <v>40</v>
      </c>
      <c r="C158" s="5"/>
      <c r="D158" s="5"/>
      <c r="E158" s="5"/>
      <c r="F158" s="5"/>
      <c r="G158" s="5"/>
      <c r="H158" s="5"/>
      <c r="I158" s="5"/>
      <c r="J158" s="5"/>
    </row>
    <row r="159" spans="1:10" ht="5.25" customHeight="1">
      <c r="A159" s="6"/>
      <c r="B159" s="5"/>
      <c r="C159" s="5"/>
      <c r="D159" s="5"/>
      <c r="E159" s="5"/>
      <c r="F159" s="5"/>
      <c r="G159" s="5"/>
      <c r="H159" s="5"/>
      <c r="I159" s="5"/>
      <c r="J159" s="5"/>
    </row>
    <row r="160" spans="2:12" ht="12" customHeight="1">
      <c r="B160" s="78" t="s">
        <v>232</v>
      </c>
      <c r="C160" s="70"/>
      <c r="D160" s="70"/>
      <c r="E160" s="70"/>
      <c r="F160" s="70"/>
      <c r="G160" s="70"/>
      <c r="H160" s="70"/>
      <c r="I160" s="70"/>
      <c r="J160" s="70"/>
      <c r="K160" s="70"/>
      <c r="L160" s="70"/>
    </row>
    <row r="161" spans="2:12" ht="12.75">
      <c r="B161" s="70"/>
      <c r="C161" s="70"/>
      <c r="D161" s="70"/>
      <c r="E161" s="70"/>
      <c r="F161" s="70"/>
      <c r="G161" s="70"/>
      <c r="H161" s="70"/>
      <c r="I161" s="70"/>
      <c r="J161" s="70"/>
      <c r="K161" s="70"/>
      <c r="L161" s="70"/>
    </row>
    <row r="162" spans="2:12" ht="12.75">
      <c r="B162" s="70"/>
      <c r="C162" s="70"/>
      <c r="D162" s="70"/>
      <c r="E162" s="70"/>
      <c r="F162" s="70"/>
      <c r="G162" s="70"/>
      <c r="H162" s="70"/>
      <c r="I162" s="70"/>
      <c r="J162" s="70"/>
      <c r="K162" s="70"/>
      <c r="L162" s="70"/>
    </row>
    <row r="163" spans="2:12" ht="12.75">
      <c r="B163" s="70"/>
      <c r="C163" s="70"/>
      <c r="D163" s="70"/>
      <c r="E163" s="70"/>
      <c r="F163" s="70"/>
      <c r="G163" s="70"/>
      <c r="H163" s="70"/>
      <c r="I163" s="70"/>
      <c r="J163" s="70"/>
      <c r="K163" s="70"/>
      <c r="L163" s="70"/>
    </row>
    <row r="164" spans="2:12" ht="12.75">
      <c r="B164" s="70"/>
      <c r="C164" s="70"/>
      <c r="D164" s="70"/>
      <c r="E164" s="70"/>
      <c r="F164" s="70"/>
      <c r="G164" s="70"/>
      <c r="H164" s="70"/>
      <c r="I164" s="70"/>
      <c r="J164" s="70"/>
      <c r="K164" s="70"/>
      <c r="L164" s="70"/>
    </row>
    <row r="165" spans="2:12" ht="12.75">
      <c r="B165" s="70"/>
      <c r="C165" s="70"/>
      <c r="D165" s="70"/>
      <c r="E165" s="70"/>
      <c r="F165" s="70"/>
      <c r="G165" s="70"/>
      <c r="H165" s="70"/>
      <c r="I165" s="70"/>
      <c r="J165" s="70"/>
      <c r="K165" s="70"/>
      <c r="L165" s="70"/>
    </row>
    <row r="166" spans="2:12" ht="12.75">
      <c r="B166" s="70"/>
      <c r="C166" s="70"/>
      <c r="D166" s="70"/>
      <c r="E166" s="70"/>
      <c r="F166" s="70"/>
      <c r="G166" s="70"/>
      <c r="H166" s="70"/>
      <c r="I166" s="70"/>
      <c r="J166" s="70"/>
      <c r="K166" s="70"/>
      <c r="L166" s="70"/>
    </row>
    <row r="167" spans="2:10" ht="12.75">
      <c r="B167" s="24"/>
      <c r="C167" s="24"/>
      <c r="D167" s="24"/>
      <c r="E167" s="24"/>
      <c r="F167" s="24"/>
      <c r="G167" s="24"/>
      <c r="H167" s="24"/>
      <c r="I167" s="24"/>
      <c r="J167" s="24"/>
    </row>
    <row r="168" spans="1:12" ht="12.75">
      <c r="A168" s="35" t="s">
        <v>85</v>
      </c>
      <c r="B168" s="79" t="s">
        <v>56</v>
      </c>
      <c r="C168" s="79"/>
      <c r="D168" s="79"/>
      <c r="E168" s="79"/>
      <c r="F168" s="79"/>
      <c r="G168" s="79"/>
      <c r="H168" s="79"/>
      <c r="I168" s="79"/>
      <c r="J168" s="79"/>
      <c r="K168" s="70"/>
      <c r="L168" s="70"/>
    </row>
    <row r="169" spans="2:12" ht="12.75">
      <c r="B169" s="79"/>
      <c r="C169" s="79"/>
      <c r="D169" s="79"/>
      <c r="E169" s="79"/>
      <c r="F169" s="79"/>
      <c r="G169" s="79"/>
      <c r="H169" s="79"/>
      <c r="I169" s="79"/>
      <c r="J169" s="79"/>
      <c r="K169" s="70"/>
      <c r="L169" s="70"/>
    </row>
    <row r="170" spans="2:10" ht="12.75">
      <c r="B170" s="17"/>
      <c r="C170" s="17"/>
      <c r="D170" s="17"/>
      <c r="E170" s="17"/>
      <c r="F170" s="17"/>
      <c r="G170" s="17"/>
      <c r="H170" s="17"/>
      <c r="I170" s="17"/>
      <c r="J170" s="17"/>
    </row>
    <row r="171" spans="2:12" ht="12.75">
      <c r="B171" s="70" t="s">
        <v>228</v>
      </c>
      <c r="C171" s="70"/>
      <c r="D171" s="70"/>
      <c r="E171" s="70"/>
      <c r="F171" s="70"/>
      <c r="G171" s="70"/>
      <c r="H171" s="70"/>
      <c r="I171" s="70"/>
      <c r="J171" s="70"/>
      <c r="K171" s="70"/>
      <c r="L171" s="70"/>
    </row>
    <row r="172" spans="2:12" ht="12.75">
      <c r="B172" s="70"/>
      <c r="C172" s="70"/>
      <c r="D172" s="70"/>
      <c r="E172" s="70"/>
      <c r="F172" s="70"/>
      <c r="G172" s="70"/>
      <c r="H172" s="70"/>
      <c r="I172" s="70"/>
      <c r="J172" s="70"/>
      <c r="K172" s="70"/>
      <c r="L172" s="70"/>
    </row>
    <row r="173" spans="2:12" ht="12.75">
      <c r="B173" s="70"/>
      <c r="C173" s="70"/>
      <c r="D173" s="70"/>
      <c r="E173" s="70"/>
      <c r="F173" s="70"/>
      <c r="G173" s="70"/>
      <c r="H173" s="70"/>
      <c r="I173" s="70"/>
      <c r="J173" s="70"/>
      <c r="K173" s="70"/>
      <c r="L173" s="70"/>
    </row>
    <row r="174" spans="2:12" ht="12.75">
      <c r="B174" s="70"/>
      <c r="C174" s="70"/>
      <c r="D174" s="70"/>
      <c r="E174" s="70"/>
      <c r="F174" s="70"/>
      <c r="G174" s="70"/>
      <c r="H174" s="70"/>
      <c r="I174" s="70"/>
      <c r="J174" s="70"/>
      <c r="K174" s="70"/>
      <c r="L174" s="70"/>
    </row>
    <row r="175" spans="2:12" ht="12.75">
      <c r="B175" s="24"/>
      <c r="C175" s="24"/>
      <c r="D175" s="24"/>
      <c r="E175" s="24"/>
      <c r="F175" s="24"/>
      <c r="G175" s="24"/>
      <c r="H175" s="24"/>
      <c r="I175" s="24"/>
      <c r="J175" s="24"/>
      <c r="K175" s="24"/>
      <c r="L175" s="24"/>
    </row>
    <row r="176" spans="2:10" ht="12.75">
      <c r="B176" s="24"/>
      <c r="C176" s="24"/>
      <c r="D176" s="24"/>
      <c r="E176" s="24"/>
      <c r="F176" s="24"/>
      <c r="G176" s="24"/>
      <c r="H176" s="24"/>
      <c r="I176" s="24"/>
      <c r="J176" s="24"/>
    </row>
    <row r="177" spans="1:10" ht="12.75">
      <c r="A177" s="35" t="s">
        <v>86</v>
      </c>
      <c r="B177" s="5" t="s">
        <v>41</v>
      </c>
      <c r="C177" s="5"/>
      <c r="D177" s="5"/>
      <c r="E177" s="5"/>
      <c r="F177" s="5"/>
      <c r="G177" s="5"/>
      <c r="H177" s="5"/>
      <c r="I177" s="5"/>
      <c r="J177" s="5"/>
    </row>
    <row r="178" spans="1:10" ht="12.75">
      <c r="A178" s="35"/>
      <c r="B178" s="5"/>
      <c r="C178" s="5"/>
      <c r="D178" s="5"/>
      <c r="E178" s="5"/>
      <c r="F178" s="5"/>
      <c r="G178" s="5"/>
      <c r="H178" s="5"/>
      <c r="I178" s="5"/>
      <c r="J178" s="5"/>
    </row>
    <row r="179" spans="2:12" ht="12.75">
      <c r="B179" s="81" t="s">
        <v>217</v>
      </c>
      <c r="C179" s="70"/>
      <c r="D179" s="70"/>
      <c r="E179" s="70"/>
      <c r="F179" s="70"/>
      <c r="G179" s="70"/>
      <c r="H179" s="70"/>
      <c r="I179" s="70"/>
      <c r="J179" s="70"/>
      <c r="K179" s="70"/>
      <c r="L179" s="70"/>
    </row>
    <row r="180" spans="2:12" ht="12.75">
      <c r="B180" s="70"/>
      <c r="C180" s="70"/>
      <c r="D180" s="70"/>
      <c r="E180" s="70"/>
      <c r="F180" s="70"/>
      <c r="G180" s="70"/>
      <c r="H180" s="70"/>
      <c r="I180" s="70"/>
      <c r="J180" s="70"/>
      <c r="K180" s="70"/>
      <c r="L180" s="70"/>
    </row>
    <row r="181" spans="2:12" ht="12.75">
      <c r="B181" s="70"/>
      <c r="C181" s="70"/>
      <c r="D181" s="70"/>
      <c r="E181" s="70"/>
      <c r="F181" s="70"/>
      <c r="G181" s="70"/>
      <c r="H181" s="70"/>
      <c r="I181" s="70"/>
      <c r="J181" s="70"/>
      <c r="K181" s="70"/>
      <c r="L181" s="70"/>
    </row>
    <row r="182" spans="2:12" ht="12.75">
      <c r="B182" s="70"/>
      <c r="C182" s="70"/>
      <c r="D182" s="70"/>
      <c r="E182" s="70"/>
      <c r="F182" s="70"/>
      <c r="G182" s="70"/>
      <c r="H182" s="70"/>
      <c r="I182" s="70"/>
      <c r="J182" s="70"/>
      <c r="K182" s="70"/>
      <c r="L182" s="70"/>
    </row>
    <row r="183" spans="2:12" ht="12.75">
      <c r="B183" s="70"/>
      <c r="C183" s="70"/>
      <c r="D183" s="70"/>
      <c r="E183" s="70"/>
      <c r="F183" s="70"/>
      <c r="G183" s="70"/>
      <c r="H183" s="70"/>
      <c r="I183" s="70"/>
      <c r="J183" s="70"/>
      <c r="K183" s="70"/>
      <c r="L183" s="70"/>
    </row>
    <row r="184" spans="2:12" ht="12.75">
      <c r="B184" s="70"/>
      <c r="C184" s="70"/>
      <c r="D184" s="70"/>
      <c r="E184" s="70"/>
      <c r="F184" s="70"/>
      <c r="G184" s="70"/>
      <c r="H184" s="70"/>
      <c r="I184" s="70"/>
      <c r="J184" s="70"/>
      <c r="K184" s="70"/>
      <c r="L184" s="70"/>
    </row>
    <row r="185" spans="2:12" ht="12.75">
      <c r="B185" s="70"/>
      <c r="C185" s="70"/>
      <c r="D185" s="70"/>
      <c r="E185" s="70"/>
      <c r="F185" s="70"/>
      <c r="G185" s="70"/>
      <c r="H185" s="70"/>
      <c r="I185" s="70"/>
      <c r="J185" s="70"/>
      <c r="K185" s="70"/>
      <c r="L185" s="70"/>
    </row>
    <row r="186" spans="2:12" ht="12.75">
      <c r="B186" s="70"/>
      <c r="C186" s="70"/>
      <c r="D186" s="70"/>
      <c r="E186" s="70"/>
      <c r="F186" s="70"/>
      <c r="G186" s="70"/>
      <c r="H186" s="70"/>
      <c r="I186" s="70"/>
      <c r="J186" s="70"/>
      <c r="K186" s="70"/>
      <c r="L186" s="70"/>
    </row>
    <row r="187" spans="2:12" ht="12.75">
      <c r="B187" s="70"/>
      <c r="C187" s="70"/>
      <c r="D187" s="70"/>
      <c r="E187" s="70"/>
      <c r="F187" s="70"/>
      <c r="G187" s="70"/>
      <c r="H187" s="70"/>
      <c r="I187" s="70"/>
      <c r="J187" s="70"/>
      <c r="K187" s="70"/>
      <c r="L187" s="70"/>
    </row>
    <row r="188" spans="2:12" ht="12.75">
      <c r="B188" s="24"/>
      <c r="C188" s="24"/>
      <c r="D188" s="24"/>
      <c r="E188" s="24"/>
      <c r="F188" s="24"/>
      <c r="G188" s="24"/>
      <c r="H188" s="24"/>
      <c r="I188" s="24"/>
      <c r="J188" s="24"/>
      <c r="K188" s="24"/>
      <c r="L188" s="24"/>
    </row>
    <row r="189" spans="2:10" ht="12.75">
      <c r="B189" s="18"/>
      <c r="C189" s="18"/>
      <c r="D189" s="18"/>
      <c r="E189" s="18"/>
      <c r="F189" s="18"/>
      <c r="G189" s="18"/>
      <c r="H189" s="18"/>
      <c r="I189" s="18"/>
      <c r="J189" s="18"/>
    </row>
    <row r="190" spans="1:10" ht="12.75">
      <c r="A190" s="6" t="s">
        <v>87</v>
      </c>
      <c r="B190" s="5" t="s">
        <v>49</v>
      </c>
      <c r="C190" s="5"/>
      <c r="D190" s="5"/>
      <c r="E190" s="5"/>
      <c r="F190" s="5"/>
      <c r="G190" s="5"/>
      <c r="H190" s="5"/>
      <c r="I190" s="5"/>
      <c r="J190" s="5"/>
    </row>
    <row r="192" ht="12.75">
      <c r="B192" t="s">
        <v>34</v>
      </c>
    </row>
    <row r="195" spans="1:2" s="5" customFormat="1" ht="12.75">
      <c r="A195" s="35" t="s">
        <v>88</v>
      </c>
      <c r="B195" s="5" t="s">
        <v>9</v>
      </c>
    </row>
    <row r="196" spans="6:8" ht="12.75">
      <c r="F196" s="2" t="s">
        <v>4</v>
      </c>
      <c r="G196" s="2"/>
      <c r="H196" s="2" t="s">
        <v>28</v>
      </c>
    </row>
    <row r="197" spans="6:8" ht="12.75">
      <c r="F197" s="2" t="s">
        <v>27</v>
      </c>
      <c r="G197" s="2"/>
      <c r="H197" s="2" t="s">
        <v>29</v>
      </c>
    </row>
    <row r="198" spans="6:8" ht="12.75">
      <c r="F198" s="3">
        <v>39082</v>
      </c>
      <c r="G198" s="2"/>
      <c r="H198" s="3">
        <v>39082</v>
      </c>
    </row>
    <row r="199" spans="6:8" ht="12.75">
      <c r="F199" s="2" t="s">
        <v>0</v>
      </c>
      <c r="G199" s="2"/>
      <c r="H199" s="2" t="s">
        <v>0</v>
      </c>
    </row>
    <row r="200" spans="6:8" ht="12.75">
      <c r="F200" s="8"/>
      <c r="G200" s="8"/>
      <c r="H200" s="8"/>
    </row>
    <row r="201" spans="2:8" ht="12.75">
      <c r="B201" t="s">
        <v>100</v>
      </c>
      <c r="F201" s="8"/>
      <c r="G201" s="8"/>
      <c r="H201" s="8"/>
    </row>
    <row r="202" spans="3:8" ht="12.75">
      <c r="C202" t="s">
        <v>101</v>
      </c>
      <c r="F202" s="37">
        <f>H202-0</f>
        <v>43</v>
      </c>
      <c r="G202" s="8"/>
      <c r="H202" s="36">
        <f>ROUND('[1]IS'!$L$91/1000,0)-1</f>
        <v>43</v>
      </c>
    </row>
    <row r="203" spans="6:8" ht="12.75">
      <c r="F203" s="8"/>
      <c r="G203" s="8"/>
      <c r="H203" s="8"/>
    </row>
    <row r="204" spans="2:8" ht="12.75">
      <c r="B204" t="s">
        <v>102</v>
      </c>
      <c r="F204" s="8"/>
      <c r="G204" s="8"/>
      <c r="H204" s="8"/>
    </row>
    <row r="205" spans="3:8" ht="12.75">
      <c r="C205" t="s">
        <v>103</v>
      </c>
      <c r="F205" s="8"/>
      <c r="G205" s="8"/>
      <c r="H205" s="8"/>
    </row>
    <row r="206" spans="3:8" ht="12.75">
      <c r="C206" t="s">
        <v>104</v>
      </c>
      <c r="F206" s="37">
        <f>H206-(0)</f>
        <v>46</v>
      </c>
      <c r="G206" s="8"/>
      <c r="H206" s="36">
        <f>ROUND('[1]IS'!$L$96/1000,0)</f>
        <v>46</v>
      </c>
    </row>
    <row r="207" spans="6:8" ht="12.75">
      <c r="F207" s="8"/>
      <c r="G207" s="8"/>
      <c r="H207" s="8"/>
    </row>
    <row r="208" spans="2:8" ht="12.75" hidden="1">
      <c r="B208" s="70" t="s">
        <v>105</v>
      </c>
      <c r="C208" s="70"/>
      <c r="D208" s="70"/>
      <c r="E208" s="70"/>
      <c r="F208" s="8"/>
      <c r="G208" s="8"/>
      <c r="H208" s="8"/>
    </row>
    <row r="209" spans="2:8" ht="12.75" hidden="1">
      <c r="B209" s="70"/>
      <c r="C209" s="70"/>
      <c r="D209" s="70"/>
      <c r="E209" s="70"/>
      <c r="F209" s="8"/>
      <c r="G209" s="8"/>
      <c r="H209" s="8"/>
    </row>
    <row r="210" spans="3:8" ht="12.75" hidden="1">
      <c r="C210" t="s">
        <v>101</v>
      </c>
      <c r="F210" s="37">
        <f>H210-(0)</f>
        <v>0</v>
      </c>
      <c r="G210" s="8"/>
      <c r="H210" s="36">
        <f>ROUND('[1]IS'!$L$92/1000,0)</f>
        <v>0</v>
      </c>
    </row>
    <row r="211" spans="3:8" ht="12.75" hidden="1">
      <c r="C211" t="s">
        <v>120</v>
      </c>
      <c r="F211" s="37">
        <f>H211-0</f>
        <v>0</v>
      </c>
      <c r="G211" s="8"/>
      <c r="H211" s="36">
        <f>ROUND('[1]IS'!$L$97/1000,0)</f>
        <v>0</v>
      </c>
    </row>
    <row r="212" spans="6:8" ht="12.75" hidden="1">
      <c r="F212" s="8"/>
      <c r="G212" s="8"/>
      <c r="H212" s="8"/>
    </row>
    <row r="213" spans="6:8" ht="13.5" thickBot="1">
      <c r="F213" s="38">
        <f>SUM(F202:F211)</f>
        <v>89</v>
      </c>
      <c r="G213" s="8"/>
      <c r="H213" s="38">
        <f>SUM(H202:H211)</f>
        <v>89</v>
      </c>
    </row>
    <row r="214" spans="6:8" ht="13.5" thickTop="1">
      <c r="F214" s="8"/>
      <c r="G214" s="8"/>
      <c r="H214" s="36"/>
    </row>
    <row r="215" spans="2:12" ht="12.75">
      <c r="B215" s="70" t="s">
        <v>106</v>
      </c>
      <c r="C215" s="70"/>
      <c r="D215" s="70"/>
      <c r="E215" s="70"/>
      <c r="F215" s="70"/>
      <c r="G215" s="70"/>
      <c r="H215" s="70"/>
      <c r="I215" s="70"/>
      <c r="J215" s="70"/>
      <c r="K215" s="70"/>
      <c r="L215" s="70"/>
    </row>
    <row r="216" spans="2:12" ht="12.75">
      <c r="B216" s="70"/>
      <c r="C216" s="70"/>
      <c r="D216" s="70"/>
      <c r="E216" s="70"/>
      <c r="F216" s="70"/>
      <c r="G216" s="70"/>
      <c r="H216" s="70"/>
      <c r="I216" s="70"/>
      <c r="J216" s="70"/>
      <c r="K216" s="70"/>
      <c r="L216" s="70"/>
    </row>
    <row r="217" spans="6:8" ht="12.75">
      <c r="F217" s="8"/>
      <c r="G217" s="8"/>
      <c r="H217" s="8"/>
    </row>
    <row r="218" spans="2:8" ht="13.5" thickBot="1">
      <c r="B218" t="s">
        <v>69</v>
      </c>
      <c r="F218" s="30">
        <f>'Income Statement'!B27</f>
        <v>-809</v>
      </c>
      <c r="G218" s="19"/>
      <c r="H218" s="30">
        <f>'Income Statement'!F27</f>
        <v>-809</v>
      </c>
    </row>
    <row r="219" spans="6:8" ht="13.5" thickTop="1">
      <c r="F219" s="22"/>
      <c r="G219" s="19"/>
      <c r="H219" s="22"/>
    </row>
    <row r="220" spans="2:8" ht="12.75">
      <c r="B220" t="s">
        <v>70</v>
      </c>
      <c r="F220" s="19">
        <f>ROUND(F218*28%,0)</f>
        <v>-227</v>
      </c>
      <c r="G220" s="19"/>
      <c r="H220" s="19">
        <f>ROUND(H218*28%,0)</f>
        <v>-227</v>
      </c>
    </row>
    <row r="221" spans="6:8" ht="4.5" customHeight="1">
      <c r="F221" s="19"/>
      <c r="G221" s="19"/>
      <c r="H221" s="19"/>
    </row>
    <row r="222" spans="2:8" ht="12.75">
      <c r="B222" s="71" t="s">
        <v>109</v>
      </c>
      <c r="C222" s="71"/>
      <c r="D222" s="71"/>
      <c r="E222" s="71"/>
      <c r="F222" s="19"/>
      <c r="G222" s="19"/>
      <c r="H222" s="19"/>
    </row>
    <row r="223" spans="2:8" ht="12.75">
      <c r="B223" s="71"/>
      <c r="C223" s="71"/>
      <c r="D223" s="71"/>
      <c r="E223" s="71"/>
      <c r="F223" s="19"/>
      <c r="G223" s="19"/>
      <c r="H223" s="19"/>
    </row>
    <row r="224" spans="2:8" ht="12.75">
      <c r="B224" s="71"/>
      <c r="C224" s="71"/>
      <c r="D224" s="71"/>
      <c r="E224" s="71"/>
      <c r="F224" s="19">
        <f>H224-(0)</f>
        <v>-15.616</v>
      </c>
      <c r="G224" s="19"/>
      <c r="H224" s="19">
        <f>-ROUND(4616+11000,3)/1000</f>
        <v>-15.616</v>
      </c>
    </row>
    <row r="225" spans="2:8" ht="5.25" customHeight="1">
      <c r="B225" s="39"/>
      <c r="C225" s="39"/>
      <c r="D225" s="39"/>
      <c r="E225" s="39"/>
      <c r="F225" s="19"/>
      <c r="G225" s="19"/>
      <c r="H225" s="19"/>
    </row>
    <row r="226" spans="2:7" ht="12.75">
      <c r="B226" s="70" t="s">
        <v>99</v>
      </c>
      <c r="C226" s="70"/>
      <c r="D226" s="70"/>
      <c r="E226" s="70"/>
      <c r="G226" s="19"/>
    </row>
    <row r="227" spans="2:8" ht="12.75">
      <c r="B227" s="70"/>
      <c r="C227" s="70"/>
      <c r="D227" s="70"/>
      <c r="E227" s="70"/>
      <c r="F227" s="19">
        <f>H227-(0)</f>
        <v>188</v>
      </c>
      <c r="G227" s="19"/>
      <c r="H227" s="19">
        <v>188</v>
      </c>
    </row>
    <row r="228" spans="2:8" ht="41.25" customHeight="1">
      <c r="B228" s="70" t="s">
        <v>231</v>
      </c>
      <c r="C228" s="70"/>
      <c r="D228" s="70"/>
      <c r="E228" s="70"/>
      <c r="F228" s="19">
        <f>H228-(0)</f>
        <v>144</v>
      </c>
      <c r="G228" s="19"/>
      <c r="H228" s="19">
        <v>144</v>
      </c>
    </row>
    <row r="229" spans="2:8" ht="12.75" hidden="1">
      <c r="B229" s="70" t="s">
        <v>107</v>
      </c>
      <c r="C229" s="70"/>
      <c r="D229" s="70"/>
      <c r="E229" s="70"/>
      <c r="F229" s="19">
        <f>H229-(0)</f>
        <v>0</v>
      </c>
      <c r="G229" s="19"/>
      <c r="H229" s="19">
        <f>ROUND('[1]IS'!$E$52*28%/1000,0)</f>
        <v>0</v>
      </c>
    </row>
    <row r="230" spans="2:8" ht="5.25" customHeight="1" hidden="1">
      <c r="B230" s="18"/>
      <c r="C230" s="18"/>
      <c r="D230" s="18"/>
      <c r="E230" s="18"/>
      <c r="F230" s="19"/>
      <c r="G230" s="19"/>
      <c r="H230" s="19"/>
    </row>
    <row r="231" spans="2:8" ht="12.75" hidden="1">
      <c r="B231" s="24" t="s">
        <v>123</v>
      </c>
      <c r="C231" s="24"/>
      <c r="D231" s="24"/>
      <c r="E231" s="24"/>
      <c r="F231" s="19">
        <f>H231-(0)</f>
        <v>0</v>
      </c>
      <c r="G231" s="19"/>
      <c r="H231" s="19">
        <v>0</v>
      </c>
    </row>
    <row r="232" spans="2:8" ht="5.25" customHeight="1" hidden="1">
      <c r="B232" s="18"/>
      <c r="C232" s="18"/>
      <c r="D232" s="18"/>
      <c r="E232" s="18"/>
      <c r="F232" s="19"/>
      <c r="G232" s="19"/>
      <c r="H232" s="19"/>
    </row>
    <row r="233" spans="2:7" ht="12.75" hidden="1">
      <c r="B233" s="70" t="s">
        <v>121</v>
      </c>
      <c r="C233" s="70"/>
      <c r="D233" s="70"/>
      <c r="E233" s="70"/>
      <c r="G233" s="19"/>
    </row>
    <row r="234" spans="2:8" ht="12.75" hidden="1">
      <c r="B234" s="70"/>
      <c r="C234" s="70"/>
      <c r="D234" s="70"/>
      <c r="E234" s="70"/>
      <c r="F234" s="19">
        <f>H234-(0)</f>
        <v>0</v>
      </c>
      <c r="G234" s="19"/>
      <c r="H234" s="19">
        <f>H210</f>
        <v>0</v>
      </c>
    </row>
    <row r="235" spans="2:8" ht="12.75" hidden="1">
      <c r="B235" s="73" t="s">
        <v>122</v>
      </c>
      <c r="C235" s="70"/>
      <c r="D235" s="70"/>
      <c r="E235" s="70"/>
      <c r="F235" s="19"/>
      <c r="G235" s="19"/>
      <c r="H235" s="19"/>
    </row>
    <row r="236" spans="2:8" ht="12.75" hidden="1">
      <c r="B236" s="70"/>
      <c r="C236" s="70"/>
      <c r="D236" s="70"/>
      <c r="E236" s="70"/>
      <c r="F236" s="19">
        <f>H236-(0)</f>
        <v>0</v>
      </c>
      <c r="G236" s="19"/>
      <c r="H236" s="19">
        <v>0</v>
      </c>
    </row>
    <row r="237" spans="2:8" ht="8.25" customHeight="1">
      <c r="B237" s="18"/>
      <c r="C237" s="18"/>
      <c r="D237" s="18"/>
      <c r="E237" s="18"/>
      <c r="F237" s="19"/>
      <c r="G237" s="19"/>
      <c r="H237" s="19"/>
    </row>
    <row r="238" spans="2:8" ht="13.5" thickBot="1">
      <c r="B238" t="s">
        <v>71</v>
      </c>
      <c r="F238" s="20">
        <f>SUM(F220:F237)</f>
        <v>89.38400000000001</v>
      </c>
      <c r="G238" s="19"/>
      <c r="H238" s="20">
        <f>SUM(H220:H237)</f>
        <v>89.38400000000001</v>
      </c>
    </row>
    <row r="239" ht="13.5" thickTop="1">
      <c r="H239" s="10"/>
    </row>
    <row r="240" spans="2:12" ht="12.75" customHeight="1">
      <c r="B240" s="74" t="s">
        <v>124</v>
      </c>
      <c r="C240" s="70"/>
      <c r="D240" s="70"/>
      <c r="E240" s="70"/>
      <c r="F240" s="70"/>
      <c r="G240" s="70"/>
      <c r="H240" s="70"/>
      <c r="I240" s="70"/>
      <c r="J240" s="70"/>
      <c r="K240" s="70"/>
      <c r="L240" s="70"/>
    </row>
    <row r="241" spans="2:12" ht="12.75">
      <c r="B241" s="70"/>
      <c r="C241" s="70"/>
      <c r="D241" s="70"/>
      <c r="E241" s="70"/>
      <c r="F241" s="70"/>
      <c r="G241" s="70"/>
      <c r="H241" s="70"/>
      <c r="I241" s="70"/>
      <c r="J241" s="70"/>
      <c r="K241" s="70"/>
      <c r="L241" s="70"/>
    </row>
    <row r="242" spans="2:12" ht="12.75">
      <c r="B242" s="27"/>
      <c r="C242" s="27"/>
      <c r="D242" s="27"/>
      <c r="E242" s="27"/>
      <c r="F242" s="27"/>
      <c r="G242" s="27"/>
      <c r="H242" s="27"/>
      <c r="I242" s="27"/>
      <c r="J242" s="27"/>
      <c r="K242" s="24"/>
      <c r="L242" s="24"/>
    </row>
    <row r="244" spans="1:2" s="5" customFormat="1" ht="12.75">
      <c r="A244" s="6" t="s">
        <v>89</v>
      </c>
      <c r="B244" s="5" t="s">
        <v>30</v>
      </c>
    </row>
    <row r="246" spans="2:12" ht="12.75">
      <c r="B246" s="70" t="s">
        <v>219</v>
      </c>
      <c r="C246" s="70"/>
      <c r="D246" s="70"/>
      <c r="E246" s="70"/>
      <c r="F246" s="70"/>
      <c r="G246" s="70"/>
      <c r="H246" s="70"/>
      <c r="I246" s="70"/>
      <c r="J246" s="70"/>
      <c r="K246" s="70"/>
      <c r="L246" s="70"/>
    </row>
    <row r="247" spans="2:10" ht="12.75">
      <c r="B247" s="18"/>
      <c r="C247" s="18"/>
      <c r="D247" s="18"/>
      <c r="E247" s="18"/>
      <c r="F247" s="18"/>
      <c r="G247" s="18"/>
      <c r="H247" s="18"/>
      <c r="I247" s="18"/>
      <c r="J247" s="18"/>
    </row>
    <row r="248" spans="1:2" s="5" customFormat="1" ht="12.75">
      <c r="A248" s="6" t="s">
        <v>90</v>
      </c>
      <c r="B248" s="5" t="s">
        <v>46</v>
      </c>
    </row>
    <row r="250" spans="2:12" ht="12.75" customHeight="1">
      <c r="B250" s="74" t="s">
        <v>220</v>
      </c>
      <c r="C250" s="74"/>
      <c r="D250" s="74"/>
      <c r="E250" s="74"/>
      <c r="F250" s="74"/>
      <c r="G250" s="74"/>
      <c r="H250" s="74"/>
      <c r="I250" s="74"/>
      <c r="J250" s="74"/>
      <c r="K250" s="70"/>
      <c r="L250" s="70"/>
    </row>
    <row r="251" spans="2:12" ht="12.75">
      <c r="B251" s="74"/>
      <c r="C251" s="74"/>
      <c r="D251" s="74"/>
      <c r="E251" s="74"/>
      <c r="F251" s="74"/>
      <c r="G251" s="74"/>
      <c r="H251" s="74"/>
      <c r="I251" s="74"/>
      <c r="J251" s="74"/>
      <c r="K251" s="70"/>
      <c r="L251" s="70"/>
    </row>
    <row r="253" spans="1:3" s="5" customFormat="1" ht="12.75">
      <c r="A253" s="6" t="s">
        <v>91</v>
      </c>
      <c r="B253" s="5" t="s">
        <v>31</v>
      </c>
      <c r="C253" s="5" t="s">
        <v>61</v>
      </c>
    </row>
    <row r="255" spans="3:12" ht="12.75">
      <c r="C255" s="74" t="s">
        <v>221</v>
      </c>
      <c r="D255" s="74"/>
      <c r="E255" s="74"/>
      <c r="F255" s="74"/>
      <c r="G255" s="74"/>
      <c r="H255" s="74"/>
      <c r="I255" s="74"/>
      <c r="J255" s="74"/>
      <c r="K255" s="70"/>
      <c r="L255" s="70"/>
    </row>
    <row r="256" spans="3:12" ht="12.75">
      <c r="C256" s="74"/>
      <c r="D256" s="74"/>
      <c r="E256" s="74"/>
      <c r="F256" s="74"/>
      <c r="G256" s="74"/>
      <c r="H256" s="74"/>
      <c r="I256" s="74"/>
      <c r="J256" s="74"/>
      <c r="K256" s="70"/>
      <c r="L256" s="70"/>
    </row>
    <row r="258" spans="1:3" s="5" customFormat="1" ht="12.75">
      <c r="A258" s="6"/>
      <c r="B258" s="5" t="s">
        <v>32</v>
      </c>
      <c r="C258" s="5" t="s">
        <v>33</v>
      </c>
    </row>
    <row r="260" ht="12.75">
      <c r="C260" t="s">
        <v>55</v>
      </c>
    </row>
    <row r="262" spans="1:2" s="5" customFormat="1" ht="12.75">
      <c r="A262" s="6" t="s">
        <v>92</v>
      </c>
      <c r="B262" s="5" t="s">
        <v>35</v>
      </c>
    </row>
    <row r="264" ht="12.75">
      <c r="B264" t="s">
        <v>117</v>
      </c>
    </row>
    <row r="266" ht="12.75">
      <c r="H266" s="2" t="s">
        <v>0</v>
      </c>
    </row>
    <row r="267" ht="12.75">
      <c r="B267" t="s">
        <v>36</v>
      </c>
    </row>
    <row r="268" ht="12.75">
      <c r="B268" t="s">
        <v>38</v>
      </c>
    </row>
    <row r="269" spans="3:8" ht="12.75">
      <c r="C269" t="s">
        <v>37</v>
      </c>
      <c r="H269" s="19">
        <f>ROUND('[1]BS'!$K111/1000,0)</f>
        <v>0</v>
      </c>
    </row>
    <row r="270" spans="3:8" ht="12.75">
      <c r="C270" t="s">
        <v>115</v>
      </c>
      <c r="H270" s="43">
        <f>ROUND('[1]BS'!$E$104,-3)/1000</f>
        <v>0</v>
      </c>
    </row>
    <row r="271" spans="3:8" ht="12.75">
      <c r="C271" t="s">
        <v>125</v>
      </c>
      <c r="H271" s="19">
        <f>ROUND('[1]BS'!$K113/1000,0)+1</f>
        <v>119</v>
      </c>
    </row>
    <row r="272" spans="3:8" ht="12.75">
      <c r="C272" t="s">
        <v>62</v>
      </c>
      <c r="H272" s="19">
        <f>ROUND('[1]BS'!$K114/1000,0)</f>
        <v>0</v>
      </c>
    </row>
    <row r="273" ht="12.75">
      <c r="H273" s="21">
        <f>SUM(H268:H272)</f>
        <v>119</v>
      </c>
    </row>
    <row r="274" spans="2:8" ht="12.75">
      <c r="B274" t="s">
        <v>47</v>
      </c>
      <c r="H274" s="19"/>
    </row>
    <row r="275" spans="2:8" ht="12.75">
      <c r="B275" t="s">
        <v>38</v>
      </c>
      <c r="H275" s="19"/>
    </row>
    <row r="276" spans="3:8" ht="12.75">
      <c r="C276" t="s">
        <v>62</v>
      </c>
      <c r="H276" s="19">
        <f>ROUND('[1]BS'!$K285/1000,0)</f>
        <v>0</v>
      </c>
    </row>
    <row r="277" spans="3:8" ht="12.75">
      <c r="C277" t="s">
        <v>125</v>
      </c>
      <c r="H277" s="19">
        <f>ROUND('[1]BS'!K296/1000,0)</f>
        <v>0</v>
      </c>
    </row>
    <row r="278" ht="12.75">
      <c r="H278" s="21">
        <f>SUM(H276:H277)</f>
        <v>0</v>
      </c>
    </row>
    <row r="279" ht="12.75">
      <c r="H279" s="41"/>
    </row>
    <row r="280" spans="2:12" ht="12.75" customHeight="1">
      <c r="B280" s="74" t="s">
        <v>119</v>
      </c>
      <c r="C280" s="74"/>
      <c r="D280" s="74"/>
      <c r="E280" s="74"/>
      <c r="F280" s="74"/>
      <c r="G280" s="74"/>
      <c r="H280" s="74"/>
      <c r="I280" s="74"/>
      <c r="J280" s="74"/>
      <c r="K280" s="70"/>
      <c r="L280" s="70"/>
    </row>
    <row r="281" spans="2:12" ht="12.75">
      <c r="B281" s="74"/>
      <c r="C281" s="74"/>
      <c r="D281" s="74"/>
      <c r="E281" s="74"/>
      <c r="F281" s="74"/>
      <c r="G281" s="74"/>
      <c r="H281" s="74"/>
      <c r="I281" s="74"/>
      <c r="J281" s="74"/>
      <c r="K281" s="70"/>
      <c r="L281" s="70"/>
    </row>
    <row r="283" spans="1:2" s="5" customFormat="1" ht="12.75">
      <c r="A283" s="6" t="s">
        <v>93</v>
      </c>
      <c r="B283" s="5" t="s">
        <v>39</v>
      </c>
    </row>
    <row r="285" ht="12.75">
      <c r="B285" t="s">
        <v>222</v>
      </c>
    </row>
    <row r="287" spans="1:2" s="5" customFormat="1" ht="12.75">
      <c r="A287" s="6" t="s">
        <v>94</v>
      </c>
      <c r="B287" s="5" t="s">
        <v>48</v>
      </c>
    </row>
    <row r="289" spans="2:10" ht="12.75">
      <c r="B289" s="70" t="s">
        <v>223</v>
      </c>
      <c r="C289" s="70"/>
      <c r="D289" s="70"/>
      <c r="E289" s="70"/>
      <c r="F289" s="70"/>
      <c r="G289" s="70"/>
      <c r="H289" s="70"/>
      <c r="I289" s="70"/>
      <c r="J289" s="70"/>
    </row>
    <row r="290" spans="2:10" ht="12.75">
      <c r="B290" s="24"/>
      <c r="C290" s="24"/>
      <c r="D290" s="24"/>
      <c r="E290" s="24"/>
      <c r="F290" s="24"/>
      <c r="G290" s="24"/>
      <c r="H290" s="24"/>
      <c r="I290" s="24"/>
      <c r="J290" s="24"/>
    </row>
    <row r="291" spans="1:2" s="5" customFormat="1" ht="12.75">
      <c r="A291" s="6" t="s">
        <v>95</v>
      </c>
      <c r="B291" s="5" t="s">
        <v>18</v>
      </c>
    </row>
    <row r="292" spans="2:12" ht="12.75" customHeight="1">
      <c r="B292" s="70" t="s">
        <v>224</v>
      </c>
      <c r="C292" s="70"/>
      <c r="D292" s="70"/>
      <c r="E292" s="70"/>
      <c r="F292" s="70"/>
      <c r="G292" s="70"/>
      <c r="H292" s="70"/>
      <c r="I292" s="70"/>
      <c r="J292" s="70"/>
      <c r="K292" s="70"/>
      <c r="L292" s="70"/>
    </row>
    <row r="293" spans="2:10" ht="12.75">
      <c r="B293" s="24"/>
      <c r="C293" s="24"/>
      <c r="D293" s="24"/>
      <c r="E293" s="24"/>
      <c r="F293" s="24"/>
      <c r="G293" s="24"/>
      <c r="H293" s="24"/>
      <c r="I293" s="24"/>
      <c r="J293" s="24"/>
    </row>
    <row r="294" spans="1:2" s="5" customFormat="1" ht="12.75">
      <c r="A294" s="6" t="s">
        <v>96</v>
      </c>
      <c r="B294" s="5" t="s">
        <v>126</v>
      </c>
    </row>
    <row r="296" ht="12.75">
      <c r="B296" s="4" t="s">
        <v>42</v>
      </c>
    </row>
    <row r="297" spans="2:10" ht="12.75" customHeight="1">
      <c r="B297" s="74" t="s">
        <v>116</v>
      </c>
      <c r="C297" s="74"/>
      <c r="D297" s="74"/>
      <c r="E297" s="74"/>
      <c r="F297" s="74"/>
      <c r="G297" s="74"/>
      <c r="H297" s="74"/>
      <c r="I297" s="74"/>
      <c r="J297" s="74"/>
    </row>
    <row r="298" spans="2:10" ht="12.75">
      <c r="B298" s="74"/>
      <c r="C298" s="74"/>
      <c r="D298" s="74"/>
      <c r="E298" s="74"/>
      <c r="F298" s="74"/>
      <c r="G298" s="74"/>
      <c r="H298" s="74"/>
      <c r="I298" s="74"/>
      <c r="J298" s="74"/>
    </row>
    <row r="299" spans="2:11" ht="12.75">
      <c r="B299" s="9"/>
      <c r="C299" s="9"/>
      <c r="D299" s="9"/>
      <c r="E299" s="9"/>
      <c r="F299" s="2" t="s">
        <v>63</v>
      </c>
      <c r="G299" s="2" t="s">
        <v>1</v>
      </c>
      <c r="H299" s="2" t="s">
        <v>4</v>
      </c>
      <c r="I299" s="2"/>
      <c r="J299" s="2" t="s">
        <v>5</v>
      </c>
      <c r="K299" s="2"/>
    </row>
    <row r="300" spans="2:11" ht="12.75">
      <c r="B300" s="9"/>
      <c r="C300" s="9"/>
      <c r="D300" s="9"/>
      <c r="E300" s="9"/>
      <c r="F300" s="2" t="s">
        <v>64</v>
      </c>
      <c r="G300" s="2" t="s">
        <v>65</v>
      </c>
      <c r="H300" s="2" t="s">
        <v>67</v>
      </c>
      <c r="I300" s="2"/>
      <c r="J300" s="2" t="s">
        <v>6</v>
      </c>
      <c r="K300" s="2"/>
    </row>
    <row r="301" spans="2:11" ht="12.75">
      <c r="B301" s="9"/>
      <c r="C301" s="9"/>
      <c r="D301" s="9"/>
      <c r="E301" s="9"/>
      <c r="F301" s="3" t="s">
        <v>3</v>
      </c>
      <c r="G301" s="3" t="s">
        <v>66</v>
      </c>
      <c r="H301" s="3" t="s">
        <v>3</v>
      </c>
      <c r="I301" s="3"/>
      <c r="J301" s="2" t="s">
        <v>3</v>
      </c>
      <c r="K301" s="3"/>
    </row>
    <row r="302" spans="2:11" ht="12.75">
      <c r="B302" s="9"/>
      <c r="C302" s="9"/>
      <c r="D302" s="9"/>
      <c r="E302" s="9"/>
      <c r="F302" s="3">
        <v>39082</v>
      </c>
      <c r="G302" s="3">
        <v>38717</v>
      </c>
      <c r="H302" s="3">
        <v>39082</v>
      </c>
      <c r="I302" s="2"/>
      <c r="J302" s="3">
        <v>38717</v>
      </c>
      <c r="K302" s="2"/>
    </row>
    <row r="303" spans="2:10" ht="12.75">
      <c r="B303" s="9"/>
      <c r="C303" s="9"/>
      <c r="D303" s="9"/>
      <c r="E303" s="9"/>
      <c r="F303" s="9"/>
      <c r="G303" s="9"/>
      <c r="H303" s="9"/>
      <c r="I303" s="9"/>
      <c r="J303" s="9"/>
    </row>
    <row r="304" spans="2:10" ht="12.75">
      <c r="B304" s="74" t="s">
        <v>127</v>
      </c>
      <c r="C304" s="74"/>
      <c r="D304" s="74"/>
      <c r="E304" s="74"/>
      <c r="G304" s="9"/>
      <c r="H304" s="9"/>
      <c r="I304" s="9"/>
      <c r="J304" s="9"/>
    </row>
    <row r="305" spans="2:10" ht="12.75">
      <c r="B305" s="74"/>
      <c r="C305" s="74"/>
      <c r="D305" s="74"/>
      <c r="E305" s="74"/>
      <c r="F305" s="10">
        <f>'Income Statement'!B30</f>
        <v>-809</v>
      </c>
      <c r="G305" s="10">
        <f>'Income Statement'!D30</f>
        <v>19</v>
      </c>
      <c r="H305" s="10">
        <f>'Income Statement'!F30</f>
        <v>-809</v>
      </c>
      <c r="I305" s="10"/>
      <c r="J305" s="10">
        <f>'Income Statement'!H30</f>
        <v>19</v>
      </c>
    </row>
    <row r="306" spans="2:10" ht="12.75">
      <c r="B306" s="9"/>
      <c r="C306" s="9"/>
      <c r="D306" s="9"/>
      <c r="E306" s="9"/>
      <c r="F306" s="9"/>
      <c r="G306" s="9"/>
      <c r="H306" s="9"/>
      <c r="I306" s="9"/>
      <c r="J306" s="9"/>
    </row>
    <row r="307" spans="2:10" ht="12.75">
      <c r="B307" s="74" t="s">
        <v>68</v>
      </c>
      <c r="C307" s="74"/>
      <c r="D307" s="74"/>
      <c r="E307" s="74"/>
      <c r="F307" s="29">
        <v>253317</v>
      </c>
      <c r="G307" s="29">
        <v>253317</v>
      </c>
      <c r="H307" s="29">
        <v>253317</v>
      </c>
      <c r="I307" s="29"/>
      <c r="J307" s="29">
        <v>253317</v>
      </c>
    </row>
    <row r="308" spans="2:10" ht="12.75">
      <c r="B308" s="74"/>
      <c r="C308" s="74"/>
      <c r="D308" s="74"/>
      <c r="E308" s="74"/>
      <c r="F308" s="9"/>
      <c r="G308" s="9"/>
      <c r="H308" s="9"/>
      <c r="I308" s="9"/>
      <c r="J308" s="9"/>
    </row>
    <row r="309" spans="2:10" ht="12.75">
      <c r="B309" s="9"/>
      <c r="C309" s="9"/>
      <c r="D309" s="9"/>
      <c r="E309" s="9"/>
      <c r="F309" s="9"/>
      <c r="G309" s="9"/>
      <c r="H309" s="9"/>
      <c r="I309" s="9"/>
      <c r="J309" s="9"/>
    </row>
    <row r="310" spans="2:10" ht="12.75">
      <c r="B310" t="s">
        <v>111</v>
      </c>
      <c r="F310" s="26">
        <f>F305/F307*100</f>
        <v>-0.3193626957527525</v>
      </c>
      <c r="G310" s="26">
        <f>G305/G307*100</f>
        <v>0.007500483583810009</v>
      </c>
      <c r="H310" s="26">
        <f>H305/H307*100</f>
        <v>-0.3193626957527525</v>
      </c>
      <c r="J310" s="26">
        <f>J305/J307*100</f>
        <v>0.007500483583810009</v>
      </c>
    </row>
    <row r="313" ht="12.75">
      <c r="B313" s="4" t="s">
        <v>43</v>
      </c>
    </row>
    <row r="314" ht="12.75">
      <c r="B314" t="s">
        <v>34</v>
      </c>
    </row>
    <row r="317" ht="12.75">
      <c r="A317" s="7" t="s">
        <v>44</v>
      </c>
    </row>
    <row r="319" ht="12.75">
      <c r="A319" s="7" t="s">
        <v>45</v>
      </c>
    </row>
    <row r="320" ht="12.75">
      <c r="A320" s="7" t="s">
        <v>50</v>
      </c>
    </row>
  </sheetData>
  <mergeCells count="39">
    <mergeCell ref="B246:L246"/>
    <mergeCell ref="B228:E228"/>
    <mergeCell ref="B14:L17"/>
    <mergeCell ref="B171:L174"/>
    <mergeCell ref="B179:L187"/>
    <mergeCell ref="B97:J98"/>
    <mergeCell ref="B108:J108"/>
    <mergeCell ref="B105:L106"/>
    <mergeCell ref="B102:L103"/>
    <mergeCell ref="B115:J115"/>
    <mergeCell ref="B222:E224"/>
    <mergeCell ref="B90:J90"/>
    <mergeCell ref="B93:J94"/>
    <mergeCell ref="B116:J116"/>
    <mergeCell ref="B110:L111"/>
    <mergeCell ref="B132:L133"/>
    <mergeCell ref="B138:L139"/>
    <mergeCell ref="B168:L169"/>
    <mergeCell ref="B215:L216"/>
    <mergeCell ref="A1:J1"/>
    <mergeCell ref="A2:J2"/>
    <mergeCell ref="B233:E234"/>
    <mergeCell ref="B208:E209"/>
    <mergeCell ref="B226:E227"/>
    <mergeCell ref="B143:J143"/>
    <mergeCell ref="B229:E229"/>
    <mergeCell ref="B150:L154"/>
    <mergeCell ref="B160:L166"/>
    <mergeCell ref="B11:L13"/>
    <mergeCell ref="B235:E236"/>
    <mergeCell ref="B307:E308"/>
    <mergeCell ref="B289:J289"/>
    <mergeCell ref="B297:J298"/>
    <mergeCell ref="B304:E305"/>
    <mergeCell ref="B292:L292"/>
    <mergeCell ref="B250:L251"/>
    <mergeCell ref="C255:L256"/>
    <mergeCell ref="B280:L281"/>
    <mergeCell ref="B240:L241"/>
  </mergeCells>
  <printOptions horizontalCentered="1"/>
  <pageMargins left="0.5905511811023623" right="0.39" top="0.7874015748031497" bottom="0.47" header="0.5118110236220472" footer="0.28"/>
  <pageSetup fitToHeight="6" fitToWidth="6" horizontalDpi="600" verticalDpi="600" orientation="portrait" paperSize="9" scale="85" r:id="rId2"/>
  <rowBreaks count="5" manualBreakCount="5">
    <brk id="61" max="11" man="1"/>
    <brk id="117" max="11" man="1"/>
    <brk id="167" max="11" man="1"/>
    <brk id="242" max="11" man="1"/>
    <brk id="29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temp</cp:lastModifiedBy>
  <cp:lastPrinted>2007-02-28T07:39:07Z</cp:lastPrinted>
  <dcterms:created xsi:type="dcterms:W3CDTF">2002-10-25T01:46:10Z</dcterms:created>
  <dcterms:modified xsi:type="dcterms:W3CDTF">2007-02-28T08:44:42Z</dcterms:modified>
  <cp:category/>
  <cp:version/>
  <cp:contentType/>
  <cp:contentStatus/>
</cp:coreProperties>
</file>