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50" windowWidth="10118" windowHeight="7613" activeTab="0"/>
  </bookViews>
  <sheets>
    <sheet name="announce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nm.Print_Area" localSheetId="0">'announce'!$A$1:$I$290</definedName>
  </definedNames>
  <calcPr fullCalcOnLoad="1"/>
</workbook>
</file>

<file path=xl/sharedStrings.xml><?xml version="1.0" encoding="utf-8"?>
<sst xmlns="http://schemas.openxmlformats.org/spreadsheetml/2006/main" count="337" uniqueCount="252">
  <si>
    <t>%</t>
  </si>
  <si>
    <t>+ or -</t>
  </si>
  <si>
    <t>(a)</t>
  </si>
  <si>
    <t>Turnover</t>
  </si>
  <si>
    <t>(b)</t>
  </si>
  <si>
    <t>Investment income</t>
  </si>
  <si>
    <t>(c)</t>
  </si>
  <si>
    <t>Other income including interest income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</si>
  <si>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</si>
  <si>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</si>
  <si>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</si>
  <si>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</si>
  <si>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</si>
  <si>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</si>
  <si>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interests and extraordinary items</t>
  </si>
  <si>
    <t>(f)</t>
  </si>
  <si>
    <t>Share in the results of associated companies</t>
  </si>
  <si>
    <t>(g)</t>
  </si>
  <si>
    <t>(h)</t>
  </si>
  <si>
    <t>Taxation</t>
  </si>
  <si>
    <t>(I)</t>
  </si>
  <si>
    <t>(ii)</t>
  </si>
  <si>
    <t>(j)</t>
  </si>
  <si>
    <t>(k)</t>
  </si>
  <si>
    <t>Extraordinary items</t>
  </si>
  <si>
    <t>Less : MI</t>
  </si>
  <si>
    <t>(iii)</t>
  </si>
  <si>
    <t>(l)</t>
  </si>
  <si>
    <t>of the company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</si>
  <si>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</si>
  <si>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</si>
  <si>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</si>
  <si>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</si>
  <si>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</si>
  <si>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</si>
  <si>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</si>
  <si>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</si>
  <si>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</si>
  <si>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</si>
  <si>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</si>
  <si>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</si>
  <si>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</si>
  <si>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</si>
  <si>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</si>
  <si>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</si>
  <si>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</si>
  <si>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</si>
  <si>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</si>
  <si>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</si>
  <si>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</si>
  <si>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</si>
  <si>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</t>
  </si>
  <si>
    <t>Minority Interests</t>
  </si>
  <si>
    <t>Long Term Borrowings</t>
  </si>
  <si>
    <t>Other Long Term Liabilities</t>
  </si>
  <si>
    <t>RM'000</t>
  </si>
  <si>
    <t xml:space="preserve">Notes </t>
  </si>
  <si>
    <t>ACCOUNTING POLICIES</t>
  </si>
  <si>
    <t>EXCEPTIONAL ITEMS</t>
  </si>
  <si>
    <t>EXTRAORDINARY ITEMS</t>
  </si>
  <si>
    <t>PRE-ACQUISITION PROFITS</t>
  </si>
  <si>
    <t>PURCHASE/DISPOSAL OF QUOTED SECURITIES</t>
  </si>
  <si>
    <t>CHANGES IN THE COMPOSITION OF THE GROUP</t>
  </si>
  <si>
    <t>CORPORATE PROPOSALS</t>
  </si>
  <si>
    <t>ISSUE OF EQUITY SHARES</t>
  </si>
  <si>
    <t>GROUP BORROWINGS</t>
  </si>
  <si>
    <t>Short term borrowings</t>
  </si>
  <si>
    <t>Secured</t>
  </si>
  <si>
    <t>Bank overdrafts</t>
  </si>
  <si>
    <t>Revolving credits</t>
  </si>
  <si>
    <t>Unsecured</t>
  </si>
  <si>
    <t>OFF BALANCE SHEET RISK FINANCIAL INSTRUMENTS</t>
  </si>
  <si>
    <t>MATERIAL LITIGATION</t>
  </si>
  <si>
    <t>SEGMENTAL REPORTING</t>
  </si>
  <si>
    <t>Total</t>
  </si>
  <si>
    <t>Loss Before</t>
  </si>
  <si>
    <t>Assets</t>
  </si>
  <si>
    <t>Analysis by Activities</t>
  </si>
  <si>
    <t>Employed</t>
  </si>
  <si>
    <t>Manufacturing and trading</t>
  </si>
  <si>
    <t>Goodwill on consolidation</t>
  </si>
  <si>
    <t>VARIANCE FROM FORECAST PROFIT AND PROFIT GUARANTEE</t>
  </si>
  <si>
    <t>Not applicable.</t>
  </si>
  <si>
    <t>DIVIDEND</t>
  </si>
  <si>
    <t>Bills Payable</t>
  </si>
  <si>
    <t>Term Loan</t>
  </si>
  <si>
    <t>Investment</t>
  </si>
  <si>
    <r>
      <t>YEAR 2000 COMPLIANCE</t>
    </r>
    <r>
      <rPr>
        <b/>
        <i/>
        <sz val="10"/>
        <rFont val="Arial"/>
        <family val="2"/>
      </rPr>
      <t xml:space="preserve"> </t>
    </r>
  </si>
  <si>
    <t>REVIEW OF RESULTS</t>
  </si>
  <si>
    <t>CURRENT YEAR PROSPECTS</t>
  </si>
  <si>
    <t>There were no pending material litigations for the financial quarter under review, except:</t>
  </si>
  <si>
    <t>On 8 October 1998, a claim was brought against Sanda Plastic Industries Sdn Bhd by Credit Corporation Malaysia Bhd</t>
  </si>
  <si>
    <t>in the Kuala Lumpur Sessions Court for the recovery of RM201,736.53 together with interest and costs in respect of a</t>
  </si>
  <si>
    <t>breach of a leasing agreement. The matter has been withdrawn with the liberty to file afresh as the lease agreement had</t>
  </si>
  <si>
    <t>On 22 May 1998, Malaysia Internatinal Merchant Bankers Bhd threatened to file a claim against Sanda for the amount of</t>
  </si>
  <si>
    <t xml:space="preserve">On 2 February 1999, Sanda received the documents supporting a claim by Trinity Consultancy Services Sdn Bhd for the </t>
  </si>
  <si>
    <t>recovery of RM188,552 in respect of consultancy work provided by them. On 23 August 1999, Trinity sent a Notice</t>
  </si>
  <si>
    <t>pursuant to Section 218 of the Companies Act, 1965 to Sanda whereby Sanda must settle the amount owing within 21</t>
  </si>
  <si>
    <t>been entered by Sanda Plastic Industries Berhad but the party named in the suit was Sanda Plastic Industries Sdn Bhd;</t>
  </si>
  <si>
    <t>(iv)</t>
  </si>
  <si>
    <t>On 23 September 1998, Oriental Bank Berhad issued a letter of demand against Sanda for the recovery of RM2,173,702</t>
  </si>
  <si>
    <t>in respect of the amount owing to it under an overdraft facility provided to Sanda. No further action has been taken.</t>
  </si>
  <si>
    <t>(v)</t>
  </si>
  <si>
    <t>On 3 November 1998, OBB issued a letter of demand to SPSB claiming an amount of RM13,725,760.12 (being the</t>
  </si>
  <si>
    <t>principal and interest accrued as at 31 August 1998) owed by SPSB in respect of various funding facilities provided to</t>
  </si>
  <si>
    <t>(vii)</t>
  </si>
  <si>
    <t>(vi)</t>
  </si>
  <si>
    <t>On 9 April 1999, Bank of Commerce (M) Berhad made a claim against VUSB and also Sanda who acts as the corporate</t>
  </si>
  <si>
    <t xml:space="preserve">guarantor for VUSB, for the amount of RM837,311 in respect of overdraft and multi trade facilities provided. These </t>
  </si>
  <si>
    <t>(viii)</t>
  </si>
  <si>
    <t>(ix)</t>
  </si>
  <si>
    <t>On 18 December 1998, Sanda received documents supporting a claim brought by Messrs. Wan &amp; Wan for the recovery</t>
  </si>
  <si>
    <t>of the solicitors, Messrs. Che Mokhtar &amp; Co on its advice.</t>
  </si>
  <si>
    <t>There were no changes in the issued share capital of the Company for the financial quarter under review.</t>
  </si>
  <si>
    <t>a.</t>
  </si>
  <si>
    <t>b.</t>
  </si>
  <si>
    <t xml:space="preserve"> undertake a private placement.</t>
  </si>
  <si>
    <t xml:space="preserve">Company at par value and, </t>
  </si>
  <si>
    <t>the acquisition of the entire issued and paid-up capital of Focal Aims Properties Sdn Bhd (“FAPSB”) for a total</t>
  </si>
  <si>
    <t xml:space="preserve">consideration of RM166,817,000 to be satisfied by the issuance of 166,817,000 ordinary share of RM1.00 each in the </t>
  </si>
  <si>
    <t>The vendors of FAPSB have also agreed to undertake an offer for sale to existing shareholders of the Company plus also</t>
  </si>
  <si>
    <t>PROVISION FOR TAXATION</t>
  </si>
  <si>
    <t>There were no term loan and bank borrowing denominated in foreign currencies for the financial quarter under review.</t>
  </si>
  <si>
    <t>QUARTERLY REPORT ON CONSOLIDATED RESULTS FOR THE FINANCIAL QUARTER ENDED 30 SEPTEMBER 1999</t>
  </si>
  <si>
    <t>(The figures have not been audited)</t>
  </si>
  <si>
    <t>CONSOLIDATED INCOME STATEMENT</t>
  </si>
  <si>
    <t>INDIVIDUAL QUARTER</t>
  </si>
  <si>
    <t>CURRENT</t>
  </si>
  <si>
    <t>YEAR</t>
  </si>
  <si>
    <t>3RD QUARTER</t>
  </si>
  <si>
    <t>PRECEDING</t>
  </si>
  <si>
    <t>30/09/1998</t>
  </si>
  <si>
    <t>30/09/1999</t>
  </si>
  <si>
    <t>CUMULATIVE QUARTER</t>
  </si>
  <si>
    <t>TO DATE</t>
  </si>
  <si>
    <t>PRECEDING YEAR</t>
  </si>
  <si>
    <t>CORRESPONDING</t>
  </si>
  <si>
    <t>PERIOD</t>
  </si>
  <si>
    <t xml:space="preserve">before interest on borrowings, </t>
  </si>
  <si>
    <t>Operating profit/(loss)</t>
  </si>
  <si>
    <t xml:space="preserve">depreciation and amortisation, </t>
  </si>
  <si>
    <t>exceptional items, income tax,</t>
  </si>
  <si>
    <t>depreciation and amortisation and exceptional</t>
  </si>
  <si>
    <t>items but before income tax, minority</t>
  </si>
  <si>
    <t>extraordinary items</t>
  </si>
  <si>
    <t xml:space="preserve">Operating profit/(loss) after interest on borrowings, </t>
  </si>
  <si>
    <t xml:space="preserve">Profit/(loss) before taxation, minority interests and </t>
  </si>
  <si>
    <t xml:space="preserve">Profit/(loss) after taxation before </t>
  </si>
  <si>
    <t>deducting minority interests</t>
  </si>
  <si>
    <t>Add/Minus : minority interests</t>
  </si>
  <si>
    <t>Profit/(loss) after taxation attributable to</t>
  </si>
  <si>
    <t xml:space="preserve"> members of the company</t>
  </si>
  <si>
    <t xml:space="preserve">Extraordianry items attributable to </t>
  </si>
  <si>
    <t>members of the company</t>
  </si>
  <si>
    <t>Profit/(loss) after taxation and extraordinary</t>
  </si>
  <si>
    <t xml:space="preserve"> items attributable to members</t>
  </si>
  <si>
    <t xml:space="preserve">Earnings/(Loss) per share based on 2(j) </t>
  </si>
  <si>
    <t>above after deducting any provision for</t>
  </si>
  <si>
    <t>preference dividends, if any :-</t>
  </si>
  <si>
    <t xml:space="preserve">Basic </t>
  </si>
  <si>
    <t>(based on 16,500,000 ordinary shares) (sen)</t>
  </si>
  <si>
    <t xml:space="preserve">Fully diluted </t>
  </si>
  <si>
    <t>(based on 16,500,000 ordinary shares ) (sen)</t>
  </si>
  <si>
    <t>QUARTER</t>
  </si>
  <si>
    <t>YEAR END</t>
  </si>
  <si>
    <t>31/12/1998</t>
  </si>
  <si>
    <t>AS AT PRECEDING</t>
  </si>
  <si>
    <t>FINANCIAL</t>
  </si>
  <si>
    <t>AS AT END OF</t>
  </si>
  <si>
    <t xml:space="preserve">Others </t>
  </si>
  <si>
    <t>Net Current Assets or (Current Liabilities)</t>
  </si>
  <si>
    <t>Retained Profit/(losses)</t>
  </si>
  <si>
    <t>Net tangible assets/(liabilities) per share (sen)</t>
  </si>
  <si>
    <t>The accounting policies and methods of computation followed in this quarterly financial statement are the same as</t>
  </si>
  <si>
    <t>compared with the financial statement for the year ended 31 December 1998.</t>
  </si>
  <si>
    <t>There were no exceptional items for the financial period under review.</t>
  </si>
  <si>
    <t>There were no extraordinary items for the financial period under review.</t>
  </si>
  <si>
    <t>No pre-acquisition profits were included in the results for the period ended 30 September 1999.</t>
  </si>
  <si>
    <t>INVESTMENT INCOME AND PROFIT ON SALE OF INVESTMENTS AND/OR PROPERTIES</t>
  </si>
  <si>
    <t>of 50,000,000 ordinary shares of RM1.00 each in the Company at par value.</t>
  </si>
  <si>
    <t>the discharge of the shareholders’ loans and advances of FAPSB Group amounting to RM50,000,000 via the issuance</t>
  </si>
  <si>
    <t>The approvals of Securities Commission, Kuala Lumpur Stock Exchange, Ministry of International Trade and Industry and</t>
  </si>
  <si>
    <t>Foreign Investment Committee have been obtained for the above proposals.</t>
  </si>
  <si>
    <t>EXPLANATORY COMMENTS ABOUT THE SEASONALITY OR CYCLICALITY OF OPERATIONS</t>
  </si>
  <si>
    <t>COMMITMENTS AND CONTINGENT LIABILITIES</t>
  </si>
  <si>
    <t>There were no commitments and contingent liabilities for the financial quarter under review.</t>
  </si>
  <si>
    <t>The Group does not have any financial instruments with off balance sheet risk as at 30th September,1999.</t>
  </si>
  <si>
    <t xml:space="preserve">On 15 September 1998 and 13 November 1998, BBMB Kewangan Berhad made a claim against Sanda for the recovery </t>
  </si>
  <si>
    <t xml:space="preserve">of RM131,779 being the amount in default as of 31 December 1998 in respect of a hire purchase facility provided.The </t>
  </si>
  <si>
    <t>EXPLANATORY COMMENTS ON ANY MATERIAL CHANGE IN THE PROFIT BEFORE TAXATION FOR THE QUARTER</t>
  </si>
  <si>
    <t>The Year 2000 millennium bugs should not have any significant impact on the business of the Company and Group.</t>
  </si>
  <si>
    <t>By Order of the Board</t>
  </si>
  <si>
    <t>LIM YEW HEANG</t>
  </si>
  <si>
    <t>Company Secretary</t>
  </si>
  <si>
    <t>N/A</t>
  </si>
  <si>
    <t>Workings:</t>
  </si>
  <si>
    <t>SEGMENTAL REPORTING AS AT 30 SEPTEMBER 1999</t>
  </si>
  <si>
    <t>Investment holding</t>
  </si>
  <si>
    <t>SIB</t>
  </si>
  <si>
    <t>Manufacturing</t>
  </si>
  <si>
    <t>SPSB</t>
  </si>
  <si>
    <t>VUSB</t>
  </si>
  <si>
    <t>PSP</t>
  </si>
  <si>
    <t>SOSB</t>
  </si>
  <si>
    <t>SpropSB</t>
  </si>
  <si>
    <t>STSB</t>
  </si>
  <si>
    <t>SVSB</t>
  </si>
  <si>
    <t>SMESB</t>
  </si>
  <si>
    <t>SSySB</t>
  </si>
  <si>
    <t>Adjusted</t>
  </si>
  <si>
    <t>Conso Entries</t>
  </si>
  <si>
    <t>consolidated</t>
  </si>
  <si>
    <t>TURNOVER</t>
  </si>
  <si>
    <t>PBT</t>
  </si>
  <si>
    <t>TOTAL ASSETS</t>
  </si>
  <si>
    <t>REPORTED ON AS COMPARED WITH THE PRECEEDING QUARTER</t>
  </si>
  <si>
    <t>Provision for taxation relates to under provision in prior years.</t>
  </si>
  <si>
    <t>There is no sale of investments and/or properties for the current financial period to date.</t>
  </si>
  <si>
    <t>There were no purchase/disposal of quoted securities for the financial period under review.</t>
  </si>
  <si>
    <t>Extraordinary General Meeting held on 8 October 1999. The proposed FAPSB acquisition includes :</t>
  </si>
  <si>
    <t>The composition of the Group would be affected by the proposed FAPSB acquisition which was approved during an</t>
  </si>
  <si>
    <t>Long term borrowings</t>
  </si>
  <si>
    <t>No segmental information is provided on a geographical basis as the operations of Sanda are within Malaysia.</t>
  </si>
  <si>
    <t xml:space="preserve">The Group's turnover continues to be affected by the overall lack of sales orders received by the operating subsidiaries to </t>
  </si>
  <si>
    <t xml:space="preserve">offset against the fixed cost of the Group borrowings. Management has taken all measures to reduce operating costs of </t>
  </si>
  <si>
    <t>the Group and Company due to tight cash flow.</t>
  </si>
  <si>
    <t>of the Group would be significantly improved by the injection of FAPSB into Sanda.</t>
  </si>
  <si>
    <t>The Group's principal activities would be changed from manufacturing and trading of plastic products and copper wires to</t>
  </si>
  <si>
    <t xml:space="preserve">property development. Action is currently being taken to dispose off SPSB and VUSB, which are Sanda's subsidiaries </t>
  </si>
  <si>
    <t xml:space="preserve">principally involved in the manufacturing and trading of plastic products and copper wires. SPSB ceased operations on </t>
  </si>
  <si>
    <t>30 November 1999.</t>
  </si>
  <si>
    <t>The Directors do not recommend the payment of dividend for the period under review.</t>
  </si>
  <si>
    <t>The operations of the Group are not affected by the seasonal or cyclical factors.</t>
  </si>
  <si>
    <t xml:space="preserve">We are not able to comment on the material changes in the profit before taxation between the quarter reported on and the </t>
  </si>
  <si>
    <t>preceeding quarter as no comparison figures are required to report previously.</t>
  </si>
  <si>
    <t>Less : Group share of turnover of associated companies</t>
  </si>
  <si>
    <t xml:space="preserve">RM972,429 in respect of amounts owing to them pursuant to a revolving credit facility given by them to Sanda. </t>
  </si>
  <si>
    <t>SPSB. On 19 April 1999, Sanda received notification from Pengurusan Danaharta Nasional Berhad ("Danaharta") that</t>
  </si>
  <si>
    <t>of RM150,000 in respect of professional fees and disbursements owed. Sanda has placed RM150,000 in the account</t>
  </si>
  <si>
    <t xml:space="preserve">days from the date of the Notice. Sanda is currently negotiating with Trinity to withdraw the said Notice; To-date, no </t>
  </si>
  <si>
    <t>further actions has been taken by Trinity.</t>
  </si>
  <si>
    <t>The amount outstanding as at 30/9/99 is RM681,859.46.</t>
  </si>
  <si>
    <t>The amount outstanding as at 30/9/99 is RM732,604.06.</t>
  </si>
  <si>
    <t>The amount outstanding as at 30/9/99 is RM2,432,060.90.</t>
  </si>
  <si>
    <t>the said loan has been sold to it by OBB. The amount outstanding as at 30/9/99 is RM15,339,663.33.</t>
  </si>
  <si>
    <t>The amount outstanding as at 30/9/99 is RM379,958.12.</t>
  </si>
  <si>
    <t>facilities have been frozen. The amount outstanding as at 30/9/99 is RM862,050.74.</t>
  </si>
  <si>
    <t>SANDA INDUSTRIES BERHAD (17777-V)</t>
  </si>
  <si>
    <t>motor vehicles under the hire purchase facility have been repossessed by BBMB Kewangan Berhad and no further action has been taken;</t>
  </si>
  <si>
    <t xml:space="preserve">On 5 April 1999, Bank of Commerce (M) Berhad issued a letter of demand against Sanda for the amount of RM368,949.45, being the amount the </t>
  </si>
  <si>
    <t xml:space="preserve">amount in default in respect of a temporary overdraft multi option facility and revolving credit facility provided. </t>
  </si>
  <si>
    <t>On 10 November 1999, the Proposed FAPSB acquisition was completed as disclosed in Notes 8 and 9. The future prospect and performance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</si>
</sst>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\(#,##0\)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0.0%"/>
    <numFmt numFmtId="177" formatCode="#,##0.0;[Red]\(#,##0.0\)"/>
    <numFmt numFmtId="178" formatCode="#,##0.00;[Red]\(#,##0.00\)"/>
    <numFmt numFmtId="179" formatCode="_(* #,##0.000_);_(* \(#,##0.000\);_(* &quot;-&quot;??_);_(@_)"/>
    <numFmt numFmtId="180" formatCode="_(* #,##0.0000_);_(* \(#,##0.0000\);_(* &quot;-&quot;??_);_(@_)"/>
    <numFmt numFmtId="181" formatCode="0.000"/>
    <numFmt numFmtId="182" formatCode="0.0000"/>
    <numFmt numFmtId="183" formatCode="0.0"/>
    <numFmt numFmtId="184" formatCode="_(* #,##0.000_);_(* \(#,##0.000\);_(* &quot;-&quot;???_);_(@_)"/>
    <numFmt numFmtId="185" formatCode="#,##0;[Red]\(#,##0\);\-"/>
    <numFmt numFmtId="186" formatCode="#,##0_);[Red]\(#,##0\);\-\ \ "/>
    <numFmt numFmtId="187" formatCode="0_);[Red]\(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4" fontId="0" fillId="0" borderId="0" xfId="15" applyNumberFormat="1" applyAlignment="1">
      <alignment/>
    </xf>
    <xf numFmtId="174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 quotePrefix="1">
      <alignment horizontal="center"/>
    </xf>
    <xf numFmtId="174" fontId="0" fillId="0" borderId="0" xfId="15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74" fontId="0" fillId="0" borderId="2" xfId="15" applyNumberFormat="1" applyBorder="1" applyAlignment="1">
      <alignment/>
    </xf>
    <xf numFmtId="9" fontId="0" fillId="0" borderId="0" xfId="20" applyAlignment="1">
      <alignment/>
    </xf>
    <xf numFmtId="174" fontId="0" fillId="0" borderId="0" xfId="15" applyNumberFormat="1" applyBorder="1" applyAlignment="1">
      <alignment/>
    </xf>
    <xf numFmtId="174" fontId="0" fillId="0" borderId="1" xfId="15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4" fontId="0" fillId="0" borderId="0" xfId="15" applyNumberFormat="1" applyFont="1" applyAlignment="1">
      <alignment/>
    </xf>
    <xf numFmtId="0" fontId="2" fillId="0" borderId="0" xfId="0" applyFont="1" applyAlignment="1">
      <alignment/>
    </xf>
    <xf numFmtId="174" fontId="2" fillId="0" borderId="0" xfId="15" applyNumberFormat="1" applyFont="1" applyAlignment="1">
      <alignment horizontal="center"/>
    </xf>
    <xf numFmtId="174" fontId="0" fillId="0" borderId="3" xfId="15" applyNumberFormat="1" applyBorder="1" applyAlignment="1">
      <alignment/>
    </xf>
    <xf numFmtId="174" fontId="0" fillId="0" borderId="4" xfId="15" applyNumberFormat="1" applyBorder="1" applyAlignment="1">
      <alignment/>
    </xf>
    <xf numFmtId="0" fontId="0" fillId="0" borderId="0" xfId="0" applyAlignment="1">
      <alignment horizontal="right"/>
    </xf>
    <xf numFmtId="174" fontId="0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4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4" xfId="0" applyNumberFormat="1" applyBorder="1" applyAlignment="1">
      <alignment horizontal="right"/>
    </xf>
    <xf numFmtId="174" fontId="0" fillId="0" borderId="1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Alignment="1">
      <alignment/>
    </xf>
    <xf numFmtId="174" fontId="0" fillId="0" borderId="0" xfId="15" applyNumberFormat="1" applyAlignment="1">
      <alignment horizontal="center"/>
    </xf>
    <xf numFmtId="174" fontId="2" fillId="0" borderId="0" xfId="15" applyNumberFormat="1" applyFont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74" fontId="0" fillId="0" borderId="2" xfId="15" applyNumberFormat="1" applyFont="1" applyBorder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0" xfId="15" applyNumberFormat="1" applyAlignment="1">
      <alignment/>
    </xf>
    <xf numFmtId="174" fontId="0" fillId="0" borderId="0" xfId="15" applyNumberFormat="1" applyFill="1" applyAlignment="1">
      <alignment/>
    </xf>
    <xf numFmtId="0" fontId="6" fillId="0" borderId="0" xfId="0" applyFont="1" applyAlignment="1">
      <alignment horizontal="left"/>
    </xf>
    <xf numFmtId="174" fontId="6" fillId="0" borderId="0" xfId="15" applyNumberFormat="1" applyFont="1" applyAlignment="1">
      <alignment/>
    </xf>
    <xf numFmtId="174" fontId="6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4" fontId="6" fillId="0" borderId="0" xfId="15" applyNumberFormat="1" applyFont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1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174" fontId="6" fillId="0" borderId="4" xfId="15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74" fontId="5" fillId="0" borderId="0" xfId="15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15" applyNumberFormat="1" applyBorder="1" applyAlignment="1">
      <alignment horizontal="center"/>
    </xf>
    <xf numFmtId="174" fontId="0" fillId="0" borderId="0" xfId="15" applyNumberFormat="1" applyFont="1" applyAlignment="1">
      <alignment horizontal="center"/>
    </xf>
    <xf numFmtId="38" fontId="0" fillId="0" borderId="0" xfId="15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1" xfId="15" applyNumberFormat="1" applyFon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174" fontId="5" fillId="0" borderId="0" xfId="15" applyNumberFormat="1" applyFont="1" applyAlignment="1">
      <alignment horizontal="center"/>
    </xf>
    <xf numFmtId="174" fontId="2" fillId="0" borderId="0" xfId="15" applyNumberFormat="1" applyFont="1" applyAlignment="1">
      <alignment horizontal="center"/>
    </xf>
    <xf numFmtId="17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6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\Audit%20files\Johnson%20Liu\1999\Actacorp\Audit%201999\Conso\AHBConso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30.09.99versio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 "/>
      <sheetName val="announce"/>
      <sheetName val="conso"/>
      <sheetName val="interco 1999"/>
      <sheetName val="Pre-op"/>
      <sheetName val="Prov"/>
      <sheetName val="CFW"/>
      <sheetName val="CFwrk"/>
      <sheetName val="cf"/>
      <sheetName val="FA"/>
      <sheetName val="cffa"/>
      <sheetName val="capital"/>
      <sheetName val="details"/>
      <sheetName val="eps"/>
      <sheetName val="entries"/>
      <sheetName val="ent"/>
      <sheetName val="segment"/>
      <sheetName val="intransac"/>
      <sheetName val="mi"/>
      <sheetName val="summary"/>
      <sheetName val="prior"/>
      <sheetName val="mm"/>
      <sheetName val="mm (2)"/>
      <sheetName val="pm"/>
      <sheetName val="interco 1998"/>
      <sheetName val="Assoc"/>
      <sheetName val="proofmi"/>
      <sheetName val="dividend"/>
      <sheetName val="disposal"/>
    </sheetNames>
    <sheetDataSet>
      <sheetData sheetId="2">
        <row r="316">
          <cell r="Z3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P&amp;L(wo)"/>
      <sheetName val="consoBS(wo)"/>
      <sheetName val="consoadjst(wo)"/>
      <sheetName val="Sheet13"/>
      <sheetName val="Sheet14"/>
      <sheetName val="Sheet15"/>
      <sheetName val="Sheet16"/>
    </sheetNames>
    <sheetDataSet>
      <sheetData sheetId="0">
        <row r="6">
          <cell r="C6">
            <v>1309225</v>
          </cell>
          <cell r="D6">
            <v>1627728</v>
          </cell>
        </row>
        <row r="8">
          <cell r="B8">
            <v>-1902856</v>
          </cell>
          <cell r="C8">
            <v>-1128571</v>
          </cell>
          <cell r="D8">
            <v>-1217045</v>
          </cell>
        </row>
      </sheetData>
      <sheetData sheetId="1">
        <row r="45">
          <cell r="B45">
            <v>4224018</v>
          </cell>
          <cell r="C45">
            <v>4575292.99</v>
          </cell>
          <cell r="D45">
            <v>6255044</v>
          </cell>
          <cell r="E45">
            <v>312050.47</v>
          </cell>
          <cell r="F45">
            <v>14169</v>
          </cell>
          <cell r="G45">
            <v>8397</v>
          </cell>
          <cell r="H45">
            <v>8547</v>
          </cell>
          <cell r="I45">
            <v>8397</v>
          </cell>
          <cell r="J45">
            <v>8497</v>
          </cell>
          <cell r="K45">
            <v>8497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view="pageBreakPreview" zoomScaleSheetLayoutView="100" workbookViewId="0" topLeftCell="A267">
      <selection activeCell="B271" sqref="B271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4.7109375" style="0" customWidth="1"/>
    <col min="4" max="4" width="37.421875" style="0" customWidth="1"/>
    <col min="5" max="5" width="15.8515625" style="42" customWidth="1"/>
    <col min="6" max="6" width="14.8515625" style="1" customWidth="1"/>
    <col min="7" max="7" width="12.8515625" style="1" customWidth="1"/>
    <col min="8" max="8" width="17.140625" style="33" customWidth="1"/>
    <col min="9" max="9" width="0" style="0" hidden="1" customWidth="1"/>
  </cols>
  <sheetData>
    <row r="1" spans="1:9" ht="15">
      <c r="A1" s="68" t="s">
        <v>247</v>
      </c>
      <c r="B1" s="68"/>
      <c r="C1" s="68"/>
      <c r="D1" s="68"/>
      <c r="E1" s="68"/>
      <c r="F1" s="68"/>
      <c r="G1" s="68"/>
      <c r="H1" s="68"/>
      <c r="I1" s="58"/>
    </row>
    <row r="2" spans="7:9" ht="12.75">
      <c r="G2" s="2"/>
      <c r="H2" s="16"/>
      <c r="I2" s="3"/>
    </row>
    <row r="3" spans="1:9" ht="12.75">
      <c r="A3" s="69" t="s">
        <v>123</v>
      </c>
      <c r="B3" s="69"/>
      <c r="C3" s="69"/>
      <c r="D3" s="69"/>
      <c r="E3" s="69"/>
      <c r="F3" s="69"/>
      <c r="G3" s="69"/>
      <c r="H3" s="69"/>
      <c r="I3" s="3"/>
    </row>
    <row r="4" spans="1:9" ht="12.75">
      <c r="A4" s="69" t="s">
        <v>124</v>
      </c>
      <c r="B4" s="69"/>
      <c r="C4" s="69"/>
      <c r="D4" s="69"/>
      <c r="E4" s="69"/>
      <c r="F4" s="69"/>
      <c r="G4" s="69"/>
      <c r="H4" s="69"/>
      <c r="I4" s="16"/>
    </row>
    <row r="5" spans="1:9" ht="12.75">
      <c r="A5" s="3"/>
      <c r="B5" s="3"/>
      <c r="C5" s="3"/>
      <c r="D5" s="3"/>
      <c r="E5" s="16"/>
      <c r="F5" s="3"/>
      <c r="G5" s="3"/>
      <c r="H5" s="3"/>
      <c r="I5" s="3"/>
    </row>
    <row r="6" spans="1:9" ht="12.75">
      <c r="A6" s="3"/>
      <c r="B6" s="3"/>
      <c r="C6" s="3"/>
      <c r="D6" s="3"/>
      <c r="E6" s="16"/>
      <c r="F6" s="3"/>
      <c r="G6" s="3"/>
      <c r="H6" s="3"/>
      <c r="I6" s="3"/>
    </row>
    <row r="7" spans="1:9" ht="12.75">
      <c r="A7" s="15" t="s">
        <v>125</v>
      </c>
      <c r="E7" s="70" t="s">
        <v>126</v>
      </c>
      <c r="F7" s="70"/>
      <c r="G7" s="71" t="s">
        <v>133</v>
      </c>
      <c r="H7" s="71"/>
      <c r="I7" s="3" t="s">
        <v>0</v>
      </c>
    </row>
    <row r="8" spans="5:9" ht="12.75">
      <c r="E8" s="16" t="s">
        <v>127</v>
      </c>
      <c r="F8" s="16" t="s">
        <v>130</v>
      </c>
      <c r="G8" s="16" t="s">
        <v>127</v>
      </c>
      <c r="H8" s="16" t="s">
        <v>135</v>
      </c>
      <c r="I8" s="3"/>
    </row>
    <row r="9" spans="5:9" ht="12.75">
      <c r="E9" s="16" t="s">
        <v>128</v>
      </c>
      <c r="F9" s="16" t="s">
        <v>128</v>
      </c>
      <c r="G9" s="35" t="s">
        <v>128</v>
      </c>
      <c r="H9" s="35" t="s">
        <v>136</v>
      </c>
      <c r="I9" s="4" t="s">
        <v>1</v>
      </c>
    </row>
    <row r="10" spans="5:9" ht="12.75">
      <c r="E10" s="16" t="s">
        <v>129</v>
      </c>
      <c r="F10" s="16" t="s">
        <v>129</v>
      </c>
      <c r="G10" s="16" t="s">
        <v>134</v>
      </c>
      <c r="H10" s="16" t="s">
        <v>137</v>
      </c>
      <c r="I10" s="6"/>
    </row>
    <row r="11" spans="5:9" ht="12.75">
      <c r="E11" s="34" t="s">
        <v>132</v>
      </c>
      <c r="F11" s="34" t="s">
        <v>131</v>
      </c>
      <c r="G11" s="34" t="s">
        <v>132</v>
      </c>
      <c r="H11" s="34" t="s">
        <v>131</v>
      </c>
      <c r="I11" s="6"/>
    </row>
    <row r="12" spans="5:9" ht="12.75">
      <c r="E12" s="16" t="s">
        <v>55</v>
      </c>
      <c r="F12" s="16" t="s">
        <v>55</v>
      </c>
      <c r="G12" s="16" t="s">
        <v>55</v>
      </c>
      <c r="H12" s="16" t="s">
        <v>55</v>
      </c>
      <c r="I12" s="6"/>
    </row>
    <row r="13" spans="6:9" ht="12">
      <c r="F13" s="32"/>
      <c r="G13" s="5"/>
      <c r="H13" s="5"/>
      <c r="I13" s="6"/>
    </row>
    <row r="14" spans="1:9" ht="12">
      <c r="A14">
        <v>1</v>
      </c>
      <c r="B14" s="7" t="s">
        <v>2</v>
      </c>
      <c r="C14" t="s">
        <v>3</v>
      </c>
      <c r="E14" s="42">
        <f>G14-2117</f>
        <v>820</v>
      </c>
      <c r="F14" s="5" t="s">
        <v>194</v>
      </c>
      <c r="G14" s="20">
        <v>2937</v>
      </c>
      <c r="H14" s="5" t="s">
        <v>194</v>
      </c>
      <c r="I14" s="9" t="e">
        <f>(G14-H14)/H14</f>
        <v>#VALUE!</v>
      </c>
    </row>
    <row r="15" spans="2:9" ht="12">
      <c r="B15" t="s">
        <v>4</v>
      </c>
      <c r="C15" t="s">
        <v>5</v>
      </c>
      <c r="E15" s="42">
        <v>0</v>
      </c>
      <c r="F15" s="5" t="s">
        <v>194</v>
      </c>
      <c r="G15" s="10">
        <v>0</v>
      </c>
      <c r="H15" s="5" t="s">
        <v>194</v>
      </c>
      <c r="I15" s="9">
        <v>0</v>
      </c>
    </row>
    <row r="16" spans="2:9" ht="12">
      <c r="B16" t="s">
        <v>6</v>
      </c>
      <c r="C16" t="s">
        <v>7</v>
      </c>
      <c r="E16" s="42">
        <v>0</v>
      </c>
      <c r="F16" s="5" t="s">
        <v>194</v>
      </c>
      <c r="G16" s="20">
        <v>0</v>
      </c>
      <c r="H16" s="5" t="s">
        <v>194</v>
      </c>
      <c r="I16" s="9">
        <v>0</v>
      </c>
    </row>
    <row r="17" ht="12">
      <c r="F17" s="33"/>
    </row>
    <row r="18" spans="1:6" ht="12">
      <c r="A18">
        <v>2</v>
      </c>
      <c r="B18" t="s">
        <v>2</v>
      </c>
      <c r="C18" t="s">
        <v>139</v>
      </c>
      <c r="F18" s="33"/>
    </row>
    <row r="19" spans="3:6" ht="12">
      <c r="C19" t="s">
        <v>138</v>
      </c>
      <c r="F19" s="33"/>
    </row>
    <row r="20" spans="3:6" ht="12">
      <c r="C20" t="s">
        <v>140</v>
      </c>
      <c r="F20" s="33"/>
    </row>
    <row r="21" spans="3:6" ht="12">
      <c r="C21" t="s">
        <v>141</v>
      </c>
      <c r="F21" s="33"/>
    </row>
    <row r="22" spans="3:9" ht="12">
      <c r="C22" t="s">
        <v>8</v>
      </c>
      <c r="E22" s="42">
        <f>G22+1259</f>
        <v>-942</v>
      </c>
      <c r="F22" s="5" t="s">
        <v>194</v>
      </c>
      <c r="G22" s="20">
        <f>-(4561-1832-463)+65</f>
        <v>-2201</v>
      </c>
      <c r="H22" s="5" t="s">
        <v>194</v>
      </c>
      <c r="I22" s="9" t="e">
        <f>-(G22-H22)/H22</f>
        <v>#VALUE!</v>
      </c>
    </row>
    <row r="23" spans="2:9" ht="12">
      <c r="B23" t="s">
        <v>4</v>
      </c>
      <c r="C23" t="s">
        <v>9</v>
      </c>
      <c r="E23" s="42">
        <f>G23+1258</f>
        <v>-574</v>
      </c>
      <c r="F23" s="5" t="s">
        <v>194</v>
      </c>
      <c r="G23" s="20">
        <v>-1832</v>
      </c>
      <c r="H23" s="5" t="s">
        <v>194</v>
      </c>
      <c r="I23" s="9" t="e">
        <f>(G23-H23)/H23</f>
        <v>#VALUE!</v>
      </c>
    </row>
    <row r="24" spans="2:9" ht="12">
      <c r="B24" t="s">
        <v>6</v>
      </c>
      <c r="C24" t="s">
        <v>10</v>
      </c>
      <c r="E24" s="42">
        <f>G24+341</f>
        <v>-122</v>
      </c>
      <c r="F24" s="5" t="s">
        <v>194</v>
      </c>
      <c r="G24" s="20">
        <v>-463</v>
      </c>
      <c r="H24" s="5" t="s">
        <v>194</v>
      </c>
      <c r="I24" s="9" t="e">
        <f>(G24-H24)/H24</f>
        <v>#VALUE!</v>
      </c>
    </row>
    <row r="25" spans="2:9" ht="12">
      <c r="B25" t="s">
        <v>11</v>
      </c>
      <c r="C25" t="s">
        <v>12</v>
      </c>
      <c r="E25" s="42">
        <f>G25</f>
        <v>0</v>
      </c>
      <c r="F25" s="5" t="s">
        <v>194</v>
      </c>
      <c r="G25" s="20">
        <v>0</v>
      </c>
      <c r="H25" s="5" t="s">
        <v>194</v>
      </c>
      <c r="I25" s="9">
        <v>0</v>
      </c>
    </row>
    <row r="26" spans="2:8" ht="12">
      <c r="B26" t="s">
        <v>13</v>
      </c>
      <c r="C26" t="s">
        <v>145</v>
      </c>
      <c r="E26" s="1"/>
      <c r="F26" s="33"/>
      <c r="G26" s="10"/>
      <c r="H26" s="60"/>
    </row>
    <row r="27" spans="3:8" ht="12">
      <c r="C27" t="s">
        <v>142</v>
      </c>
      <c r="F27" s="33"/>
      <c r="G27" s="10"/>
      <c r="H27" s="60"/>
    </row>
    <row r="28" spans="3:9" ht="12">
      <c r="C28" t="s">
        <v>143</v>
      </c>
      <c r="F28" s="33"/>
      <c r="I28" s="9" t="e">
        <f>-(G29-H29)/H29</f>
        <v>#VALUE!</v>
      </c>
    </row>
    <row r="29" spans="3:8" ht="12">
      <c r="C29" t="s">
        <v>14</v>
      </c>
      <c r="E29" s="42">
        <f>G29+2858</f>
        <v>-1638</v>
      </c>
      <c r="F29" s="5" t="s">
        <v>194</v>
      </c>
      <c r="G29" s="1">
        <f>SUM(G22:G25)</f>
        <v>-4496</v>
      </c>
      <c r="H29" s="5" t="s">
        <v>194</v>
      </c>
    </row>
    <row r="30" spans="2:9" ht="12" customHeight="1">
      <c r="B30" s="12" t="s">
        <v>15</v>
      </c>
      <c r="C30" t="s">
        <v>16</v>
      </c>
      <c r="E30" s="42">
        <v>0</v>
      </c>
      <c r="F30" s="5" t="s">
        <v>194</v>
      </c>
      <c r="G30" s="20">
        <v>0</v>
      </c>
      <c r="H30" s="5" t="s">
        <v>194</v>
      </c>
      <c r="I30" s="9">
        <v>0</v>
      </c>
    </row>
    <row r="31" spans="2:9" ht="12">
      <c r="B31" t="s">
        <v>17</v>
      </c>
      <c r="C31" t="s">
        <v>146</v>
      </c>
      <c r="F31" s="33"/>
      <c r="I31" s="9" t="e">
        <f>-(G32-H32)/H32</f>
        <v>#VALUE!</v>
      </c>
    </row>
    <row r="32" spans="3:9" ht="12">
      <c r="C32" t="s">
        <v>144</v>
      </c>
      <c r="E32" s="1">
        <f>SUM(E29:E30)</f>
        <v>-1638</v>
      </c>
      <c r="F32" s="5" t="s">
        <v>194</v>
      </c>
      <c r="G32" s="1">
        <f>SUM(G29:G30)</f>
        <v>-4496</v>
      </c>
      <c r="H32" s="5" t="s">
        <v>194</v>
      </c>
      <c r="I32" s="9"/>
    </row>
    <row r="33" spans="2:9" ht="12">
      <c r="B33" t="s">
        <v>18</v>
      </c>
      <c r="C33" t="s">
        <v>19</v>
      </c>
      <c r="E33" s="1">
        <v>-65</v>
      </c>
      <c r="F33" s="5" t="s">
        <v>194</v>
      </c>
      <c r="G33" s="20">
        <v>-65</v>
      </c>
      <c r="H33" s="5" t="s">
        <v>194</v>
      </c>
      <c r="I33" s="9">
        <v>0</v>
      </c>
    </row>
    <row r="34" spans="2:9" ht="12">
      <c r="B34" t="s">
        <v>20</v>
      </c>
      <c r="C34" t="s">
        <v>20</v>
      </c>
      <c r="D34" t="s">
        <v>147</v>
      </c>
      <c r="F34" s="33"/>
      <c r="I34" s="9" t="e">
        <f>-(G35-H35)/H35</f>
        <v>#VALUE!</v>
      </c>
    </row>
    <row r="35" spans="4:9" ht="12">
      <c r="D35" t="s">
        <v>148</v>
      </c>
      <c r="E35" s="1">
        <f>SUM(E32:E33)</f>
        <v>-1703</v>
      </c>
      <c r="F35" s="5" t="s">
        <v>194</v>
      </c>
      <c r="G35" s="1">
        <f>SUM(G32:G33)</f>
        <v>-4561</v>
      </c>
      <c r="H35" s="5" t="s">
        <v>194</v>
      </c>
      <c r="I35" s="9"/>
    </row>
    <row r="36" spans="3:9" ht="12">
      <c r="C36" t="s">
        <v>21</v>
      </c>
      <c r="D36" t="s">
        <v>149</v>
      </c>
      <c r="E36" s="20">
        <v>0</v>
      </c>
      <c r="F36" s="5" t="s">
        <v>194</v>
      </c>
      <c r="G36" s="20">
        <v>0</v>
      </c>
      <c r="H36" s="5" t="s">
        <v>194</v>
      </c>
      <c r="I36" s="9">
        <v>0</v>
      </c>
    </row>
    <row r="37" spans="2:9" ht="12">
      <c r="B37" t="s">
        <v>22</v>
      </c>
      <c r="C37" t="s">
        <v>150</v>
      </c>
      <c r="F37" s="33"/>
      <c r="I37" s="9" t="e">
        <f>-(G38-H38)/H38</f>
        <v>#VALUE!</v>
      </c>
    </row>
    <row r="38" spans="3:9" ht="12">
      <c r="C38" t="s">
        <v>151</v>
      </c>
      <c r="E38" s="1">
        <f>SUM(E35:E36)</f>
        <v>-1703</v>
      </c>
      <c r="F38" s="5" t="s">
        <v>194</v>
      </c>
      <c r="G38" s="1">
        <f>SUM(G35:G36)</f>
        <v>-4561</v>
      </c>
      <c r="H38" s="5" t="s">
        <v>194</v>
      </c>
      <c r="I38" s="9"/>
    </row>
    <row r="39" spans="2:8" ht="12">
      <c r="B39" t="s">
        <v>23</v>
      </c>
      <c r="C39" t="s">
        <v>20</v>
      </c>
      <c r="D39" t="s">
        <v>24</v>
      </c>
      <c r="E39" s="1">
        <v>0</v>
      </c>
      <c r="F39" s="5" t="s">
        <v>194</v>
      </c>
      <c r="G39" s="1">
        <v>0</v>
      </c>
      <c r="H39" s="5" t="s">
        <v>194</v>
      </c>
    </row>
    <row r="40" spans="3:8" ht="12">
      <c r="C40" t="s">
        <v>21</v>
      </c>
      <c r="D40" t="s">
        <v>25</v>
      </c>
      <c r="E40" s="1">
        <v>0</v>
      </c>
      <c r="F40" s="5" t="s">
        <v>194</v>
      </c>
      <c r="G40" s="1">
        <v>0</v>
      </c>
      <c r="H40" s="5" t="s">
        <v>194</v>
      </c>
    </row>
    <row r="41" spans="3:6" ht="12">
      <c r="C41" t="s">
        <v>26</v>
      </c>
      <c r="D41" t="s">
        <v>152</v>
      </c>
      <c r="F41" s="33"/>
    </row>
    <row r="42" spans="4:8" ht="12">
      <c r="D42" t="s">
        <v>153</v>
      </c>
      <c r="E42" s="1">
        <v>0</v>
      </c>
      <c r="F42" s="5" t="s">
        <v>194</v>
      </c>
      <c r="G42" s="1">
        <v>0</v>
      </c>
      <c r="H42" s="5" t="s">
        <v>194</v>
      </c>
    </row>
    <row r="43" spans="2:6" ht="12">
      <c r="B43" t="s">
        <v>27</v>
      </c>
      <c r="C43" t="s">
        <v>154</v>
      </c>
      <c r="F43" s="33"/>
    </row>
    <row r="44" spans="3:6" ht="12">
      <c r="C44" t="s">
        <v>155</v>
      </c>
      <c r="F44" s="33"/>
    </row>
    <row r="45" spans="3:9" ht="12.75" thickBot="1">
      <c r="C45" t="s">
        <v>28</v>
      </c>
      <c r="E45" s="8">
        <f>SUM(E38:E42)</f>
        <v>-1703</v>
      </c>
      <c r="F45" s="40" t="s">
        <v>194</v>
      </c>
      <c r="G45" s="8">
        <f>SUM(G38:G42)</f>
        <v>-4561</v>
      </c>
      <c r="H45" s="40" t="s">
        <v>194</v>
      </c>
      <c r="I45" s="9" t="e">
        <f>-(G45-H45)/H45</f>
        <v>#VALUE!</v>
      </c>
    </row>
    <row r="46" spans="5:8" s="13" customFormat="1" ht="12.75" thickTop="1">
      <c r="E46" s="14"/>
      <c r="F46" s="39"/>
      <c r="G46" s="14"/>
      <c r="H46" s="61"/>
    </row>
    <row r="47" spans="1:8" s="13" customFormat="1" ht="12">
      <c r="A47" s="13">
        <v>3</v>
      </c>
      <c r="B47" s="13" t="s">
        <v>2</v>
      </c>
      <c r="C47" s="13" t="s">
        <v>156</v>
      </c>
      <c r="E47" s="14"/>
      <c r="F47" s="39"/>
      <c r="G47" s="14"/>
      <c r="H47" s="61"/>
    </row>
    <row r="48" spans="3:8" s="13" customFormat="1" ht="12">
      <c r="C48" s="13" t="s">
        <v>157</v>
      </c>
      <c r="E48" s="14"/>
      <c r="F48" s="39"/>
      <c r="G48" s="14"/>
      <c r="H48" s="61"/>
    </row>
    <row r="49" spans="3:8" s="13" customFormat="1" ht="12">
      <c r="C49" s="13" t="s">
        <v>158</v>
      </c>
      <c r="E49" s="14"/>
      <c r="F49" s="39"/>
      <c r="G49" s="14"/>
      <c r="H49" s="61"/>
    </row>
    <row r="50" spans="3:8" s="13" customFormat="1" ht="12">
      <c r="C50" s="13" t="s">
        <v>20</v>
      </c>
      <c r="D50" s="13" t="s">
        <v>159</v>
      </c>
      <c r="E50" s="14"/>
      <c r="F50" s="39"/>
      <c r="H50" s="39"/>
    </row>
    <row r="51" spans="4:9" s="13" customFormat="1" ht="12">
      <c r="D51" s="13" t="s">
        <v>160</v>
      </c>
      <c r="E51" s="14">
        <f>E45/16500*100</f>
        <v>-10.321212121212122</v>
      </c>
      <c r="F51" s="5" t="s">
        <v>194</v>
      </c>
      <c r="G51" s="14">
        <f>G45/16500*100</f>
        <v>-27.64242424242424</v>
      </c>
      <c r="H51" s="61" t="s">
        <v>194</v>
      </c>
      <c r="I51" s="9" t="e">
        <f>-(G51-H51)/H51</f>
        <v>#VALUE!</v>
      </c>
    </row>
    <row r="52" spans="3:9" s="13" customFormat="1" ht="12">
      <c r="C52" s="13" t="s">
        <v>21</v>
      </c>
      <c r="D52" s="13" t="s">
        <v>161</v>
      </c>
      <c r="E52" s="14"/>
      <c r="F52" s="59"/>
      <c r="G52" s="14"/>
      <c r="H52" s="61"/>
      <c r="I52" s="9"/>
    </row>
    <row r="53" spans="4:9" s="13" customFormat="1" ht="12">
      <c r="D53" s="13" t="s">
        <v>162</v>
      </c>
      <c r="E53" s="14">
        <f>E45/16500*100</f>
        <v>-10.321212121212122</v>
      </c>
      <c r="F53" s="5" t="s">
        <v>194</v>
      </c>
      <c r="G53" s="14">
        <f>G45/16500*100</f>
        <v>-27.64242424242424</v>
      </c>
      <c r="H53" s="61" t="s">
        <v>194</v>
      </c>
      <c r="I53" s="9" t="e">
        <f>-(G53-H53)/H53</f>
        <v>#VALUE!</v>
      </c>
    </row>
    <row r="54" spans="5:8" s="13" customFormat="1" ht="12">
      <c r="E54" s="14"/>
      <c r="G54" s="14"/>
      <c r="H54" s="61"/>
    </row>
    <row r="55" ht="12.75">
      <c r="A55" s="15" t="s">
        <v>29</v>
      </c>
    </row>
    <row r="56" spans="7:9" ht="12.75">
      <c r="G56" s="16"/>
      <c r="H56" s="16"/>
      <c r="I56" s="3" t="s">
        <v>0</v>
      </c>
    </row>
    <row r="57" spans="5:9" ht="12.75">
      <c r="E57" s="16" t="s">
        <v>168</v>
      </c>
      <c r="G57" s="16" t="s">
        <v>166</v>
      </c>
      <c r="H57" s="16"/>
      <c r="I57" s="3"/>
    </row>
    <row r="58" spans="5:9" ht="12.75">
      <c r="E58" s="16" t="s">
        <v>127</v>
      </c>
      <c r="G58" s="16" t="s">
        <v>167</v>
      </c>
      <c r="H58" s="16"/>
      <c r="I58" s="3"/>
    </row>
    <row r="59" spans="5:7" ht="12.75">
      <c r="E59" s="41" t="s">
        <v>163</v>
      </c>
      <c r="G59" s="36" t="s">
        <v>164</v>
      </c>
    </row>
    <row r="60" spans="5:7" ht="12.75">
      <c r="E60" s="34" t="s">
        <v>132</v>
      </c>
      <c r="G60" s="37" t="s">
        <v>165</v>
      </c>
    </row>
    <row r="61" spans="5:7" ht="12.75">
      <c r="E61" s="16" t="s">
        <v>55</v>
      </c>
      <c r="G61" s="3" t="s">
        <v>55</v>
      </c>
    </row>
    <row r="63" spans="1:9" ht="12">
      <c r="A63" s="7">
        <v>1</v>
      </c>
      <c r="B63" t="s">
        <v>30</v>
      </c>
      <c r="E63" s="20">
        <v>8863</v>
      </c>
      <c r="G63" s="20">
        <v>9696</v>
      </c>
      <c r="I63" s="9">
        <f>(E63-G63)/G63</f>
        <v>-0.08591171617161716</v>
      </c>
    </row>
    <row r="64" spans="1:9" ht="12">
      <c r="A64" s="7">
        <v>2</v>
      </c>
      <c r="B64" t="s">
        <v>31</v>
      </c>
      <c r="E64" s="20">
        <v>0</v>
      </c>
      <c r="G64" s="20">
        <v>0</v>
      </c>
      <c r="I64" s="9">
        <v>0</v>
      </c>
    </row>
    <row r="65" spans="1:9" ht="12">
      <c r="A65" s="7">
        <v>3</v>
      </c>
      <c r="B65" t="s">
        <v>32</v>
      </c>
      <c r="E65" s="20">
        <v>0</v>
      </c>
      <c r="G65" s="20">
        <v>0</v>
      </c>
      <c r="I65" s="9">
        <v>0</v>
      </c>
    </row>
    <row r="66" spans="1:9" ht="12">
      <c r="A66" s="7">
        <v>4</v>
      </c>
      <c r="B66" t="s">
        <v>33</v>
      </c>
      <c r="E66" s="20">
        <f>368-312</f>
        <v>56</v>
      </c>
      <c r="G66" s="20">
        <v>61</v>
      </c>
      <c r="I66" s="9">
        <f>(E66-G66)/G66</f>
        <v>-0.08196721311475409</v>
      </c>
    </row>
    <row r="67" spans="1:9" ht="12">
      <c r="A67" s="7"/>
      <c r="E67" s="17">
        <f>SUM(E63:E66)</f>
        <v>8919</v>
      </c>
      <c r="G67" s="17">
        <f>SUM(G63:G66)</f>
        <v>9757</v>
      </c>
      <c r="I67" s="9">
        <f>(E67-G67)/G67</f>
        <v>-0.08588705544737112</v>
      </c>
    </row>
    <row r="68" spans="1:9" ht="12">
      <c r="A68" s="7"/>
      <c r="E68" s="1"/>
      <c r="I68" s="9"/>
    </row>
    <row r="69" spans="1:9" ht="12">
      <c r="A69" s="7">
        <v>5</v>
      </c>
      <c r="B69" t="s">
        <v>34</v>
      </c>
      <c r="E69" s="1"/>
      <c r="I69" s="9"/>
    </row>
    <row r="70" spans="1:9" ht="12">
      <c r="A70" s="7"/>
      <c r="C70" t="s">
        <v>35</v>
      </c>
      <c r="E70" s="20">
        <v>439</v>
      </c>
      <c r="G70" s="20">
        <v>556</v>
      </c>
      <c r="I70" s="9">
        <f>(E70-G70)/G70</f>
        <v>-0.210431654676259</v>
      </c>
    </row>
    <row r="71" spans="1:9" ht="12">
      <c r="A71" s="7"/>
      <c r="C71" t="s">
        <v>36</v>
      </c>
      <c r="E71" s="20">
        <v>698</v>
      </c>
      <c r="G71" s="20">
        <v>1294</v>
      </c>
      <c r="I71" s="9">
        <f>(E71-G71)/G71</f>
        <v>-0.4605873261205564</v>
      </c>
    </row>
    <row r="72" spans="1:9" ht="12">
      <c r="A72" s="7"/>
      <c r="C72" t="s">
        <v>37</v>
      </c>
      <c r="E72" s="20">
        <v>0</v>
      </c>
      <c r="G72" s="20">
        <v>0</v>
      </c>
      <c r="I72" s="9">
        <v>0</v>
      </c>
    </row>
    <row r="73" spans="1:9" ht="12">
      <c r="A73" s="7"/>
      <c r="C73" t="s">
        <v>38</v>
      </c>
      <c r="E73" s="20">
        <v>450</v>
      </c>
      <c r="G73" s="20">
        <v>3110</v>
      </c>
      <c r="I73" s="9">
        <f>(E73-G73)/G73</f>
        <v>-0.8553054662379421</v>
      </c>
    </row>
    <row r="74" spans="1:9" ht="12">
      <c r="A74" s="7"/>
      <c r="C74" t="s">
        <v>169</v>
      </c>
      <c r="E74" s="29">
        <v>490</v>
      </c>
      <c r="G74" s="29">
        <v>199</v>
      </c>
      <c r="I74" s="9">
        <f>(E74-G74)/G74</f>
        <v>1.4623115577889447</v>
      </c>
    </row>
    <row r="75" spans="1:9" ht="12">
      <c r="A75" s="7"/>
      <c r="E75" s="1">
        <f>SUM(E70:E74)</f>
        <v>2077</v>
      </c>
      <c r="G75" s="1">
        <f>SUM(G70:G74)</f>
        <v>5159</v>
      </c>
      <c r="I75" s="9">
        <f>(E75-G75)/G75</f>
        <v>-0.5974025974025974</v>
      </c>
    </row>
    <row r="76" spans="1:9" ht="12">
      <c r="A76" s="7"/>
      <c r="E76" s="1"/>
      <c r="I76" s="9"/>
    </row>
    <row r="77" spans="1:9" ht="12">
      <c r="A77" s="7">
        <v>6</v>
      </c>
      <c r="B77" t="s">
        <v>39</v>
      </c>
      <c r="E77" s="1"/>
      <c r="I77" s="9"/>
    </row>
    <row r="78" spans="1:9" ht="12">
      <c r="A78" s="7"/>
      <c r="C78" t="s">
        <v>40</v>
      </c>
      <c r="E78" s="20">
        <v>-19773</v>
      </c>
      <c r="G78" s="20">
        <v>-17470</v>
      </c>
      <c r="I78" s="9">
        <f>(E78-G78)/G78</f>
        <v>0.1318259874069834</v>
      </c>
    </row>
    <row r="79" spans="1:9" ht="12">
      <c r="A79" s="7"/>
      <c r="C79" t="s">
        <v>41</v>
      </c>
      <c r="E79" s="20">
        <v>-1948</v>
      </c>
      <c r="G79" s="20">
        <v>-1397</v>
      </c>
      <c r="I79" s="9">
        <f>(E79-G79)/G79</f>
        <v>0.39441660701503223</v>
      </c>
    </row>
    <row r="80" spans="1:9" ht="12">
      <c r="A80" s="7"/>
      <c r="C80" t="s">
        <v>42</v>
      </c>
      <c r="E80" s="20">
        <v>-5800</v>
      </c>
      <c r="G80" s="20">
        <v>-6960</v>
      </c>
      <c r="I80" s="9">
        <f>(E80-G80)/G80</f>
        <v>-0.16666666666666666</v>
      </c>
    </row>
    <row r="81" spans="1:9" ht="12">
      <c r="A81" s="7"/>
      <c r="C81" t="s">
        <v>43</v>
      </c>
      <c r="E81" s="20">
        <v>-71</v>
      </c>
      <c r="G81" s="20">
        <v>-8</v>
      </c>
      <c r="I81" s="9">
        <f>(E81-G81)/G81</f>
        <v>7.875</v>
      </c>
    </row>
    <row r="82" spans="1:9" ht="12">
      <c r="A82" s="7"/>
      <c r="C82" t="s">
        <v>51</v>
      </c>
      <c r="E82" s="1">
        <v>0</v>
      </c>
      <c r="G82" s="1">
        <v>0</v>
      </c>
      <c r="I82" s="9"/>
    </row>
    <row r="83" spans="1:9" ht="12">
      <c r="A83" s="7"/>
      <c r="E83" s="1"/>
      <c r="I83" s="9"/>
    </row>
    <row r="84" spans="1:9" ht="12">
      <c r="A84" s="7">
        <v>7</v>
      </c>
      <c r="B84" t="s">
        <v>170</v>
      </c>
      <c r="E84" s="17">
        <f>SUM(E75:E81)</f>
        <v>-25515</v>
      </c>
      <c r="G84" s="17">
        <f>SUM(G75:G81)</f>
        <v>-20676</v>
      </c>
      <c r="I84" s="9">
        <f>(E84-G84)/G84</f>
        <v>0.2340394660475914</v>
      </c>
    </row>
    <row r="85" spans="1:9" ht="12">
      <c r="A85" s="7"/>
      <c r="E85" s="1"/>
      <c r="G85" s="10"/>
      <c r="I85" s="9"/>
    </row>
    <row r="86" spans="5:9" ht="12.75" thickBot="1">
      <c r="E86" s="8">
        <f>E67+E84</f>
        <v>-16596</v>
      </c>
      <c r="G86" s="8">
        <f>G67+G84</f>
        <v>-10919</v>
      </c>
      <c r="I86" s="9">
        <f>(E86-G86)/G86</f>
        <v>0.5199194065390603</v>
      </c>
    </row>
    <row r="87" spans="5:9" ht="12.75" thickTop="1">
      <c r="E87" s="1"/>
      <c r="I87" s="9"/>
    </row>
    <row r="88" spans="1:9" ht="12">
      <c r="A88" s="7">
        <v>8</v>
      </c>
      <c r="B88" t="s">
        <v>44</v>
      </c>
      <c r="E88" s="1"/>
      <c r="I88" s="9"/>
    </row>
    <row r="89" spans="1:9" ht="12">
      <c r="A89" s="7"/>
      <c r="B89" t="s">
        <v>45</v>
      </c>
      <c r="E89" s="20">
        <v>16500</v>
      </c>
      <c r="G89" s="20">
        <v>16500</v>
      </c>
      <c r="I89" s="9">
        <f>(E89-G89)/G89</f>
        <v>0</v>
      </c>
    </row>
    <row r="90" spans="1:9" ht="12">
      <c r="A90" s="7"/>
      <c r="B90" t="s">
        <v>46</v>
      </c>
      <c r="E90" s="1"/>
      <c r="I90" s="9"/>
    </row>
    <row r="91" spans="1:9" ht="12">
      <c r="A91" s="7"/>
      <c r="C91" t="s">
        <v>47</v>
      </c>
      <c r="E91" s="20">
        <v>1275</v>
      </c>
      <c r="G91" s="20">
        <v>1275</v>
      </c>
      <c r="I91" s="9">
        <f>(E91-G91)/G91</f>
        <v>0</v>
      </c>
    </row>
    <row r="92" spans="1:9" ht="12">
      <c r="A92" s="7"/>
      <c r="C92" t="s">
        <v>48</v>
      </c>
      <c r="E92" s="1">
        <v>498</v>
      </c>
      <c r="G92" s="1">
        <v>498</v>
      </c>
      <c r="I92" s="9">
        <f>(E92-G92)/G92</f>
        <v>0</v>
      </c>
    </row>
    <row r="93" spans="1:9" ht="12">
      <c r="A93" s="7"/>
      <c r="C93" t="s">
        <v>49</v>
      </c>
      <c r="E93" s="1">
        <v>0</v>
      </c>
      <c r="G93" s="1">
        <v>0</v>
      </c>
      <c r="I93" s="9">
        <v>0</v>
      </c>
    </row>
    <row r="94" spans="1:9" ht="12">
      <c r="A94" s="7"/>
      <c r="C94" t="s">
        <v>50</v>
      </c>
      <c r="E94" s="1">
        <v>0</v>
      </c>
      <c r="G94" s="1">
        <v>0</v>
      </c>
      <c r="I94" s="9">
        <v>0</v>
      </c>
    </row>
    <row r="95" spans="1:9" ht="12">
      <c r="A95" s="7"/>
      <c r="C95" t="s">
        <v>171</v>
      </c>
      <c r="E95" s="20">
        <f>-37140-312</f>
        <v>-37452</v>
      </c>
      <c r="G95" s="20">
        <v>-31772</v>
      </c>
      <c r="I95" s="9">
        <f>(E95-G95)/G95</f>
        <v>0.17877376306181544</v>
      </c>
    </row>
    <row r="96" spans="1:9" ht="12">
      <c r="A96" s="7"/>
      <c r="C96" t="s">
        <v>51</v>
      </c>
      <c r="E96" s="11">
        <v>0</v>
      </c>
      <c r="G96" s="11">
        <v>0</v>
      </c>
      <c r="I96" s="9"/>
    </row>
    <row r="97" spans="1:9" ht="12">
      <c r="A97" s="7"/>
      <c r="E97" s="1">
        <f>SUM(E89:E96)</f>
        <v>-19179</v>
      </c>
      <c r="G97" s="1">
        <f>SUM(G89:G96)</f>
        <v>-13499</v>
      </c>
      <c r="I97" s="9">
        <f>(E97-G97)/G97</f>
        <v>0.42077190903029854</v>
      </c>
    </row>
    <row r="98" spans="1:9" ht="12">
      <c r="A98" s="7"/>
      <c r="E98" s="1"/>
      <c r="I98" s="9"/>
    </row>
    <row r="99" spans="1:9" ht="12">
      <c r="A99" s="7">
        <v>9</v>
      </c>
      <c r="B99" t="s">
        <v>52</v>
      </c>
      <c r="E99" s="20">
        <v>0</v>
      </c>
      <c r="G99" s="20">
        <v>0</v>
      </c>
      <c r="I99" s="9"/>
    </row>
    <row r="100" spans="1:9" ht="12">
      <c r="A100" s="7">
        <v>10</v>
      </c>
      <c r="B100" t="s">
        <v>53</v>
      </c>
      <c r="E100" s="1">
        <v>1901</v>
      </c>
      <c r="G100" s="1">
        <v>1840</v>
      </c>
      <c r="I100" s="9"/>
    </row>
    <row r="101" spans="1:9" ht="12">
      <c r="A101" s="7">
        <v>11</v>
      </c>
      <c r="B101" t="s">
        <v>54</v>
      </c>
      <c r="E101" s="20">
        <v>682</v>
      </c>
      <c r="G101" s="20">
        <v>740</v>
      </c>
      <c r="I101" s="9">
        <f>(E101-G101)/G101</f>
        <v>-0.07837837837837838</v>
      </c>
    </row>
    <row r="102" spans="1:9" ht="12.75" thickBot="1">
      <c r="A102" s="7"/>
      <c r="E102" s="18">
        <f>SUM(E97:E101)</f>
        <v>-16596</v>
      </c>
      <c r="G102" s="18">
        <f>SUM(G97:G101)</f>
        <v>-10919</v>
      </c>
      <c r="I102" s="9">
        <f>(E102-G102)/G102</f>
        <v>0.5199194065390603</v>
      </c>
    </row>
    <row r="103" spans="1:9" ht="12.75" thickTop="1">
      <c r="A103" s="7"/>
      <c r="E103" s="10"/>
      <c r="G103" s="10"/>
      <c r="I103" s="9"/>
    </row>
    <row r="104" spans="1:9" ht="12">
      <c r="A104" s="7">
        <v>12</v>
      </c>
      <c r="B104" t="s">
        <v>172</v>
      </c>
      <c r="E104" s="1">
        <f>(E97-E66)/E89*100</f>
        <v>-116.57575757575758</v>
      </c>
      <c r="G104" s="1">
        <f>(G97-G66)/G89*100</f>
        <v>-82.18181818181817</v>
      </c>
      <c r="I104" s="9">
        <f>(E104-G104)/G104</f>
        <v>0.418510324483776</v>
      </c>
    </row>
    <row r="106" ht="12.75">
      <c r="B106" s="21" t="s">
        <v>56</v>
      </c>
    </row>
    <row r="108" spans="1:8" ht="12.75">
      <c r="A108" s="7">
        <v>1</v>
      </c>
      <c r="B108" s="15" t="s">
        <v>57</v>
      </c>
      <c r="F108"/>
      <c r="G108"/>
      <c r="H108" s="7"/>
    </row>
    <row r="109" spans="1:8" ht="12">
      <c r="A109" s="7"/>
      <c r="B109" t="s">
        <v>173</v>
      </c>
      <c r="F109"/>
      <c r="G109"/>
      <c r="H109" s="7"/>
    </row>
    <row r="110" spans="1:8" ht="12">
      <c r="A110" s="7"/>
      <c r="B110" t="s">
        <v>174</v>
      </c>
      <c r="F110"/>
      <c r="G110"/>
      <c r="H110" s="7"/>
    </row>
    <row r="111" spans="1:8" ht="12">
      <c r="A111" s="7"/>
      <c r="F111"/>
      <c r="G111"/>
      <c r="H111" s="7"/>
    </row>
    <row r="112" spans="1:8" ht="12.75">
      <c r="A112" s="7">
        <v>2</v>
      </c>
      <c r="B112" s="15" t="s">
        <v>58</v>
      </c>
      <c r="F112"/>
      <c r="G112"/>
      <c r="H112" s="7"/>
    </row>
    <row r="113" spans="1:8" ht="12">
      <c r="A113" s="7"/>
      <c r="B113" s="13" t="s">
        <v>175</v>
      </c>
      <c r="H113" s="7"/>
    </row>
    <row r="114" spans="1:8" ht="12">
      <c r="A114" s="7"/>
      <c r="F114"/>
      <c r="G114"/>
      <c r="H114" s="7"/>
    </row>
    <row r="115" spans="1:8" ht="12.75">
      <c r="A115" s="7">
        <v>3</v>
      </c>
      <c r="B115" s="15" t="s">
        <v>59</v>
      </c>
      <c r="F115"/>
      <c r="G115"/>
      <c r="H115" s="7"/>
    </row>
    <row r="116" spans="1:8" ht="12">
      <c r="A116" s="7"/>
      <c r="B116" t="s">
        <v>176</v>
      </c>
      <c r="F116"/>
      <c r="G116"/>
      <c r="H116" s="7"/>
    </row>
    <row r="117" spans="1:8" ht="12">
      <c r="A117" s="7"/>
      <c r="F117"/>
      <c r="G117"/>
      <c r="H117" s="7"/>
    </row>
    <row r="118" spans="1:8" ht="12.75">
      <c r="A118" s="7">
        <v>4</v>
      </c>
      <c r="B118" s="30" t="s">
        <v>121</v>
      </c>
      <c r="C118" s="38"/>
      <c r="D118" s="38"/>
      <c r="E118" s="43"/>
      <c r="F118"/>
      <c r="G118"/>
      <c r="H118" s="7"/>
    </row>
    <row r="119" spans="1:8" ht="12">
      <c r="A119" s="7"/>
      <c r="B119" s="31" t="s">
        <v>216</v>
      </c>
      <c r="F119"/>
      <c r="G119"/>
      <c r="H119" s="7"/>
    </row>
    <row r="120" spans="1:8" ht="12">
      <c r="A120" s="7"/>
      <c r="F120"/>
      <c r="G120"/>
      <c r="H120" s="7"/>
    </row>
    <row r="121" spans="1:8" ht="12.75">
      <c r="A121" s="7">
        <v>5</v>
      </c>
      <c r="B121" s="15" t="s">
        <v>60</v>
      </c>
      <c r="F121"/>
      <c r="G121"/>
      <c r="H121" s="7"/>
    </row>
    <row r="122" spans="1:8" ht="12">
      <c r="A122" s="7"/>
      <c r="B122" t="s">
        <v>177</v>
      </c>
      <c r="F122"/>
      <c r="G122"/>
      <c r="H122" s="7"/>
    </row>
    <row r="123" spans="1:8" ht="12">
      <c r="A123" s="7"/>
      <c r="F123"/>
      <c r="G123"/>
      <c r="H123" s="7"/>
    </row>
    <row r="124" spans="1:8" ht="12.75">
      <c r="A124" s="7">
        <v>6</v>
      </c>
      <c r="B124" s="15" t="s">
        <v>178</v>
      </c>
      <c r="F124"/>
      <c r="G124"/>
      <c r="H124" s="7"/>
    </row>
    <row r="125" spans="1:8" ht="12">
      <c r="A125" s="7"/>
      <c r="B125" t="s">
        <v>217</v>
      </c>
      <c r="F125"/>
      <c r="G125"/>
      <c r="H125" s="7"/>
    </row>
    <row r="126" spans="1:8" ht="12">
      <c r="A126" s="7"/>
      <c r="F126"/>
      <c r="G126"/>
      <c r="H126" s="7"/>
    </row>
    <row r="127" spans="1:8" ht="12.75">
      <c r="A127" s="7">
        <v>7</v>
      </c>
      <c r="B127" s="15" t="s">
        <v>61</v>
      </c>
      <c r="F127"/>
      <c r="G127"/>
      <c r="H127" s="7"/>
    </row>
    <row r="128" spans="1:8" ht="12">
      <c r="A128" s="7"/>
      <c r="B128" s="13" t="s">
        <v>218</v>
      </c>
      <c r="F128"/>
      <c r="G128"/>
      <c r="H128" s="7"/>
    </row>
    <row r="129" spans="1:8" ht="12">
      <c r="A129" s="7"/>
      <c r="F129"/>
      <c r="G129"/>
      <c r="H129" s="7"/>
    </row>
    <row r="130" spans="1:8" ht="12.75">
      <c r="A130" s="7">
        <v>8</v>
      </c>
      <c r="B130" s="15" t="s">
        <v>62</v>
      </c>
      <c r="F130"/>
      <c r="G130"/>
      <c r="H130" s="7"/>
    </row>
    <row r="131" spans="1:8" s="13" customFormat="1" ht="12">
      <c r="A131" s="39"/>
      <c r="B131" s="13" t="s">
        <v>220</v>
      </c>
      <c r="E131" s="14"/>
      <c r="H131" s="39"/>
    </row>
    <row r="132" spans="1:8" s="13" customFormat="1" ht="12">
      <c r="A132" s="39"/>
      <c r="B132" s="13" t="s">
        <v>219</v>
      </c>
      <c r="E132" s="14"/>
      <c r="H132" s="39"/>
    </row>
    <row r="133" spans="1:8" s="13" customFormat="1" ht="12">
      <c r="A133" s="39"/>
      <c r="B133" t="s">
        <v>114</v>
      </c>
      <c r="C133" t="s">
        <v>118</v>
      </c>
      <c r="E133" s="14"/>
      <c r="H133" s="39"/>
    </row>
    <row r="134" spans="1:8" s="13" customFormat="1" ht="12">
      <c r="A134" s="39"/>
      <c r="B134"/>
      <c r="C134" t="s">
        <v>119</v>
      </c>
      <c r="E134" s="14"/>
      <c r="H134" s="39"/>
    </row>
    <row r="135" spans="1:8" s="13" customFormat="1" ht="12">
      <c r="A135" s="39"/>
      <c r="B135"/>
      <c r="C135" t="s">
        <v>117</v>
      </c>
      <c r="E135" s="14"/>
      <c r="H135" s="39"/>
    </row>
    <row r="136" spans="1:8" ht="12">
      <c r="A136" s="7"/>
      <c r="B136" t="s">
        <v>115</v>
      </c>
      <c r="C136" t="s">
        <v>180</v>
      </c>
      <c r="F136"/>
      <c r="G136"/>
      <c r="H136" s="7"/>
    </row>
    <row r="137" spans="1:8" ht="12">
      <c r="A137" s="7"/>
      <c r="C137" t="s">
        <v>179</v>
      </c>
      <c r="F137"/>
      <c r="G137"/>
      <c r="H137" s="7"/>
    </row>
    <row r="138" spans="1:8" ht="12">
      <c r="A138" s="7"/>
      <c r="F138"/>
      <c r="G138"/>
      <c r="H138" s="7"/>
    </row>
    <row r="139" spans="1:8" ht="12">
      <c r="A139" s="7"/>
      <c r="B139" t="s">
        <v>120</v>
      </c>
      <c r="F139"/>
      <c r="G139"/>
      <c r="H139" s="7"/>
    </row>
    <row r="140" spans="1:8" ht="12">
      <c r="A140" s="7"/>
      <c r="B140" t="s">
        <v>116</v>
      </c>
      <c r="F140"/>
      <c r="G140"/>
      <c r="H140" s="7"/>
    </row>
    <row r="141" spans="1:8" ht="12">
      <c r="A141" s="7"/>
      <c r="F141"/>
      <c r="G141"/>
      <c r="H141" s="7"/>
    </row>
    <row r="142" spans="1:8" ht="12.75">
      <c r="A142" s="7">
        <v>9</v>
      </c>
      <c r="B142" s="15" t="s">
        <v>63</v>
      </c>
      <c r="F142"/>
      <c r="G142"/>
      <c r="H142" s="7"/>
    </row>
    <row r="143" spans="1:8" ht="12">
      <c r="A143" s="7"/>
      <c r="B143" t="s">
        <v>181</v>
      </c>
      <c r="F143"/>
      <c r="G143"/>
      <c r="H143" s="7"/>
    </row>
    <row r="144" spans="1:8" ht="12">
      <c r="A144" s="7"/>
      <c r="B144" t="s">
        <v>182</v>
      </c>
      <c r="F144"/>
      <c r="G144"/>
      <c r="H144" s="7"/>
    </row>
    <row r="145" spans="1:8" ht="12">
      <c r="A145" s="7"/>
      <c r="F145"/>
      <c r="G145"/>
      <c r="H145" s="7"/>
    </row>
    <row r="146" spans="1:8" ht="12.75">
      <c r="A146" s="7">
        <v>10</v>
      </c>
      <c r="B146" s="15" t="s">
        <v>183</v>
      </c>
      <c r="F146"/>
      <c r="G146"/>
      <c r="H146" s="7"/>
    </row>
    <row r="147" spans="1:8" ht="12">
      <c r="A147" s="7"/>
      <c r="B147" t="s">
        <v>232</v>
      </c>
      <c r="F147"/>
      <c r="G147"/>
      <c r="H147" s="7"/>
    </row>
    <row r="148" spans="1:8" ht="12">
      <c r="A148" s="7"/>
      <c r="F148"/>
      <c r="G148"/>
      <c r="H148" s="7"/>
    </row>
    <row r="149" spans="1:8" ht="12.75">
      <c r="A149" s="7">
        <v>11</v>
      </c>
      <c r="B149" s="15" t="s">
        <v>64</v>
      </c>
      <c r="F149"/>
      <c r="G149"/>
      <c r="H149" s="7"/>
    </row>
    <row r="150" spans="1:8" ht="12">
      <c r="A150" s="7"/>
      <c r="B150" t="s">
        <v>113</v>
      </c>
      <c r="F150"/>
      <c r="G150"/>
      <c r="H150" s="7"/>
    </row>
    <row r="151" spans="1:8" ht="12">
      <c r="A151" s="7"/>
      <c r="F151"/>
      <c r="G151"/>
      <c r="H151" s="7"/>
    </row>
    <row r="152" spans="1:8" ht="12.75">
      <c r="A152" s="7">
        <v>12</v>
      </c>
      <c r="B152" s="15" t="s">
        <v>65</v>
      </c>
      <c r="F152"/>
      <c r="G152" s="7" t="s">
        <v>55</v>
      </c>
      <c r="H152" s="7"/>
    </row>
    <row r="153" spans="1:8" ht="12">
      <c r="A153" s="7"/>
      <c r="C153" s="57" t="s">
        <v>66</v>
      </c>
      <c r="F153"/>
      <c r="H153" s="7"/>
    </row>
    <row r="154" spans="1:8" ht="12">
      <c r="A154" s="7"/>
      <c r="C154" t="s">
        <v>67</v>
      </c>
      <c r="F154"/>
      <c r="G154" s="22"/>
      <c r="H154" s="62"/>
    </row>
    <row r="155" spans="1:8" ht="12">
      <c r="A155" s="7"/>
      <c r="D155" t="s">
        <v>68</v>
      </c>
      <c r="F155"/>
      <c r="G155" s="27">
        <f>4863</f>
        <v>4863</v>
      </c>
      <c r="H155" s="63"/>
    </row>
    <row r="156" spans="1:8" ht="12">
      <c r="A156" s="7"/>
      <c r="D156" t="s">
        <v>85</v>
      </c>
      <c r="F156"/>
      <c r="G156" s="27">
        <f>2197+7279+81</f>
        <v>9557</v>
      </c>
      <c r="H156" s="63"/>
    </row>
    <row r="157" spans="1:8" ht="12">
      <c r="A157" s="7"/>
      <c r="D157" t="s">
        <v>84</v>
      </c>
      <c r="F157"/>
      <c r="G157" s="27">
        <f>325+1001</f>
        <v>1326</v>
      </c>
      <c r="H157" s="63"/>
    </row>
    <row r="158" spans="1:8" ht="12">
      <c r="A158" s="7"/>
      <c r="C158" t="s">
        <v>70</v>
      </c>
      <c r="F158"/>
      <c r="G158" s="23"/>
      <c r="H158" s="63"/>
    </row>
    <row r="159" spans="1:8" ht="12">
      <c r="A159" s="7"/>
      <c r="D159" t="s">
        <v>68</v>
      </c>
      <c r="F159"/>
      <c r="G159" s="27">
        <f>2432+537+21</f>
        <v>2990</v>
      </c>
      <c r="H159" s="63"/>
    </row>
    <row r="160" spans="1:8" ht="12">
      <c r="A160" s="7"/>
      <c r="D160" t="s">
        <v>69</v>
      </c>
      <c r="F160"/>
      <c r="G160" s="27">
        <f>682+355</f>
        <v>1037</v>
      </c>
      <c r="H160" s="63"/>
    </row>
    <row r="161" spans="1:8" ht="12.75" thickBot="1">
      <c r="A161" s="7"/>
      <c r="F161"/>
      <c r="G161" s="28">
        <f>SUM(G155:G160)</f>
        <v>19773</v>
      </c>
      <c r="H161" s="64"/>
    </row>
    <row r="162" spans="1:8" ht="12.75" thickTop="1">
      <c r="A162" s="7"/>
      <c r="C162" s="57" t="s">
        <v>221</v>
      </c>
      <c r="F162"/>
      <c r="G162"/>
      <c r="H162" s="7"/>
    </row>
    <row r="163" spans="1:8" ht="12">
      <c r="A163" s="7"/>
      <c r="C163" t="s">
        <v>67</v>
      </c>
      <c r="F163"/>
      <c r="G163"/>
      <c r="H163" s="7"/>
    </row>
    <row r="164" spans="1:8" ht="12.75" thickBot="1">
      <c r="A164" s="7"/>
      <c r="D164" t="s">
        <v>85</v>
      </c>
      <c r="F164"/>
      <c r="G164" s="56">
        <v>1901</v>
      </c>
      <c r="H164" s="7"/>
    </row>
    <row r="165" spans="1:8" ht="12.75" thickTop="1">
      <c r="A165" s="7"/>
      <c r="F165"/>
      <c r="G165"/>
      <c r="H165" s="7"/>
    </row>
    <row r="166" spans="1:8" ht="12">
      <c r="A166" s="7"/>
      <c r="B166" t="s">
        <v>122</v>
      </c>
      <c r="F166"/>
      <c r="G166"/>
      <c r="H166" s="7"/>
    </row>
    <row r="167" spans="1:8" ht="12">
      <c r="A167" s="7"/>
      <c r="F167"/>
      <c r="G167"/>
      <c r="H167" s="7"/>
    </row>
    <row r="168" spans="1:8" ht="12.75">
      <c r="A168" s="7">
        <v>13</v>
      </c>
      <c r="B168" s="15" t="s">
        <v>184</v>
      </c>
      <c r="F168"/>
      <c r="G168"/>
      <c r="H168" s="7"/>
    </row>
    <row r="169" spans="1:8" ht="12">
      <c r="A169" s="7"/>
      <c r="B169" t="s">
        <v>185</v>
      </c>
      <c r="F169"/>
      <c r="G169"/>
      <c r="H169" s="7"/>
    </row>
    <row r="170" spans="1:8" ht="12">
      <c r="A170" s="7"/>
      <c r="F170"/>
      <c r="G170"/>
      <c r="H170" s="7"/>
    </row>
    <row r="171" spans="1:8" ht="12.75">
      <c r="A171" s="7">
        <v>14</v>
      </c>
      <c r="B171" s="15" t="s">
        <v>71</v>
      </c>
      <c r="F171"/>
      <c r="G171"/>
      <c r="H171" s="7"/>
    </row>
    <row r="172" spans="1:8" ht="12">
      <c r="A172" s="7"/>
      <c r="B172" t="s">
        <v>186</v>
      </c>
      <c r="F172"/>
      <c r="G172"/>
      <c r="H172" s="7"/>
    </row>
    <row r="173" spans="1:8" ht="12">
      <c r="A173" s="7"/>
      <c r="F173"/>
      <c r="G173"/>
      <c r="H173" s="7"/>
    </row>
    <row r="174" spans="1:8" ht="12.75">
      <c r="A174" s="7">
        <v>15</v>
      </c>
      <c r="B174" s="15" t="s">
        <v>72</v>
      </c>
      <c r="F174"/>
      <c r="G174"/>
      <c r="H174" s="7"/>
    </row>
    <row r="175" spans="1:8" ht="12">
      <c r="A175" s="7"/>
      <c r="B175" t="s">
        <v>90</v>
      </c>
      <c r="F175"/>
      <c r="G175"/>
      <c r="H175" s="7"/>
    </row>
    <row r="176" spans="1:8" ht="12">
      <c r="A176" s="7"/>
      <c r="B176" t="s">
        <v>20</v>
      </c>
      <c r="C176" t="s">
        <v>94</v>
      </c>
      <c r="F176"/>
      <c r="G176"/>
      <c r="H176" s="7"/>
    </row>
    <row r="177" spans="1:8" ht="12">
      <c r="A177" s="7"/>
      <c r="C177" t="s">
        <v>236</v>
      </c>
      <c r="F177"/>
      <c r="G177"/>
      <c r="H177" s="7"/>
    </row>
    <row r="178" spans="1:8" ht="12">
      <c r="A178" s="7"/>
      <c r="C178" t="s">
        <v>241</v>
      </c>
      <c r="F178"/>
      <c r="G178"/>
      <c r="H178" s="7"/>
    </row>
    <row r="179" spans="1:8" ht="12">
      <c r="A179" s="7"/>
      <c r="F179"/>
      <c r="G179"/>
      <c r="H179" s="7"/>
    </row>
    <row r="180" spans="1:8" ht="12">
      <c r="A180" s="7"/>
      <c r="B180" t="s">
        <v>21</v>
      </c>
      <c r="C180" t="s">
        <v>91</v>
      </c>
      <c r="F180"/>
      <c r="G180"/>
      <c r="H180" s="7"/>
    </row>
    <row r="181" spans="1:8" ht="12">
      <c r="A181" s="7"/>
      <c r="C181" t="s">
        <v>92</v>
      </c>
      <c r="F181"/>
      <c r="G181"/>
      <c r="H181" s="7"/>
    </row>
    <row r="182" spans="1:8" ht="12">
      <c r="A182" s="7"/>
      <c r="C182" t="s">
        <v>93</v>
      </c>
      <c r="F182"/>
      <c r="G182"/>
      <c r="H182" s="7"/>
    </row>
    <row r="183" spans="1:8" ht="12">
      <c r="A183" s="7"/>
      <c r="C183" t="s">
        <v>98</v>
      </c>
      <c r="F183"/>
      <c r="G183"/>
      <c r="H183" s="7"/>
    </row>
    <row r="184" spans="1:8" ht="12">
      <c r="A184" s="7"/>
      <c r="C184" t="s">
        <v>242</v>
      </c>
      <c r="F184"/>
      <c r="G184"/>
      <c r="H184" s="7"/>
    </row>
    <row r="185" spans="1:8" ht="12">
      <c r="A185" s="7"/>
      <c r="F185"/>
      <c r="G185"/>
      <c r="H185" s="7"/>
    </row>
    <row r="186" spans="1:8" ht="12">
      <c r="A186" s="7"/>
      <c r="B186" t="s">
        <v>26</v>
      </c>
      <c r="C186" t="s">
        <v>187</v>
      </c>
      <c r="F186"/>
      <c r="G186"/>
      <c r="H186" s="7"/>
    </row>
    <row r="187" spans="1:8" ht="12">
      <c r="A187" s="7"/>
      <c r="C187" t="s">
        <v>188</v>
      </c>
      <c r="F187"/>
      <c r="G187"/>
      <c r="H187" s="7"/>
    </row>
    <row r="188" spans="1:8" ht="12">
      <c r="A188" s="7"/>
      <c r="C188" t="s">
        <v>248</v>
      </c>
      <c r="F188"/>
      <c r="G188"/>
      <c r="H188" s="7"/>
    </row>
    <row r="189" spans="1:8" ht="12">
      <c r="A189" s="7"/>
      <c r="F189"/>
      <c r="G189"/>
      <c r="H189" s="7"/>
    </row>
    <row r="190" spans="1:8" ht="12">
      <c r="A190" s="7"/>
      <c r="B190" t="s">
        <v>99</v>
      </c>
      <c r="C190" t="s">
        <v>100</v>
      </c>
      <c r="F190"/>
      <c r="G190"/>
      <c r="H190" s="7"/>
    </row>
    <row r="191" spans="1:8" ht="12">
      <c r="A191" s="7"/>
      <c r="C191" t="s">
        <v>101</v>
      </c>
      <c r="F191"/>
      <c r="G191"/>
      <c r="H191" s="7"/>
    </row>
    <row r="192" spans="1:8" ht="12">
      <c r="A192" s="7"/>
      <c r="C192" t="s">
        <v>243</v>
      </c>
      <c r="F192"/>
      <c r="G192"/>
      <c r="H192" s="7"/>
    </row>
    <row r="193" spans="1:8" ht="12">
      <c r="A193" s="7"/>
      <c r="F193"/>
      <c r="G193"/>
      <c r="H193" s="7"/>
    </row>
    <row r="194" spans="1:8" ht="12">
      <c r="A194" s="7"/>
      <c r="B194" t="s">
        <v>102</v>
      </c>
      <c r="C194" t="s">
        <v>103</v>
      </c>
      <c r="F194"/>
      <c r="G194"/>
      <c r="H194" s="7"/>
    </row>
    <row r="195" spans="1:8" ht="12">
      <c r="A195" s="7"/>
      <c r="C195" t="s">
        <v>104</v>
      </c>
      <c r="F195"/>
      <c r="G195"/>
      <c r="H195" s="7"/>
    </row>
    <row r="196" spans="1:8" ht="12">
      <c r="A196" s="7"/>
      <c r="C196" t="s">
        <v>237</v>
      </c>
      <c r="F196"/>
      <c r="G196"/>
      <c r="H196" s="7"/>
    </row>
    <row r="197" spans="1:8" ht="12">
      <c r="A197" s="7"/>
      <c r="C197" t="s">
        <v>244</v>
      </c>
      <c r="F197"/>
      <c r="G197"/>
      <c r="H197" s="7"/>
    </row>
    <row r="198" spans="1:8" ht="12">
      <c r="A198" s="7"/>
      <c r="F198"/>
      <c r="G198"/>
      <c r="H198" s="7"/>
    </row>
    <row r="199" spans="1:8" ht="12">
      <c r="A199" s="7"/>
      <c r="B199" t="s">
        <v>106</v>
      </c>
      <c r="C199" t="s">
        <v>111</v>
      </c>
      <c r="F199"/>
      <c r="G199"/>
      <c r="H199" s="7"/>
    </row>
    <row r="200" spans="1:8" ht="12">
      <c r="A200" s="7"/>
      <c r="C200" t="s">
        <v>238</v>
      </c>
      <c r="F200"/>
      <c r="G200"/>
      <c r="H200" s="7"/>
    </row>
    <row r="201" spans="1:8" ht="12">
      <c r="A201" s="7"/>
      <c r="C201" t="s">
        <v>112</v>
      </c>
      <c r="F201"/>
      <c r="G201"/>
      <c r="H201" s="7"/>
    </row>
    <row r="202" spans="1:8" ht="12">
      <c r="A202" s="7"/>
      <c r="F202"/>
      <c r="G202"/>
      <c r="H202" s="7"/>
    </row>
    <row r="203" spans="1:8" ht="12">
      <c r="A203" s="7"/>
      <c r="B203" t="s">
        <v>105</v>
      </c>
      <c r="C203" t="s">
        <v>95</v>
      </c>
      <c r="F203"/>
      <c r="G203"/>
      <c r="H203" s="7"/>
    </row>
    <row r="204" spans="1:8" ht="12">
      <c r="A204" s="7"/>
      <c r="C204" t="s">
        <v>96</v>
      </c>
      <c r="F204"/>
      <c r="G204"/>
      <c r="H204" s="7"/>
    </row>
    <row r="205" spans="1:8" ht="12">
      <c r="A205" s="7"/>
      <c r="C205" t="s">
        <v>97</v>
      </c>
      <c r="F205"/>
      <c r="G205"/>
      <c r="H205" s="7"/>
    </row>
    <row r="206" spans="1:8" ht="12">
      <c r="A206" s="7"/>
      <c r="C206" t="s">
        <v>239</v>
      </c>
      <c r="F206"/>
      <c r="G206"/>
      <c r="H206" s="7"/>
    </row>
    <row r="207" spans="1:8" ht="12">
      <c r="A207" s="7"/>
      <c r="C207" t="s">
        <v>240</v>
      </c>
      <c r="F207"/>
      <c r="G207"/>
      <c r="H207" s="7"/>
    </row>
    <row r="208" spans="1:8" ht="12">
      <c r="A208" s="7"/>
      <c r="F208"/>
      <c r="G208"/>
      <c r="H208" s="7"/>
    </row>
    <row r="209" spans="1:8" ht="12">
      <c r="A209" s="7"/>
      <c r="B209" t="s">
        <v>109</v>
      </c>
      <c r="C209" t="s">
        <v>249</v>
      </c>
      <c r="F209"/>
      <c r="G209"/>
      <c r="H209" s="7"/>
    </row>
    <row r="210" spans="1:8" ht="12">
      <c r="A210" s="7"/>
      <c r="C210" t="s">
        <v>250</v>
      </c>
      <c r="F210"/>
      <c r="G210"/>
      <c r="H210" s="7"/>
    </row>
    <row r="211" spans="1:8" ht="12">
      <c r="A211" s="7"/>
      <c r="C211" t="s">
        <v>245</v>
      </c>
      <c r="F211"/>
      <c r="G211"/>
      <c r="H211" s="7"/>
    </row>
    <row r="212" spans="1:8" ht="12">
      <c r="A212" s="7"/>
      <c r="F212"/>
      <c r="G212"/>
      <c r="H212" s="7"/>
    </row>
    <row r="213" spans="1:8" ht="12">
      <c r="A213" s="7"/>
      <c r="B213" t="s">
        <v>110</v>
      </c>
      <c r="C213" t="s">
        <v>107</v>
      </c>
      <c r="F213"/>
      <c r="G213"/>
      <c r="H213" s="7"/>
    </row>
    <row r="214" spans="1:8" ht="12">
      <c r="A214" s="7"/>
      <c r="C214" t="s">
        <v>108</v>
      </c>
      <c r="F214"/>
      <c r="G214"/>
      <c r="H214" s="7"/>
    </row>
    <row r="215" spans="1:8" ht="12">
      <c r="A215" s="7"/>
      <c r="C215" t="s">
        <v>246</v>
      </c>
      <c r="F215"/>
      <c r="G215"/>
      <c r="H215" s="7"/>
    </row>
    <row r="216" spans="1:8" ht="12">
      <c r="A216" s="7"/>
      <c r="F216"/>
      <c r="G216"/>
      <c r="H216" s="7"/>
    </row>
    <row r="217" spans="1:8" ht="12">
      <c r="A217" s="7"/>
      <c r="F217"/>
      <c r="G217"/>
      <c r="H217" s="7"/>
    </row>
    <row r="218" spans="1:8" ht="12">
      <c r="A218" s="7"/>
      <c r="F218"/>
      <c r="G218"/>
      <c r="H218" s="7"/>
    </row>
    <row r="219" spans="1:8" ht="12">
      <c r="A219" s="7"/>
      <c r="F219"/>
      <c r="G219"/>
      <c r="H219" s="7"/>
    </row>
    <row r="220" spans="1:8" ht="12">
      <c r="A220" s="7"/>
      <c r="F220"/>
      <c r="G220"/>
      <c r="H220" s="7"/>
    </row>
    <row r="221" spans="1:8" ht="12">
      <c r="A221" s="7"/>
      <c r="F221"/>
      <c r="G221"/>
      <c r="H221" s="7"/>
    </row>
    <row r="222" spans="1:8" ht="12">
      <c r="A222" s="7"/>
      <c r="F222"/>
      <c r="G222"/>
      <c r="H222" s="7"/>
    </row>
    <row r="223" spans="1:8" ht="12">
      <c r="A223" s="7"/>
      <c r="F223"/>
      <c r="G223"/>
      <c r="H223" s="7"/>
    </row>
    <row r="224" spans="1:8" ht="12">
      <c r="A224" s="7"/>
      <c r="F224"/>
      <c r="G224"/>
      <c r="H224" s="7"/>
    </row>
    <row r="225" spans="1:8" ht="12">
      <c r="A225" s="7"/>
      <c r="F225"/>
      <c r="G225"/>
      <c r="H225" s="7"/>
    </row>
    <row r="226" spans="1:8" ht="12">
      <c r="A226" s="7"/>
      <c r="F226"/>
      <c r="G226"/>
      <c r="H226" s="7"/>
    </row>
    <row r="227" spans="1:8" ht="12">
      <c r="A227" s="7"/>
      <c r="F227"/>
      <c r="G227"/>
      <c r="H227" s="7"/>
    </row>
    <row r="228" spans="1:8" ht="12">
      <c r="A228" s="7"/>
      <c r="F228"/>
      <c r="G228"/>
      <c r="H228" s="7"/>
    </row>
    <row r="229" spans="1:8" ht="12">
      <c r="A229" s="7"/>
      <c r="F229"/>
      <c r="G229"/>
      <c r="H229" s="7"/>
    </row>
    <row r="230" spans="1:8" ht="12">
      <c r="A230" s="7"/>
      <c r="F230"/>
      <c r="G230"/>
      <c r="H230" s="7"/>
    </row>
    <row r="231" spans="1:8" ht="12">
      <c r="A231" s="7"/>
      <c r="F231"/>
      <c r="G231"/>
      <c r="H231" s="7"/>
    </row>
    <row r="232" spans="1:8" ht="12">
      <c r="A232" s="7"/>
      <c r="F232"/>
      <c r="G232"/>
      <c r="H232" s="7"/>
    </row>
    <row r="233" spans="1:8" ht="12">
      <c r="A233" s="7"/>
      <c r="F233"/>
      <c r="G233"/>
      <c r="H233" s="7"/>
    </row>
    <row r="234" spans="1:8" ht="12">
      <c r="A234" s="7"/>
      <c r="F234"/>
      <c r="G234"/>
      <c r="H234" s="7"/>
    </row>
    <row r="235" spans="1:8" ht="12">
      <c r="A235" s="7"/>
      <c r="F235"/>
      <c r="G235"/>
      <c r="H235" s="7"/>
    </row>
    <row r="236" spans="1:8" ht="12">
      <c r="A236" s="7"/>
      <c r="F236"/>
      <c r="G236"/>
      <c r="H236" s="7"/>
    </row>
    <row r="237" spans="1:8" ht="12">
      <c r="A237" s="7"/>
      <c r="F237"/>
      <c r="G237"/>
      <c r="H237" s="7"/>
    </row>
    <row r="238" spans="1:8" ht="12">
      <c r="A238" s="7"/>
      <c r="F238"/>
      <c r="G238"/>
      <c r="H238" s="7"/>
    </row>
    <row r="239" spans="1:8" ht="12">
      <c r="A239" s="7"/>
      <c r="F239"/>
      <c r="G239"/>
      <c r="H239" s="7"/>
    </row>
    <row r="240" spans="1:8" ht="12">
      <c r="A240" s="7"/>
      <c r="F240"/>
      <c r="G240"/>
      <c r="H240" s="7"/>
    </row>
    <row r="241" spans="1:8" ht="12">
      <c r="A241" s="7"/>
      <c r="F241"/>
      <c r="G241"/>
      <c r="H241" s="7"/>
    </row>
    <row r="242" spans="1:8" ht="12.75">
      <c r="A242" s="7">
        <v>16</v>
      </c>
      <c r="B242" s="15" t="s">
        <v>73</v>
      </c>
      <c r="F242"/>
      <c r="G242"/>
      <c r="H242" s="7"/>
    </row>
    <row r="243" spans="1:8" ht="12.75">
      <c r="A243" s="7"/>
      <c r="B243" s="15"/>
      <c r="F243" s="19"/>
      <c r="G243" s="19"/>
      <c r="H243" s="7" t="s">
        <v>74</v>
      </c>
    </row>
    <row r="244" spans="1:8" ht="12">
      <c r="A244" s="7"/>
      <c r="F244" s="19"/>
      <c r="G244" s="19" t="s">
        <v>75</v>
      </c>
      <c r="H244" s="7" t="s">
        <v>76</v>
      </c>
    </row>
    <row r="245" spans="1:8" ht="12.75">
      <c r="A245" s="7"/>
      <c r="B245" s="15" t="s">
        <v>77</v>
      </c>
      <c r="F245" s="26" t="s">
        <v>3</v>
      </c>
      <c r="G245" s="26" t="s">
        <v>19</v>
      </c>
      <c r="H245" s="65" t="s">
        <v>78</v>
      </c>
    </row>
    <row r="246" spans="1:8" ht="12">
      <c r="A246" s="7"/>
      <c r="F246" s="19" t="s">
        <v>55</v>
      </c>
      <c r="G246" s="19" t="s">
        <v>55</v>
      </c>
      <c r="H246" s="7" t="s">
        <v>55</v>
      </c>
    </row>
    <row r="247" spans="1:8" ht="12">
      <c r="A247" s="7"/>
      <c r="B247" t="s">
        <v>86</v>
      </c>
      <c r="F247" s="20">
        <v>0</v>
      </c>
      <c r="G247" s="20">
        <v>-2215</v>
      </c>
      <c r="H247" s="5">
        <v>309</v>
      </c>
    </row>
    <row r="248" spans="1:8" ht="12">
      <c r="A248" s="7"/>
      <c r="B248" t="s">
        <v>79</v>
      </c>
      <c r="F248" s="20">
        <f>1309+1628</f>
        <v>2937</v>
      </c>
      <c r="G248" s="20">
        <f>-1128-1217</f>
        <v>-2345</v>
      </c>
      <c r="H248" s="5">
        <v>10630</v>
      </c>
    </row>
    <row r="249" spans="1:8" ht="12">
      <c r="A249" s="7"/>
      <c r="B249" t="s">
        <v>51</v>
      </c>
      <c r="F249" s="29">
        <v>0</v>
      </c>
      <c r="G249" s="29">
        <v>0</v>
      </c>
      <c r="H249" s="66">
        <f>14+8+8+9+8+9</f>
        <v>56</v>
      </c>
    </row>
    <row r="250" spans="1:8" ht="12">
      <c r="A250" s="7"/>
      <c r="F250" s="20">
        <f>SUM(F247:F249)</f>
        <v>2937</v>
      </c>
      <c r="G250" s="20">
        <f>SUM(G247:G249)</f>
        <v>-4560</v>
      </c>
      <c r="H250" s="5">
        <f>SUM(H247:H249)</f>
        <v>10995</v>
      </c>
    </row>
    <row r="251" spans="1:8" ht="12">
      <c r="A251" s="7"/>
      <c r="B251" t="s">
        <v>235</v>
      </c>
      <c r="F251" s="20">
        <v>0</v>
      </c>
      <c r="G251" s="20">
        <v>0</v>
      </c>
      <c r="H251" s="5">
        <v>0</v>
      </c>
    </row>
    <row r="252" ht="12">
      <c r="A252" s="7"/>
    </row>
    <row r="253" spans="1:8" ht="12">
      <c r="A253" s="7"/>
      <c r="B253" t="s">
        <v>80</v>
      </c>
      <c r="F253" s="1">
        <v>0</v>
      </c>
      <c r="G253" s="1">
        <v>0</v>
      </c>
      <c r="H253" s="33">
        <f>'[1]conso'!Z316/1000</f>
        <v>0</v>
      </c>
    </row>
    <row r="254" spans="1:8" ht="12.75" thickBot="1">
      <c r="A254" s="7"/>
      <c r="F254" s="24">
        <f>SUM(F250:F253)</f>
        <v>2937</v>
      </c>
      <c r="G254" s="24">
        <f>SUM(G250:G253)</f>
        <v>-4560</v>
      </c>
      <c r="H254" s="67">
        <f>SUM(H250:H253)</f>
        <v>10995</v>
      </c>
    </row>
    <row r="255" spans="1:8" ht="12.75" thickTop="1">
      <c r="A255" s="7"/>
      <c r="F255" s="25"/>
      <c r="G255" s="25"/>
      <c r="H255" s="64"/>
    </row>
    <row r="256" spans="1:8" ht="12">
      <c r="A256" s="7"/>
      <c r="B256" t="s">
        <v>222</v>
      </c>
      <c r="F256" s="25"/>
      <c r="G256" s="25"/>
      <c r="H256" s="64"/>
    </row>
    <row r="257" spans="1:8" ht="12">
      <c r="A257" s="7"/>
      <c r="F257" s="25"/>
      <c r="G257" s="25"/>
      <c r="H257" s="64"/>
    </row>
    <row r="258" spans="1:8" ht="12">
      <c r="A258" s="7"/>
      <c r="F258" s="23"/>
      <c r="G258" s="23"/>
      <c r="H258" s="63"/>
    </row>
    <row r="259" spans="1:8" ht="12.75">
      <c r="A259" s="7">
        <v>17</v>
      </c>
      <c r="B259" s="15" t="s">
        <v>189</v>
      </c>
      <c r="F259" s="23"/>
      <c r="G259" s="23"/>
      <c r="H259" s="63"/>
    </row>
    <row r="260" spans="1:8" ht="12.75">
      <c r="A260" s="7"/>
      <c r="B260" s="15" t="s">
        <v>215</v>
      </c>
      <c r="F260"/>
      <c r="G260"/>
      <c r="H260" s="7"/>
    </row>
    <row r="261" spans="1:8" ht="12">
      <c r="A261" s="7"/>
      <c r="B261" t="s">
        <v>233</v>
      </c>
      <c r="F261"/>
      <c r="G261"/>
      <c r="H261" s="7"/>
    </row>
    <row r="262" spans="1:8" ht="12">
      <c r="A262" s="7"/>
      <c r="B262" t="s">
        <v>234</v>
      </c>
      <c r="F262"/>
      <c r="G262"/>
      <c r="H262" s="7"/>
    </row>
    <row r="263" spans="1:8" ht="12">
      <c r="A263" s="7"/>
      <c r="F263"/>
      <c r="G263"/>
      <c r="H263" s="7"/>
    </row>
    <row r="264" spans="1:8" ht="12.75">
      <c r="A264" s="7">
        <v>18</v>
      </c>
      <c r="B264" s="15" t="s">
        <v>88</v>
      </c>
      <c r="F264"/>
      <c r="G264"/>
      <c r="H264" s="7"/>
    </row>
    <row r="265" spans="1:8" ht="12">
      <c r="A265" s="7"/>
      <c r="B265" t="s">
        <v>223</v>
      </c>
      <c r="F265"/>
      <c r="G265"/>
      <c r="H265" s="7"/>
    </row>
    <row r="266" spans="1:8" ht="12">
      <c r="A266" s="7"/>
      <c r="B266" t="s">
        <v>224</v>
      </c>
      <c r="F266"/>
      <c r="G266"/>
      <c r="H266" s="7"/>
    </row>
    <row r="267" spans="1:8" ht="12">
      <c r="A267" s="7"/>
      <c r="B267" t="s">
        <v>225</v>
      </c>
      <c r="F267"/>
      <c r="G267"/>
      <c r="H267" s="7"/>
    </row>
    <row r="268" spans="1:8" ht="12">
      <c r="A268" s="7"/>
      <c r="F268"/>
      <c r="G268"/>
      <c r="H268" s="7"/>
    </row>
    <row r="269" spans="1:8" ht="12.75">
      <c r="A269" s="7">
        <v>19</v>
      </c>
      <c r="B269" s="15" t="s">
        <v>89</v>
      </c>
      <c r="F269"/>
      <c r="G269"/>
      <c r="H269" s="7"/>
    </row>
    <row r="270" spans="1:8" ht="12">
      <c r="A270" s="7"/>
      <c r="B270" t="s">
        <v>251</v>
      </c>
      <c r="F270"/>
      <c r="G270"/>
      <c r="H270" s="7"/>
    </row>
    <row r="271" spans="1:8" ht="12">
      <c r="A271" s="7"/>
      <c r="B271" t="s">
        <v>226</v>
      </c>
      <c r="F271"/>
      <c r="G271"/>
      <c r="H271" s="7"/>
    </row>
    <row r="272" spans="1:8" ht="12">
      <c r="A272" s="7"/>
      <c r="B272" t="s">
        <v>227</v>
      </c>
      <c r="F272"/>
      <c r="G272"/>
      <c r="H272" s="7"/>
    </row>
    <row r="273" spans="1:8" ht="12">
      <c r="A273" s="7"/>
      <c r="B273" t="s">
        <v>228</v>
      </c>
      <c r="F273"/>
      <c r="G273"/>
      <c r="H273" s="7"/>
    </row>
    <row r="274" spans="1:8" ht="12">
      <c r="A274" s="7"/>
      <c r="B274" t="s">
        <v>229</v>
      </c>
      <c r="F274"/>
      <c r="G274"/>
      <c r="H274" s="7"/>
    </row>
    <row r="275" spans="1:8" ht="12">
      <c r="A275" s="7"/>
      <c r="B275" t="s">
        <v>230</v>
      </c>
      <c r="F275"/>
      <c r="G275"/>
      <c r="H275" s="7"/>
    </row>
    <row r="276" spans="1:8" ht="12">
      <c r="A276" s="7"/>
      <c r="F276"/>
      <c r="G276"/>
      <c r="H276" s="7"/>
    </row>
    <row r="277" spans="1:8" ht="12.75">
      <c r="A277" s="7">
        <v>20</v>
      </c>
      <c r="B277" s="15" t="s">
        <v>81</v>
      </c>
      <c r="F277"/>
      <c r="G277"/>
      <c r="H277" s="7"/>
    </row>
    <row r="278" spans="1:8" ht="12">
      <c r="A278" s="7"/>
      <c r="B278" t="s">
        <v>82</v>
      </c>
      <c r="F278"/>
      <c r="G278"/>
      <c r="H278" s="7"/>
    </row>
    <row r="279" spans="1:8" ht="12">
      <c r="A279" s="7"/>
      <c r="F279"/>
      <c r="G279"/>
      <c r="H279" s="7"/>
    </row>
    <row r="280" spans="1:8" ht="12.75">
      <c r="A280" s="7">
        <v>21</v>
      </c>
      <c r="B280" s="15" t="s">
        <v>83</v>
      </c>
      <c r="F280"/>
      <c r="G280"/>
      <c r="H280" s="7"/>
    </row>
    <row r="281" spans="1:8" ht="12">
      <c r="A281" s="7"/>
      <c r="B281" t="s">
        <v>231</v>
      </c>
      <c r="F281"/>
      <c r="G281"/>
      <c r="H281" s="7"/>
    </row>
    <row r="282" spans="1:8" ht="12">
      <c r="A282" s="7"/>
      <c r="F282"/>
      <c r="G282"/>
      <c r="H282" s="7"/>
    </row>
    <row r="283" spans="1:8" ht="12.75">
      <c r="A283" s="7">
        <v>22</v>
      </c>
      <c r="B283" s="15" t="s">
        <v>87</v>
      </c>
      <c r="F283"/>
      <c r="G283"/>
      <c r="H283" s="7"/>
    </row>
    <row r="284" spans="1:8" ht="12">
      <c r="A284" s="7"/>
      <c r="B284" t="s">
        <v>190</v>
      </c>
      <c r="F284"/>
      <c r="G284"/>
      <c r="H284" s="7"/>
    </row>
    <row r="285" spans="1:8" ht="12">
      <c r="A285" s="7"/>
      <c r="F285"/>
      <c r="G285"/>
      <c r="H285" s="7"/>
    </row>
    <row r="286" spans="1:8" ht="12">
      <c r="A286" s="7"/>
      <c r="B286" s="13" t="s">
        <v>191</v>
      </c>
      <c r="F286"/>
      <c r="G286"/>
      <c r="H286" s="7"/>
    </row>
    <row r="287" spans="1:8" ht="12.75">
      <c r="A287" s="7"/>
      <c r="B287" s="15" t="s">
        <v>192</v>
      </c>
      <c r="F287"/>
      <c r="G287"/>
      <c r="H287" s="7"/>
    </row>
    <row r="288" spans="1:8" ht="12">
      <c r="A288" s="7"/>
      <c r="B288" t="s">
        <v>193</v>
      </c>
      <c r="F288"/>
      <c r="G288"/>
      <c r="H288" s="7"/>
    </row>
    <row r="289" spans="1:8" ht="12">
      <c r="A289" s="7"/>
      <c r="F289"/>
      <c r="G289"/>
      <c r="H289" s="7"/>
    </row>
    <row r="290" spans="1:8" ht="12">
      <c r="A290" s="7"/>
      <c r="F290"/>
      <c r="G290"/>
      <c r="H290" s="7"/>
    </row>
    <row r="291" spans="6:8" ht="12">
      <c r="F291"/>
      <c r="G291"/>
      <c r="H291" s="7"/>
    </row>
    <row r="292" spans="6:8" ht="12">
      <c r="F292"/>
      <c r="G292"/>
      <c r="H292" s="7"/>
    </row>
    <row r="293" spans="6:8" ht="12">
      <c r="F293"/>
      <c r="G293"/>
      <c r="H293" s="7"/>
    </row>
    <row r="294" spans="6:8" ht="12">
      <c r="F294"/>
      <c r="G294"/>
      <c r="H294" s="7"/>
    </row>
    <row r="295" spans="6:8" ht="12">
      <c r="F295"/>
      <c r="G295"/>
      <c r="H295" s="7"/>
    </row>
    <row r="296" spans="6:8" ht="12">
      <c r="F296"/>
      <c r="G296"/>
      <c r="H296" s="7"/>
    </row>
    <row r="297" spans="6:8" ht="12">
      <c r="F297"/>
      <c r="G297"/>
      <c r="H297" s="7"/>
    </row>
    <row r="298" spans="6:8" ht="12">
      <c r="F298"/>
      <c r="G298"/>
      <c r="H298" s="7"/>
    </row>
    <row r="299" spans="6:8" ht="12">
      <c r="F299"/>
      <c r="G299"/>
      <c r="H299" s="7"/>
    </row>
    <row r="300" spans="6:8" ht="12">
      <c r="F300"/>
      <c r="G300"/>
      <c r="H300" s="7"/>
    </row>
    <row r="301" spans="6:8" ht="12">
      <c r="F301"/>
      <c r="G301"/>
      <c r="H301" s="7"/>
    </row>
    <row r="302" spans="6:8" ht="12">
      <c r="F302"/>
      <c r="G302"/>
      <c r="H302" s="7"/>
    </row>
    <row r="303" spans="6:8" ht="12">
      <c r="F303"/>
      <c r="G303"/>
      <c r="H303" s="7"/>
    </row>
    <row r="304" spans="6:8" ht="12">
      <c r="F304"/>
      <c r="G304"/>
      <c r="H304" s="7"/>
    </row>
    <row r="305" spans="6:8" ht="12">
      <c r="F305"/>
      <c r="G305"/>
      <c r="H305" s="7"/>
    </row>
    <row r="306" spans="6:8" ht="12">
      <c r="F306"/>
      <c r="G306"/>
      <c r="H306" s="7"/>
    </row>
    <row r="307" spans="6:8" ht="12">
      <c r="F307"/>
      <c r="G307"/>
      <c r="H307" s="7"/>
    </row>
    <row r="308" spans="6:8" ht="12">
      <c r="F308"/>
      <c r="G308"/>
      <c r="H308" s="7"/>
    </row>
    <row r="309" spans="6:8" ht="12">
      <c r="F309"/>
      <c r="G309"/>
      <c r="H309" s="7"/>
    </row>
    <row r="310" spans="6:8" ht="12">
      <c r="F310"/>
      <c r="G310"/>
      <c r="H310" s="7"/>
    </row>
    <row r="311" spans="6:8" ht="12">
      <c r="F311"/>
      <c r="G311"/>
      <c r="H311" s="7"/>
    </row>
    <row r="312" spans="6:8" ht="12">
      <c r="F312"/>
      <c r="G312"/>
      <c r="H312" s="7"/>
    </row>
    <row r="313" spans="6:8" ht="12">
      <c r="F313"/>
      <c r="G313"/>
      <c r="H313" s="7"/>
    </row>
    <row r="314" spans="6:8" ht="12">
      <c r="F314"/>
      <c r="G314"/>
      <c r="H314" s="7"/>
    </row>
    <row r="315" spans="6:8" ht="12">
      <c r="F315"/>
      <c r="G315"/>
      <c r="H315" s="7"/>
    </row>
    <row r="316" spans="6:8" ht="12">
      <c r="F316"/>
      <c r="G316"/>
      <c r="H316" s="7"/>
    </row>
    <row r="317" spans="6:8" ht="12">
      <c r="F317"/>
      <c r="G317"/>
      <c r="H317" s="7"/>
    </row>
    <row r="318" spans="6:8" ht="12">
      <c r="F318"/>
      <c r="G318"/>
      <c r="H318" s="7"/>
    </row>
    <row r="319" spans="6:8" ht="12">
      <c r="F319"/>
      <c r="G319"/>
      <c r="H319" s="7"/>
    </row>
  </sheetData>
  <mergeCells count="5">
    <mergeCell ref="A1:H1"/>
    <mergeCell ref="A3:H3"/>
    <mergeCell ref="E7:F7"/>
    <mergeCell ref="G7:H7"/>
    <mergeCell ref="A4:H4"/>
  </mergeCells>
  <printOptions/>
  <pageMargins left="0.5" right="0.27" top="1" bottom="1" header="0.5" footer="0.5"/>
  <pageSetup horizontalDpi="600" verticalDpi="600" orientation="portrait" paperSize="9" scale="77" r:id="rId1"/>
  <headerFooter alignWithMargins="0">
    <oddFooter>&amp;L&amp;A&amp;F</oddFooter>
  </headerFooter>
  <rowBreaks count="3" manualBreakCount="3">
    <brk id="53" max="255" man="1"/>
    <brk id="104" max="255" man="1"/>
    <brk id="29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5">
      <selection activeCell="G19" sqref="G19"/>
    </sheetView>
  </sheetViews>
  <sheetFormatPr defaultColWidth="9.140625" defaultRowHeight="12.75"/>
  <cols>
    <col min="1" max="1" width="15.00390625" style="51" customWidth="1"/>
    <col min="2" max="2" width="11.8515625" style="45" customWidth="1"/>
    <col min="3" max="3" width="13.140625" style="45" customWidth="1"/>
    <col min="4" max="4" width="11.8515625" style="45" customWidth="1"/>
    <col min="5" max="5" width="1.57421875" style="46" customWidth="1"/>
    <col min="6" max="8" width="12.7109375" style="45" customWidth="1"/>
    <col min="9" max="9" width="1.57421875" style="46" customWidth="1"/>
    <col min="10" max="13" width="13.28125" style="45" customWidth="1"/>
  </cols>
  <sheetData>
    <row r="1" ht="12">
      <c r="A1" s="44" t="s">
        <v>195</v>
      </c>
    </row>
    <row r="2" ht="12">
      <c r="A2" s="47"/>
    </row>
    <row r="3" ht="12">
      <c r="A3" s="48" t="s">
        <v>196</v>
      </c>
    </row>
    <row r="4" ht="12">
      <c r="A4" s="48"/>
    </row>
    <row r="5" ht="12">
      <c r="A5" s="48"/>
    </row>
    <row r="6" spans="1:13" ht="12">
      <c r="A6" s="48"/>
      <c r="B6" s="72" t="s">
        <v>212</v>
      </c>
      <c r="C6" s="72"/>
      <c r="D6" s="72"/>
      <c r="E6" s="50"/>
      <c r="F6" s="72" t="s">
        <v>213</v>
      </c>
      <c r="G6" s="72"/>
      <c r="H6" s="72"/>
      <c r="I6" s="50"/>
      <c r="J6" s="72" t="s">
        <v>214</v>
      </c>
      <c r="K6" s="72"/>
      <c r="L6" s="72"/>
      <c r="M6" s="72"/>
    </row>
    <row r="7" spans="2:13" ht="12">
      <c r="B7" s="49" t="s">
        <v>209</v>
      </c>
      <c r="C7" s="49" t="s">
        <v>210</v>
      </c>
      <c r="D7" s="49" t="s">
        <v>211</v>
      </c>
      <c r="F7" s="49" t="s">
        <v>209</v>
      </c>
      <c r="G7" s="49" t="s">
        <v>210</v>
      </c>
      <c r="H7" s="49" t="s">
        <v>211</v>
      </c>
      <c r="J7" s="49" t="s">
        <v>209</v>
      </c>
      <c r="K7" s="49" t="s">
        <v>210</v>
      </c>
      <c r="L7" s="49" t="s">
        <v>210</v>
      </c>
      <c r="M7" s="49" t="s">
        <v>211</v>
      </c>
    </row>
    <row r="8" ht="12">
      <c r="A8" s="52" t="s">
        <v>197</v>
      </c>
    </row>
    <row r="10" spans="1:13" ht="12">
      <c r="A10" s="51" t="s">
        <v>198</v>
      </c>
      <c r="B10" s="53">
        <v>0</v>
      </c>
      <c r="C10" s="53">
        <v>0</v>
      </c>
      <c r="D10" s="53">
        <f>SUM(B10:C10)</f>
        <v>0</v>
      </c>
      <c r="F10" s="53">
        <f>'[2]consoP&amp;L(wo)'!$B$8</f>
        <v>-1902856</v>
      </c>
      <c r="G10" s="53">
        <v>-312048</v>
      </c>
      <c r="H10" s="53">
        <f>SUM(F10:G10)</f>
        <v>-2214904</v>
      </c>
      <c r="J10" s="53">
        <f>'[2]consoBS(wo)'!$B$45</f>
        <v>4224018</v>
      </c>
      <c r="K10" s="53">
        <v>-3200502</v>
      </c>
      <c r="L10" s="53">
        <v>-714750</v>
      </c>
      <c r="M10" s="53">
        <f>SUM(J10:L10)</f>
        <v>308766</v>
      </c>
    </row>
    <row r="12" ht="12">
      <c r="A12" s="52" t="s">
        <v>199</v>
      </c>
    </row>
    <row r="14" spans="1:13" ht="12">
      <c r="A14" s="51" t="s">
        <v>200</v>
      </c>
      <c r="B14" s="45">
        <f>'[2]consoP&amp;L(wo)'!$C$6</f>
        <v>1309225</v>
      </c>
      <c r="D14" s="45">
        <f>SUM(B14:C14)</f>
        <v>1309225</v>
      </c>
      <c r="F14" s="45">
        <f>'[2]consoP&amp;L(wo)'!$C$8</f>
        <v>-1128571</v>
      </c>
      <c r="H14" s="45">
        <f>SUM(F14:G14)</f>
        <v>-1128571</v>
      </c>
      <c r="J14" s="45">
        <f>'[2]consoBS(wo)'!$C$45</f>
        <v>4575292.99</v>
      </c>
      <c r="K14" s="45">
        <v>-200190</v>
      </c>
      <c r="L14" s="45">
        <v>0</v>
      </c>
      <c r="M14" s="45">
        <f>SUM(J14:L14)</f>
        <v>4375102.99</v>
      </c>
    </row>
    <row r="15" spans="1:13" ht="12">
      <c r="A15" s="51" t="s">
        <v>201</v>
      </c>
      <c r="B15" s="45">
        <f>'[2]consoP&amp;L(wo)'!$D$6</f>
        <v>1627728</v>
      </c>
      <c r="D15" s="45">
        <f>SUM(B15:C15)</f>
        <v>1627728</v>
      </c>
      <c r="F15" s="45">
        <f>'[2]consoP&amp;L(wo)'!$D$8</f>
        <v>-1217045</v>
      </c>
      <c r="H15" s="45">
        <f>SUM(F15:G15)</f>
        <v>-1217045</v>
      </c>
      <c r="J15" s="45">
        <f>'[2]consoBS(wo)'!$D$45</f>
        <v>6255044</v>
      </c>
      <c r="K15" s="45">
        <v>0</v>
      </c>
      <c r="L15" s="45">
        <v>0</v>
      </c>
      <c r="M15" s="45">
        <f>SUM(J15:L15)</f>
        <v>6255044</v>
      </c>
    </row>
    <row r="16" spans="2:13" ht="12">
      <c r="B16" s="54">
        <f>SUM(B14:B15)</f>
        <v>2936953</v>
      </c>
      <c r="C16" s="54">
        <f aca="true" t="shared" si="0" ref="C16:M16">SUM(C14:C15)</f>
        <v>0</v>
      </c>
      <c r="D16" s="54">
        <f t="shared" si="0"/>
        <v>2936953</v>
      </c>
      <c r="F16" s="54">
        <f t="shared" si="0"/>
        <v>-2345616</v>
      </c>
      <c r="G16" s="54">
        <f t="shared" si="0"/>
        <v>0</v>
      </c>
      <c r="H16" s="54">
        <f t="shared" si="0"/>
        <v>-2345616</v>
      </c>
      <c r="J16" s="54">
        <f t="shared" si="0"/>
        <v>10830336.99</v>
      </c>
      <c r="K16" s="54">
        <f t="shared" si="0"/>
        <v>-200190</v>
      </c>
      <c r="L16" s="54">
        <f t="shared" si="0"/>
        <v>0</v>
      </c>
      <c r="M16" s="54">
        <f t="shared" si="0"/>
        <v>10630146.99</v>
      </c>
    </row>
    <row r="17" ht="12">
      <c r="A17" s="52" t="s">
        <v>51</v>
      </c>
    </row>
    <row r="19" spans="1:13" ht="12">
      <c r="A19" s="51" t="s">
        <v>202</v>
      </c>
      <c r="B19" s="45">
        <v>0</v>
      </c>
      <c r="C19" s="45">
        <v>0</v>
      </c>
      <c r="D19" s="45">
        <f>SUM(B19:C19)</f>
        <v>0</v>
      </c>
      <c r="F19" s="45">
        <v>0</v>
      </c>
      <c r="J19" s="45">
        <f>'[2]consoBS(wo)'!$E$45</f>
        <v>312050.47</v>
      </c>
      <c r="L19" s="45">
        <v>-312048</v>
      </c>
      <c r="M19" s="45">
        <f>SUM(J19:L19)</f>
        <v>2.4699999999720603</v>
      </c>
    </row>
    <row r="20" spans="1:13" ht="12">
      <c r="A20" s="51" t="s">
        <v>203</v>
      </c>
      <c r="B20" s="45">
        <v>0</v>
      </c>
      <c r="C20" s="45">
        <v>0</v>
      </c>
      <c r="D20" s="45">
        <f aca="true" t="shared" si="1" ref="D20:D25">SUM(B20:C20)</f>
        <v>0</v>
      </c>
      <c r="F20" s="45">
        <v>0</v>
      </c>
      <c r="J20" s="45">
        <f>'[2]consoBS(wo)'!$F$45</f>
        <v>14169</v>
      </c>
      <c r="L20" s="45">
        <v>0</v>
      </c>
      <c r="M20" s="45">
        <f aca="true" t="shared" si="2" ref="M20:M25">SUM(J20:L20)</f>
        <v>14169</v>
      </c>
    </row>
    <row r="21" spans="1:13" ht="12">
      <c r="A21" s="51" t="s">
        <v>204</v>
      </c>
      <c r="B21" s="45">
        <v>0</v>
      </c>
      <c r="C21" s="45">
        <v>0</v>
      </c>
      <c r="D21" s="45">
        <f t="shared" si="1"/>
        <v>0</v>
      </c>
      <c r="F21" s="45">
        <v>0</v>
      </c>
      <c r="J21" s="45">
        <f>'[2]consoBS(wo)'!$G$45</f>
        <v>8397</v>
      </c>
      <c r="L21" s="45">
        <v>0</v>
      </c>
      <c r="M21" s="45">
        <f t="shared" si="2"/>
        <v>8397</v>
      </c>
    </row>
    <row r="22" spans="1:13" ht="12">
      <c r="A22" s="51" t="s">
        <v>205</v>
      </c>
      <c r="B22" s="45">
        <v>0</v>
      </c>
      <c r="C22" s="45">
        <v>0</v>
      </c>
      <c r="D22" s="45">
        <f t="shared" si="1"/>
        <v>0</v>
      </c>
      <c r="F22" s="45">
        <v>0</v>
      </c>
      <c r="J22" s="45">
        <f>'[2]consoBS(wo)'!$H$45</f>
        <v>8547</v>
      </c>
      <c r="L22" s="45">
        <v>0</v>
      </c>
      <c r="M22" s="45">
        <f t="shared" si="2"/>
        <v>8547</v>
      </c>
    </row>
    <row r="23" spans="1:13" ht="12">
      <c r="A23" s="51" t="s">
        <v>206</v>
      </c>
      <c r="B23" s="45">
        <v>0</v>
      </c>
      <c r="C23" s="45">
        <v>0</v>
      </c>
      <c r="D23" s="45">
        <f t="shared" si="1"/>
        <v>0</v>
      </c>
      <c r="F23" s="45">
        <v>0</v>
      </c>
      <c r="J23" s="45">
        <f>'[2]consoBS(wo)'!$I$45</f>
        <v>8397</v>
      </c>
      <c r="L23" s="45">
        <v>0</v>
      </c>
      <c r="M23" s="45">
        <f t="shared" si="2"/>
        <v>8397</v>
      </c>
    </row>
    <row r="24" spans="1:13" ht="12">
      <c r="A24" s="51" t="s">
        <v>207</v>
      </c>
      <c r="B24" s="45">
        <v>0</v>
      </c>
      <c r="C24" s="45">
        <v>0</v>
      </c>
      <c r="D24" s="45">
        <f t="shared" si="1"/>
        <v>0</v>
      </c>
      <c r="F24" s="45">
        <v>0</v>
      </c>
      <c r="J24" s="45">
        <f>'[2]consoBS(wo)'!$J$45</f>
        <v>8497</v>
      </c>
      <c r="L24" s="45">
        <v>0</v>
      </c>
      <c r="M24" s="45">
        <f t="shared" si="2"/>
        <v>8497</v>
      </c>
    </row>
    <row r="25" spans="1:13" ht="12">
      <c r="A25" s="51" t="s">
        <v>208</v>
      </c>
      <c r="B25" s="45">
        <v>0</v>
      </c>
      <c r="C25" s="45">
        <v>0</v>
      </c>
      <c r="D25" s="45">
        <f t="shared" si="1"/>
        <v>0</v>
      </c>
      <c r="F25" s="45">
        <v>0</v>
      </c>
      <c r="J25" s="45">
        <f>'[2]consoBS(wo)'!$K$45</f>
        <v>8497</v>
      </c>
      <c r="L25" s="45">
        <v>0</v>
      </c>
      <c r="M25" s="45">
        <f t="shared" si="2"/>
        <v>8497</v>
      </c>
    </row>
    <row r="26" spans="2:13" ht="12">
      <c r="B26" s="54">
        <f>SUM(B19:B25)</f>
        <v>0</v>
      </c>
      <c r="C26" s="54">
        <f aca="true" t="shared" si="3" ref="C26:M26">SUM(C19:C25)</f>
        <v>0</v>
      </c>
      <c r="D26" s="54">
        <f t="shared" si="3"/>
        <v>0</v>
      </c>
      <c r="F26" s="54">
        <f t="shared" si="3"/>
        <v>0</v>
      </c>
      <c r="G26" s="54">
        <f t="shared" si="3"/>
        <v>0</v>
      </c>
      <c r="H26" s="54">
        <f t="shared" si="3"/>
        <v>0</v>
      </c>
      <c r="J26" s="54">
        <f t="shared" si="3"/>
        <v>368554.47</v>
      </c>
      <c r="K26" s="54">
        <f t="shared" si="3"/>
        <v>0</v>
      </c>
      <c r="L26" s="54">
        <f t="shared" si="3"/>
        <v>-312048</v>
      </c>
      <c r="M26" s="54">
        <f t="shared" si="3"/>
        <v>56506.46999999997</v>
      </c>
    </row>
    <row r="28" spans="1:13" ht="12.75" thickBot="1">
      <c r="A28" s="51" t="s">
        <v>74</v>
      </c>
      <c r="B28" s="55">
        <f>B10+B16+B26</f>
        <v>2936953</v>
      </c>
      <c r="C28" s="55">
        <f>C10+C16+C26</f>
        <v>0</v>
      </c>
      <c r="D28" s="55">
        <f>D10+D16+D26</f>
        <v>2936953</v>
      </c>
      <c r="F28" s="55">
        <f>F10+F16+F26</f>
        <v>-4248472</v>
      </c>
      <c r="G28" s="55">
        <f>G10+G16+G26</f>
        <v>-312048</v>
      </c>
      <c r="H28" s="55">
        <f>H10+H16+H26</f>
        <v>-4560520</v>
      </c>
      <c r="J28" s="55">
        <f>J10+J16+J26</f>
        <v>15422909.46</v>
      </c>
      <c r="K28" s="55">
        <f>K10+K16+K26</f>
        <v>-3400692</v>
      </c>
      <c r="L28" s="55">
        <f>L10+L16+L26</f>
        <v>-1026798</v>
      </c>
      <c r="M28" s="55">
        <f>M10+M16+M26</f>
        <v>10995419.46</v>
      </c>
    </row>
    <row r="29" ht="12.75" thickTop="1"/>
  </sheetData>
  <mergeCells count="3">
    <mergeCell ref="B6:D6"/>
    <mergeCell ref="F6:H6"/>
    <mergeCell ref="J6:M6"/>
  </mergeCells>
  <printOptions/>
  <pageMargins left="0.2" right="0.21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Andersen &amp; Co</dc:creator>
  <cp:keywords/>
  <dc:description/>
  <cp:lastModifiedBy>r0120</cp:lastModifiedBy>
  <cp:lastPrinted>1999-11-26T12:06:40Z</cp:lastPrinted>
  <dcterms:created xsi:type="dcterms:W3CDTF">1999-10-20T14:09:52Z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