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4"/>
  </bookViews>
  <sheets>
    <sheet name="profit&amp;loss" sheetId="1" r:id="rId1"/>
    <sheet name="Balance Sheet" sheetId="2" r:id="rId2"/>
    <sheet name="equitystatement" sheetId="3" r:id="rId3"/>
    <sheet name="cashflowklse" sheetId="4" r:id="rId4"/>
    <sheet name="Notes " sheetId="5" r:id="rId5"/>
  </sheets>
  <externalReferences>
    <externalReference r:id="rId8"/>
  </externalReferences>
  <definedNames>
    <definedName name="_xlnm.Print_Area" localSheetId="4">'Notes '!$A$1:$G$247</definedName>
    <definedName name="_xlnm.Print_Titles" localSheetId="4">'Notes '!$2:$3</definedName>
  </definedNames>
  <calcPr fullCalcOnLoad="1"/>
</workbook>
</file>

<file path=xl/sharedStrings.xml><?xml version="1.0" encoding="utf-8"?>
<sst xmlns="http://schemas.openxmlformats.org/spreadsheetml/2006/main" count="336" uniqueCount="276">
  <si>
    <t>PSC  INDUSTRIES BERHAD</t>
  </si>
  <si>
    <t xml:space="preserve">(Company No. : 11106-V) </t>
  </si>
  <si>
    <t>CONDENSED CONSOLIDATED INCOME STATEMENTS</t>
  </si>
  <si>
    <t xml:space="preserve"> for the quarter ended 31/12/2003.</t>
  </si>
  <si>
    <t>(The figures have not been audited)</t>
  </si>
  <si>
    <t>INDIVIDUAL QUARTER</t>
  </si>
  <si>
    <t>CUMULATIVE QUARTER</t>
  </si>
  <si>
    <t>CURRENT</t>
  </si>
  <si>
    <t>PRECEDING YEAR</t>
  </si>
  <si>
    <t xml:space="preserve">YEAR </t>
  </si>
  <si>
    <t>CORRESPONDING</t>
  </si>
  <si>
    <t>YEAR</t>
  </si>
  <si>
    <t>QUARTER</t>
  </si>
  <si>
    <t>TO DATE</t>
  </si>
  <si>
    <t>PERIOD</t>
  </si>
  <si>
    <t>31/12/2003</t>
  </si>
  <si>
    <t>31/12/2002</t>
  </si>
  <si>
    <t>RM'000</t>
  </si>
  <si>
    <t>Revenue</t>
  </si>
  <si>
    <t>Operating expenses</t>
  </si>
  <si>
    <t>Other operating income</t>
  </si>
  <si>
    <t>Profit from Operations</t>
  </si>
  <si>
    <t>Finance costs</t>
  </si>
  <si>
    <t>Gain arising from</t>
  </si>
  <si>
    <t xml:space="preserve"> disposal of property</t>
  </si>
  <si>
    <t>Gain on disposal of</t>
  </si>
  <si>
    <t xml:space="preserve"> subsidiary companies</t>
  </si>
  <si>
    <t>Profit before tax</t>
  </si>
  <si>
    <t>Taxation</t>
  </si>
  <si>
    <t>Profit after tax</t>
  </si>
  <si>
    <t>Minority interest</t>
  </si>
  <si>
    <t>Net profit for the period</t>
  </si>
  <si>
    <t xml:space="preserve">Basic earnings per </t>
  </si>
  <si>
    <t>ordinary share (sen)</t>
  </si>
  <si>
    <t xml:space="preserve">The earnings per share for the preceding year corresponding quarter &amp; period is adjusted for Bonus Issue  </t>
  </si>
  <si>
    <t>of one for one made during the quarter ended 30 June 2003.</t>
  </si>
  <si>
    <t>(The condensed Consolidated Income Statements Should be read in conjunction with the Annual</t>
  </si>
  <si>
    <t>Financial Report for the year ended 31 December 2002)</t>
  </si>
  <si>
    <t>PSC INDUSTRIES BERHAD</t>
  </si>
  <si>
    <t>(Company No.: 11106-V)</t>
  </si>
  <si>
    <t>CONDENSED CONSOLIDATED BALANCE SHEETS</t>
  </si>
  <si>
    <t>(UNAUDITED)</t>
  </si>
  <si>
    <t>(AUDITED)</t>
  </si>
  <si>
    <t>AS AT</t>
  </si>
  <si>
    <t>Property, plant and equipment</t>
  </si>
  <si>
    <t>Intangible Assets</t>
  </si>
  <si>
    <t>Other investments</t>
  </si>
  <si>
    <t>Current Assets</t>
  </si>
  <si>
    <t>Inventories</t>
  </si>
  <si>
    <t>Offshore Patrol vessels expenditure</t>
  </si>
  <si>
    <t>Trade and other receivables</t>
  </si>
  <si>
    <t>Deposits, bank and cash balances</t>
  </si>
  <si>
    <t>Current Liabilities</t>
  </si>
  <si>
    <t>Trade  &amp; other payable</t>
  </si>
  <si>
    <t>Overdraft &amp; Short Term Borrowings</t>
  </si>
  <si>
    <t>Net Current Liabilities</t>
  </si>
  <si>
    <t>Share Capital</t>
  </si>
  <si>
    <t>Reserves</t>
  </si>
  <si>
    <t>Shareholders' Funds</t>
  </si>
  <si>
    <t>Minority Interests</t>
  </si>
  <si>
    <t>Long Term Liabilties</t>
  </si>
  <si>
    <t>Borrowings</t>
  </si>
  <si>
    <t>Other deferred liabilities</t>
  </si>
  <si>
    <t>Net tangible assets per share (RM)</t>
  </si>
  <si>
    <t>Net tangible asset per share for the preceding year  is adjusted for Bonus Issue of one for one</t>
  </si>
  <si>
    <t>made during the quarter ended 30 June 2003.</t>
  </si>
  <si>
    <t xml:space="preserve">comparative figures of such items have been modified to conform with the current year's </t>
  </si>
  <si>
    <t>presentation.</t>
  </si>
  <si>
    <t>(The condensed Balance Sheets should be read in conjunction with the Annual  Financial</t>
  </si>
  <si>
    <t xml:space="preserve"> Report for the year ended 31 December 2002)</t>
  </si>
  <si>
    <t xml:space="preserve">                                          Condensed Consolidated Statements of Changes in Equity</t>
  </si>
  <si>
    <t xml:space="preserve">                                       For the year ended 31 December 2003</t>
  </si>
  <si>
    <t xml:space="preserve">                          Non distributable</t>
  </si>
  <si>
    <t>Distributable</t>
  </si>
  <si>
    <t>Revaluation reserve,</t>
  </si>
  <si>
    <t>Share</t>
  </si>
  <si>
    <t>exchange fuctuation</t>
  </si>
  <si>
    <t>Retained</t>
  </si>
  <si>
    <t>Premium</t>
  </si>
  <si>
    <t>reserve, capital reserve</t>
  </si>
  <si>
    <t>Profits</t>
  </si>
  <si>
    <t>Total</t>
  </si>
  <si>
    <t>12 months ended</t>
  </si>
  <si>
    <t>31. 12.2003</t>
  </si>
  <si>
    <t xml:space="preserve">Balance as at </t>
  </si>
  <si>
    <t xml:space="preserve">01.01.2003 </t>
  </si>
  <si>
    <t xml:space="preserve">Bonus issue </t>
  </si>
  <si>
    <t xml:space="preserve">Final dividend paid for </t>
  </si>
  <si>
    <t>year ended 31.12.2002</t>
  </si>
  <si>
    <t>Net profit  for the year</t>
  </si>
  <si>
    <t>currency translations</t>
  </si>
  <si>
    <t>Bonus issue expenses</t>
  </si>
  <si>
    <t xml:space="preserve">Revaluation reserve realised </t>
  </si>
  <si>
    <t xml:space="preserve"> on disposal of subsidiary</t>
  </si>
  <si>
    <t>Revaluation reserve on</t>
  </si>
  <si>
    <t xml:space="preserve">  revaluation of fixed assets</t>
  </si>
  <si>
    <t>31 .12.2002</t>
  </si>
  <si>
    <t xml:space="preserve">01.01.2002 </t>
  </si>
  <si>
    <t>Final dividend paid for</t>
  </si>
  <si>
    <t>year ended 31.12.2001</t>
  </si>
  <si>
    <t xml:space="preserve">(The condensed Consolidated Statements of Changes in Equity  should be read in conjunction with the </t>
  </si>
  <si>
    <t xml:space="preserve"> Annual Financial Report for the year ended 31 December 2002)</t>
  </si>
  <si>
    <t>Condensed Consolidated Cash Flow Statements</t>
  </si>
  <si>
    <t>For the year ended 31 December 2003</t>
  </si>
  <si>
    <t>9 months</t>
  </si>
  <si>
    <t>12 months</t>
  </si>
  <si>
    <t xml:space="preserve">ended </t>
  </si>
  <si>
    <t>31/12/03</t>
  </si>
  <si>
    <t>31/12/02</t>
  </si>
  <si>
    <t>(RM)</t>
  </si>
  <si>
    <t>Net Profit before tax</t>
  </si>
  <si>
    <t xml:space="preserve">  Adjustments for:-</t>
  </si>
  <si>
    <t xml:space="preserve">   Non-cash items</t>
  </si>
  <si>
    <t xml:space="preserve">   Non-operating items (which are investing/financing)</t>
  </si>
  <si>
    <t>Operating profit before changes in working capital</t>
  </si>
  <si>
    <t>Changes in working capital:-</t>
  </si>
  <si>
    <t xml:space="preserve">  Net change in current assets</t>
  </si>
  <si>
    <t xml:space="preserve">  Net change in current liabilities</t>
  </si>
  <si>
    <t>Investing activities</t>
  </si>
  <si>
    <t xml:space="preserve">  Other investments</t>
  </si>
  <si>
    <t xml:space="preserve">  Net cash generated from investing activities</t>
  </si>
  <si>
    <t>Financing activities</t>
  </si>
  <si>
    <t xml:space="preserve">  Dividends paid to minority interests of a subsidiary company</t>
  </si>
  <si>
    <t xml:space="preserve">  Dividends paid to shareholders</t>
  </si>
  <si>
    <t xml:space="preserve">  Bank borrowings</t>
  </si>
  <si>
    <t xml:space="preserve">  Net cash generated from financing activities</t>
  </si>
  <si>
    <t>Net change in Cash &amp; Cash Equivalents</t>
  </si>
  <si>
    <t>Cash &amp; Cash equivalents at beginning of year</t>
  </si>
  <si>
    <t>Effect of foreign exchange rate changes</t>
  </si>
  <si>
    <t>Cash &amp; Cash equivalents at end of year</t>
  </si>
  <si>
    <t>(The condensed Consolidated Cash Flow Statements should be read in conjunction with the</t>
  </si>
  <si>
    <t>Annual Financial Report for the year ended 31 December 2002)</t>
  </si>
  <si>
    <t>NOTES TO THE UNAUDITED FINANCIAL STATEMENTS</t>
  </si>
  <si>
    <t>FOR THE 4TH QUARTER ENDED 31 DECEMBER 2003</t>
  </si>
  <si>
    <t xml:space="preserve">                                                                                 SELECTED EXPLANATORY NOTES TO THE INTERIM FINANCIAL REPORT - MASB 26</t>
  </si>
  <si>
    <t>Accounting Policies</t>
  </si>
  <si>
    <t>The interim financial report has been prepared in accordance with MASB 26 Interim Financial</t>
  </si>
  <si>
    <t>as compared with the annual financial statements for the financial year ended 31 December 2002.</t>
  </si>
  <si>
    <t>The interim financial report is to be read in conjunction with the most recent annual financial report.</t>
  </si>
  <si>
    <t>Declaration of audit qualification</t>
  </si>
  <si>
    <t>The auditor's report of the preceding annual financial statements of the Company and of the Group</t>
  </si>
  <si>
    <t>was not subjected to any qualification.</t>
  </si>
  <si>
    <t>Seasonal or cyclical factors</t>
  </si>
  <si>
    <t xml:space="preserve">The business operations of the Group for the current financial year  ended  31 December 2003 were </t>
  </si>
  <si>
    <t>not materially affected by any seasonal or cyclical factors.</t>
  </si>
  <si>
    <t>Items of unusual nature, size or incidence</t>
  </si>
  <si>
    <t>There were no items affecting the assets, liabilities, equity, net income  or cash flows of the Group</t>
  </si>
  <si>
    <t>Changes in estimates  of amounts</t>
  </si>
  <si>
    <t>There were no material changes in estimates in respect of amounts reported in  the prior interim periods</t>
  </si>
  <si>
    <t>Details of Issuances and Repayment of Debt</t>
  </si>
  <si>
    <t xml:space="preserve">There were no issuances or repayment of debts and equity securities, share buy-backs, </t>
  </si>
  <si>
    <t>share cancellations, shares held as treasury shares and resale of treasury shares during the</t>
  </si>
  <si>
    <t>Dividends paid</t>
  </si>
  <si>
    <t>Segmental Reporting</t>
  </si>
  <si>
    <t>A) By business segment</t>
  </si>
  <si>
    <t>Turnover</t>
  </si>
  <si>
    <t>Profit/(loss)</t>
  </si>
  <si>
    <t>Before</t>
  </si>
  <si>
    <t>RM '000</t>
  </si>
  <si>
    <t>Manufacturing</t>
  </si>
  <si>
    <t>Trading</t>
  </si>
  <si>
    <t>Construction</t>
  </si>
  <si>
    <t>Investment Properties</t>
  </si>
  <si>
    <t>Shipbuilding and shiprepair related activities</t>
  </si>
  <si>
    <t>Other operations</t>
  </si>
  <si>
    <t>Intersegment elimination</t>
  </si>
  <si>
    <t>Unallocated expenses</t>
  </si>
  <si>
    <t>Interest income</t>
  </si>
  <si>
    <t>Exceptional item</t>
  </si>
  <si>
    <t>Finance cost</t>
  </si>
  <si>
    <t>B) By geographical segment</t>
  </si>
  <si>
    <t>Malaysia</t>
  </si>
  <si>
    <t>Australia</t>
  </si>
  <si>
    <t>Republic of Ghana</t>
  </si>
  <si>
    <t>TOTAL</t>
  </si>
  <si>
    <t>Valuation of property, plant and equipment</t>
  </si>
  <si>
    <t>The valuation of property, plant and equipment have been brought forward, without amendment from the</t>
  </si>
  <si>
    <t>annual financial statements for the financial year ended 31 December 2002.</t>
  </si>
  <si>
    <t>Material events subsequent to the reporting period</t>
  </si>
  <si>
    <t xml:space="preserve">There were no material events subsequent to the end of the financial period reported on that have not been </t>
  </si>
  <si>
    <t>reflected in the financial statements for the said period.</t>
  </si>
  <si>
    <t>Changes in the Composition of the Group</t>
  </si>
  <si>
    <t>Contingent Liabilities/ Assets</t>
  </si>
  <si>
    <t>There were no material  changes in contingent liabilities/assets  since the last annual balance sheet date.</t>
  </si>
  <si>
    <t>Review of Performance</t>
  </si>
  <si>
    <t xml:space="preserve">financial year ended 31 December 2003. The major contribution to the profit for the Group </t>
  </si>
  <si>
    <t>is derived from  shipbuilding and shiprepair activities.</t>
  </si>
  <si>
    <t>Comment on Financial Results (current quarter compared with the preceding quarter)</t>
  </si>
  <si>
    <t xml:space="preserve">The Group achieved a pre-tax profit of RM33.5 million for the quarter under review as compared to profit </t>
  </si>
  <si>
    <t>of RM9.5 million in the preceding quarter. The higher profit in the current quarter is mainly due to higher</t>
  </si>
  <si>
    <t xml:space="preserve"> turnover generated from projects undertaken by the Group during the quarter.</t>
  </si>
  <si>
    <t>Current Year Prospects</t>
  </si>
  <si>
    <t>Barring any unforeseen circumstances, the Board of Directors expects the Group's performance for the</t>
  </si>
  <si>
    <t xml:space="preserve">There has not arisen in the interval between the end of the current quarter  and the date of this </t>
  </si>
  <si>
    <t>announcement, any item, transaction or event of a material and unusual nature likely, in the opinion</t>
  </si>
  <si>
    <t>of the Directors, to affect substantially the results of the operation of the Company and of the Group</t>
  </si>
  <si>
    <t>for the fourth quarter ended 31 December 2003 in respect of which this announcement is made.</t>
  </si>
  <si>
    <t>Variance of Actual Profit from Forecast Profit</t>
  </si>
  <si>
    <t>Not Applicable.</t>
  </si>
  <si>
    <t xml:space="preserve">       INDIVIDUAL QUARTER</t>
  </si>
  <si>
    <t xml:space="preserve">                         CUMULATIVE QUARTER</t>
  </si>
  <si>
    <t>Current Taxation</t>
  </si>
  <si>
    <t xml:space="preserve">Overprovision in respect of prior </t>
  </si>
  <si>
    <t xml:space="preserve">   years</t>
  </si>
  <si>
    <t>Transfer (to)/from deferred taxation</t>
  </si>
  <si>
    <t xml:space="preserve">There were significant reversal of provision for taxation and deferred taxation for the Group made </t>
  </si>
  <si>
    <t>in previous years as one of the subsidiary company had obtained approval from Ministry of Finance a</t>
  </si>
  <si>
    <t>tax exemption under Section S127 of Income Tax Act, 1967 where the income generated in relation to</t>
  </si>
  <si>
    <t>the Offshore Patrol Vessel project has been exempted for a period of 5 years from the  commencement</t>
  </si>
  <si>
    <t>date of the project.</t>
  </si>
  <si>
    <t>Profits / (Losses) on Sale of Investment and/or Properties</t>
  </si>
  <si>
    <t>There is a gain of RM15.4 million in respect of  disposal of subsidiary company, Sedap Food Industries</t>
  </si>
  <si>
    <t>Sdn Bhd for the current financial quarter ended 31 December 2003..</t>
  </si>
  <si>
    <t>current financial period ended 31 December 2003.</t>
  </si>
  <si>
    <t>Quoted Securities</t>
  </si>
  <si>
    <t>There were no purchase or disposal of quoted securities for the current financial quarter  ended</t>
  </si>
  <si>
    <t>31 December 2003.</t>
  </si>
  <si>
    <t>Status of Corporate Proposals</t>
  </si>
  <si>
    <t>Authorities. The Company has been progressively implementing the proposals.</t>
  </si>
  <si>
    <t>The one for one Bonus Issue exercise, which resulted in the increase of the paid up capital of the</t>
  </si>
  <si>
    <t xml:space="preserve">Meanwhile, the Company is in the midst of completing the Private Placement exercise after fixing the </t>
  </si>
  <si>
    <t>Private Placement issue price on 18 February 2004 and currently progressing towards implementation</t>
  </si>
  <si>
    <t>of its Proposed Debt Restructuring exercise.</t>
  </si>
  <si>
    <t>Group Borrowings and Debt Securities</t>
  </si>
  <si>
    <t>Total Group Borrowings as at 31 December 2003 are as follows:-</t>
  </si>
  <si>
    <t>Foreign currrency</t>
  </si>
  <si>
    <t>('000)</t>
  </si>
  <si>
    <t>A) Long Term Borrowings:</t>
  </si>
  <si>
    <t xml:space="preserve">     Secured</t>
  </si>
  <si>
    <t xml:space="preserve">     Unsecured</t>
  </si>
  <si>
    <t>Sub - Total</t>
  </si>
  <si>
    <t>B) Short Term Borrowings:</t>
  </si>
  <si>
    <t>-</t>
  </si>
  <si>
    <t>AUD433</t>
  </si>
  <si>
    <t>USD31,579</t>
  </si>
  <si>
    <t>CEDIS337,823</t>
  </si>
  <si>
    <t>Off Balance Sheet Financial Instruments</t>
  </si>
  <si>
    <t>There were no material off balance sheet financial instruments during the current financial</t>
  </si>
  <si>
    <t>year ended 31 December 2003.</t>
  </si>
  <si>
    <t>Material Litigation</t>
  </si>
  <si>
    <t>The Group is not engaged in any material litigation as at the date of this announcement.</t>
  </si>
  <si>
    <t>Nevertheless, there are legal summons which in the opinion of the Board of Directors are immaterial.</t>
  </si>
  <si>
    <t>Dividend</t>
  </si>
  <si>
    <t>Earnings Per Share</t>
  </si>
  <si>
    <t>Company Secretary</t>
  </si>
  <si>
    <t>DATO' R. RAJAKUMARAN A/L M. RAJADURAI (MAICSA 7003699)</t>
  </si>
  <si>
    <t>Kuala Lumpur</t>
  </si>
  <si>
    <t xml:space="preserve">The classification of certain items in the financial statements have been amended. The </t>
  </si>
  <si>
    <t>Bhd for the disposal of the entire issued and paid-up share capital of Sedap Food Industries Sdn Bhd as</t>
  </si>
  <si>
    <t>per announcement made on 20 October 2003.</t>
  </si>
  <si>
    <t xml:space="preserve">The group recorded a turnover of RM1.05 billion and pre-tax profit of RM97.8 million during </t>
  </si>
  <si>
    <t xml:space="preserve">The Directors recommend a final dividend of 4% per share less 28% tax for the current financial quarter </t>
  </si>
  <si>
    <t xml:space="preserve">  Net cash used in operating activities</t>
  </si>
  <si>
    <t>During the current quarter, the Company entered into a Share Sale Agreement with Equity Yield Sdn</t>
  </si>
  <si>
    <t xml:space="preserve">and financial year ended 31 December 2003, subject to the approval of the shareholders at the Annual </t>
  </si>
  <si>
    <t xml:space="preserve">31 December 2003 save and except as disclosed in note 18. </t>
  </si>
  <si>
    <t xml:space="preserve">There was no dividend paid for the current financial quarter ended 31 December 2003. </t>
  </si>
  <si>
    <t>current financial quarter ended  31 December 2003.</t>
  </si>
  <si>
    <t xml:space="preserve">With the exception of the above, there were no profits on sale of investment and/or properties for the </t>
  </si>
  <si>
    <t>Company to 158,258,348 ordinary shares of RM1.00 each, was completed on 23 June 2003.</t>
  </si>
  <si>
    <t xml:space="preserve">The proposals which were announced on 6th December 2000 have been approved by the relevant </t>
  </si>
  <si>
    <t xml:space="preserve">General Meeting to be convened later and other relevant approvals. </t>
  </si>
  <si>
    <t>of the current financial year or that of prior financial years.</t>
  </si>
  <si>
    <t>that are unusual because of their nature , size or incidence for the current  financial quarter ended</t>
  </si>
  <si>
    <t>year of  RM90,783,000 over the number of ordinary shares of 158,258,348 in issue during the financial year.</t>
  </si>
  <si>
    <t>year 2004 would surpass that of year 2003. The major contribution would be derived from the offshore</t>
  </si>
  <si>
    <t>patrol vessel project and shiprepairs activities.</t>
  </si>
  <si>
    <t xml:space="preserve">ADDITIONAL INFORMATION AS REQUIRED BY MSEB LISTING REQUIREMENTS </t>
  </si>
  <si>
    <t>(PART A OF APPENDIX 9B)</t>
  </si>
  <si>
    <t xml:space="preserve">In line with the announcement made on 14 January 2004, the Group is  currently embarking into the </t>
  </si>
  <si>
    <t xml:space="preserve">upstream oil &amp; gas business  and related activities which is expected to contribute positively. </t>
  </si>
  <si>
    <t xml:space="preserve">The basic earnings per share of RM0.57 has been calculated based on the Group's net profit for the financial </t>
  </si>
  <si>
    <t>The same accounting policies and methods of computation are followed in the interim financial statements</t>
  </si>
  <si>
    <t xml:space="preserve">Reporting and Chapter 9 part K of the Listing Requirements of Malaysia Securities Exchange Berhad. </t>
  </si>
  <si>
    <t>Balance as at 31.12.2003</t>
  </si>
  <si>
    <t>Balance as at 31.12.2002</t>
  </si>
</sst>
</file>

<file path=xl/styles.xml><?xml version="1.0" encoding="utf-8"?>
<styleSheet xmlns="http://schemas.openxmlformats.org/spreadsheetml/2006/main">
  <numFmts count="6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.00_ ;_ * \-#,##0.00_ ;_ * &quot;-&quot;??_ ;_ @_ "/>
    <numFmt numFmtId="173" formatCode="_(* #,##0.0_);_(* \(#,##0.0\);_(* &quot;-&quot;??_);_(@_)"/>
    <numFmt numFmtId="174" formatCode="_(* #,##0_);_(* \(#,##0\);_(* &quot;-&quot;??_);_(@_)"/>
    <numFmt numFmtId="175" formatCode="0.0%"/>
    <numFmt numFmtId="176" formatCode="_ * #,##0_ ;_ * \-#,##0_ ;_ * &quot;-&quot;??_ ;_ @_ "/>
    <numFmt numFmtId="177" formatCode="_(* #,##0.0000_);_(* \(#,##0.0000\);_(* &quot;-&quot;??_);_(@_)"/>
    <numFmt numFmtId="178" formatCode="_(* #,##0.000000_);_(* \(#,##0.000000\);_(* &quot;-&quot;??_);_(@_)"/>
    <numFmt numFmtId="179" formatCode="&quot;$&quot;#,##0\ ;\(&quot;$&quot;#,##0\)"/>
    <numFmt numFmtId="180" formatCode="m/d"/>
    <numFmt numFmtId="181" formatCode="0.000%"/>
    <numFmt numFmtId="182" formatCode="#,##0.000_);[Red]\(#,##0.000\)"/>
    <numFmt numFmtId="183" formatCode="#,##0.0_);[Red]\(#,##0.0\)"/>
    <numFmt numFmtId="184" formatCode="_(* #,##0.0_);_(* \(#,##0.0\);_(* &quot;-&quot;?_);_(@_)"/>
    <numFmt numFmtId="185" formatCode="_(* #,##0.0000_);_(* \(#,##0.0000\);_(* &quot;-&quot;????_);_(@_)"/>
    <numFmt numFmtId="186" formatCode="_(* #,##0.00000_);_(* \(#,##0.00000\);_(* &quot;-&quot;?????_);_(@_)"/>
    <numFmt numFmtId="187" formatCode="0.00_);[Red]\(0.00\)"/>
    <numFmt numFmtId="188" formatCode="0.0_);[Red]\(0.0\)"/>
    <numFmt numFmtId="189" formatCode="#,##0.0_);\(#,##0.0\)"/>
    <numFmt numFmtId="190" formatCode="#,##0.000_);\(#,##0.000\)"/>
    <numFmt numFmtId="191" formatCode="#,##0_ ;[Red]\-#,##0\ "/>
    <numFmt numFmtId="192" formatCode="#,##0.0_ ;[Red]\-#,##0.0\ "/>
    <numFmt numFmtId="193" formatCode="_-* #,##0.0000_-;\-* #,##0.0000_-;_-* &quot;-&quot;????_-;_-@_-"/>
    <numFmt numFmtId="194" formatCode="#,##0.00_ ;[Red]\-#,##0.00\ "/>
    <numFmt numFmtId="195" formatCode="_(* #,##0.000_);_(* \(#,##0.000\);_(* &quot;-&quot;??_);_(@_)"/>
    <numFmt numFmtId="196" formatCode="dd\-mmm\-yy"/>
    <numFmt numFmtId="197" formatCode="d\-mmm\-yyyy"/>
    <numFmt numFmtId="198" formatCode="#,##0.000_ ;[Red]\-#,##0.000\ "/>
    <numFmt numFmtId="199" formatCode="0.00000"/>
    <numFmt numFmtId="200" formatCode="&quot;RM&quot;#,##0_);\(&quot;RM&quot;#,##0\)"/>
    <numFmt numFmtId="201" formatCode="&quot;RM&quot;#,##0_);[Red]\(&quot;RM&quot;#,##0\)"/>
    <numFmt numFmtId="202" formatCode="&quot;RM&quot;#,##0.00_);\(&quot;RM&quot;#,##0.00\)"/>
    <numFmt numFmtId="203" formatCode="&quot;RM&quot;#,##0.00_);[Red]\(&quot;RM&quot;#,##0.00\)"/>
    <numFmt numFmtId="204" formatCode="_(&quot;RM&quot;* #,##0_);_(&quot;RM&quot;* \(#,##0\);_(&quot;RM&quot;* &quot;-&quot;_);_(@_)"/>
    <numFmt numFmtId="205" formatCode="_(&quot;RM&quot;* #,##0.00_);_(&quot;RM&quot;* \(#,##0.00\);_(&quot;RM&quot;* &quot;-&quot;??_);_(@_)"/>
    <numFmt numFmtId="206" formatCode="&quot;L.&quot;\ #,##0.00;[Red]\-&quot;L.&quot;\ #,##0.00"/>
    <numFmt numFmtId="207" formatCode="#,##0\ &quot;F&quot;;[Red]\-#,##0\ &quot;F&quot;"/>
    <numFmt numFmtId="208" formatCode="#,##0.00\ &quot;F&quot;;[Red]\-#,##0.00\ &quot;F&quot;"/>
    <numFmt numFmtId="209" formatCode="[hhhhh]:mm:ss"/>
    <numFmt numFmtId="210" formatCode="#,##0;[Red]#,##0"/>
    <numFmt numFmtId="211" formatCode="_(&quot;$&quot;* #,##0_);_(&quot;$&quot;* \(#,##0\);_(&quot;$&quot;* &quot;-  &quot;_);_(@_)"/>
    <numFmt numFmtId="212" formatCode="_(* #,##0_);_(* \(#,##0\);_(* &quot;-  &quot;_);_(@_)"/>
    <numFmt numFmtId="213" formatCode="_(&quot;$&quot;* #,##0.0_);_(&quot;$&quot;* \(#,##0.0\);_(&quot;$&quot;* &quot;-&quot;??_);_(@_)"/>
    <numFmt numFmtId="214" formatCode="_(&quot;$&quot;* #,##0_);_(&quot;$&quot;* \(#,##0\);_(&quot;$&quot;* &quot;-&quot;??_);_(@_)"/>
    <numFmt numFmtId="215" formatCode="_(&quot;$&quot;* #,##0.000_);_(&quot;$&quot;* \(#,##0.000\);_(&quot;$&quot;* &quot;-&quot;??_);_(@_)"/>
    <numFmt numFmtId="216" formatCode="_(&quot;$&quot;* #,##0.0000_);_(&quot;$&quot;* \(#,##0.0000\);_(&quot;$&quot;* &quot;-&quot;??_);_(@_)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_(* #,##0.00000_);_(* \(#,##0.00000\);_(* &quot;-&quot;??_);_(@_)"/>
    <numFmt numFmtId="221" formatCode="dd/mm/yyyy"/>
    <numFmt numFmtId="222" formatCode="0.000_);[Red]\(0.000\)"/>
  </numFmts>
  <fonts count="16">
    <font>
      <sz val="10"/>
      <name val="Arial"/>
      <family val="0"/>
    </font>
    <font>
      <u val="single"/>
      <sz val="7.5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7.5"/>
      <color indexed="12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9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0" fontId="0" fillId="0" borderId="4" xfId="0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Fill="1" applyBorder="1" applyAlignment="1">
      <alignment/>
    </xf>
    <xf numFmtId="0" fontId="0" fillId="0" borderId="5" xfId="0" applyBorder="1" applyAlignment="1">
      <alignment/>
    </xf>
    <xf numFmtId="0" fontId="6" fillId="0" borderId="3" xfId="0" applyFont="1" applyBorder="1" applyAlignment="1">
      <alignment/>
    </xf>
    <xf numFmtId="174" fontId="0" fillId="0" borderId="0" xfId="0" applyNumberFormat="1" applyBorder="1" applyAlignment="1">
      <alignment/>
    </xf>
    <xf numFmtId="174" fontId="0" fillId="0" borderId="3" xfId="0" applyNumberFormat="1" applyFill="1" applyBorder="1" applyAlignment="1">
      <alignment/>
    </xf>
    <xf numFmtId="174" fontId="0" fillId="0" borderId="6" xfId="0" applyNumberFormat="1" applyBorder="1" applyAlignment="1">
      <alignment/>
    </xf>
    <xf numFmtId="174" fontId="0" fillId="0" borderId="3" xfId="0" applyNumberFormat="1" applyBorder="1" applyAlignment="1">
      <alignment/>
    </xf>
    <xf numFmtId="0" fontId="3" fillId="0" borderId="3" xfId="0" applyFont="1" applyBorder="1" applyAlignment="1">
      <alignment/>
    </xf>
    <xf numFmtId="174" fontId="0" fillId="0" borderId="7" xfId="0" applyNumberFormat="1" applyFill="1" applyBorder="1" applyAlignment="1">
      <alignment/>
    </xf>
    <xf numFmtId="174" fontId="0" fillId="0" borderId="2" xfId="0" applyNumberFormat="1" applyFill="1" applyBorder="1" applyAlignment="1">
      <alignment/>
    </xf>
    <xf numFmtId="174" fontId="0" fillId="0" borderId="5" xfId="0" applyNumberFormat="1" applyFill="1" applyBorder="1" applyAlignment="1">
      <alignment/>
    </xf>
    <xf numFmtId="174" fontId="0" fillId="0" borderId="4" xfId="0" applyNumberFormat="1" applyFill="1" applyBorder="1" applyAlignment="1">
      <alignment/>
    </xf>
    <xf numFmtId="0" fontId="6" fillId="0" borderId="8" xfId="0" applyFont="1" applyBorder="1" applyAlignment="1">
      <alignment/>
    </xf>
    <xf numFmtId="174" fontId="0" fillId="0" borderId="9" xfId="0" applyNumberFormat="1" applyFill="1" applyBorder="1" applyAlignment="1">
      <alignment/>
    </xf>
    <xf numFmtId="174" fontId="0" fillId="0" borderId="10" xfId="0" applyNumberFormat="1" applyBorder="1" applyAlignment="1">
      <alignment/>
    </xf>
    <xf numFmtId="174" fontId="0" fillId="0" borderId="8" xfId="0" applyNumberFormat="1" applyFill="1" applyBorder="1" applyAlignment="1">
      <alignment/>
    </xf>
    <xf numFmtId="174" fontId="0" fillId="0" borderId="11" xfId="0" applyNumberFormat="1" applyFill="1" applyBorder="1" applyAlignment="1">
      <alignment/>
    </xf>
    <xf numFmtId="174" fontId="0" fillId="0" borderId="4" xfId="0" applyNumberFormat="1" applyBorder="1" applyAlignment="1">
      <alignment/>
    </xf>
    <xf numFmtId="192" fontId="0" fillId="0" borderId="0" xfId="0" applyNumberFormat="1" applyFill="1" applyAlignment="1">
      <alignment/>
    </xf>
    <xf numFmtId="192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174" fontId="0" fillId="0" borderId="0" xfId="17" applyNumberFormat="1" applyAlignment="1">
      <alignment/>
    </xf>
    <xf numFmtId="0" fontId="9" fillId="0" borderId="0" xfId="0" applyFont="1" applyAlignment="1">
      <alignment/>
    </xf>
    <xf numFmtId="174" fontId="0" fillId="0" borderId="2" xfId="17" applyNumberFormat="1" applyBorder="1" applyAlignment="1">
      <alignment/>
    </xf>
    <xf numFmtId="174" fontId="0" fillId="0" borderId="3" xfId="17" applyNumberFormat="1" applyBorder="1" applyAlignment="1">
      <alignment/>
    </xf>
    <xf numFmtId="0" fontId="9" fillId="0" borderId="0" xfId="0" applyFont="1" applyAlignment="1">
      <alignment/>
    </xf>
    <xf numFmtId="174" fontId="0" fillId="0" borderId="4" xfId="17" applyNumberFormat="1" applyBorder="1" applyAlignment="1">
      <alignment/>
    </xf>
    <xf numFmtId="174" fontId="0" fillId="0" borderId="0" xfId="0" applyNumberFormat="1" applyAlignment="1">
      <alignment/>
    </xf>
    <xf numFmtId="174" fontId="0" fillId="0" borderId="2" xfId="17" applyNumberFormat="1" applyFont="1" applyBorder="1" applyAlignment="1">
      <alignment/>
    </xf>
    <xf numFmtId="174" fontId="6" fillId="0" borderId="12" xfId="17" applyNumberFormat="1" applyFont="1" applyBorder="1" applyAlignment="1">
      <alignment/>
    </xf>
    <xf numFmtId="174" fontId="0" fillId="0" borderId="7" xfId="17" applyNumberFormat="1" applyBorder="1" applyAlignment="1">
      <alignment/>
    </xf>
    <xf numFmtId="174" fontId="0" fillId="0" borderId="0" xfId="17" applyNumberFormat="1" applyBorder="1" applyAlignment="1">
      <alignment/>
    </xf>
    <xf numFmtId="194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8" fillId="0" borderId="0" xfId="0" applyFont="1" applyAlignment="1">
      <alignment/>
    </xf>
    <xf numFmtId="191" fontId="0" fillId="0" borderId="0" xfId="0" applyNumberFormat="1" applyAlignment="1">
      <alignment/>
    </xf>
    <xf numFmtId="15" fontId="8" fillId="0" borderId="0" xfId="0" applyNumberFormat="1" applyFont="1" applyAlignment="1" quotePrefix="1">
      <alignment horizontal="left"/>
    </xf>
    <xf numFmtId="174" fontId="0" fillId="0" borderId="0" xfId="18" applyNumberFormat="1" applyAlignment="1">
      <alignment/>
    </xf>
    <xf numFmtId="0" fontId="0" fillId="0" borderId="0" xfId="0" applyAlignment="1" quotePrefix="1">
      <alignment/>
    </xf>
    <xf numFmtId="191" fontId="0" fillId="0" borderId="12" xfId="0" applyNumberFormat="1" applyBorder="1" applyAlignment="1">
      <alignment/>
    </xf>
    <xf numFmtId="0" fontId="0" fillId="0" borderId="0" xfId="0" applyAlignment="1">
      <alignment horizontal="left"/>
    </xf>
    <xf numFmtId="174" fontId="0" fillId="0" borderId="0" xfId="0" applyNumberFormat="1" applyFont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16" fontId="0" fillId="0" borderId="0" xfId="0" applyNumberFormat="1" applyAlignment="1">
      <alignment horizontal="right"/>
    </xf>
    <xf numFmtId="197" fontId="7" fillId="0" borderId="0" xfId="0" applyNumberFormat="1" applyFont="1" applyAlignment="1" quotePrefix="1">
      <alignment horizontal="right"/>
    </xf>
    <xf numFmtId="38" fontId="0" fillId="0" borderId="0" xfId="0" applyNumberFormat="1" applyAlignment="1">
      <alignment/>
    </xf>
    <xf numFmtId="38" fontId="0" fillId="0" borderId="7" xfId="0" applyNumberFormat="1" applyBorder="1" applyAlignment="1">
      <alignment/>
    </xf>
    <xf numFmtId="174" fontId="0" fillId="0" borderId="7" xfId="0" applyNumberFormat="1" applyBorder="1" applyAlignment="1">
      <alignment/>
    </xf>
    <xf numFmtId="38" fontId="0" fillId="0" borderId="12" xfId="0" applyNumberFormat="1" applyBorder="1" applyAlignment="1">
      <alignment/>
    </xf>
    <xf numFmtId="174" fontId="0" fillId="0" borderId="14" xfId="0" applyNumberFormat="1" applyBorder="1" applyAlignment="1">
      <alignment/>
    </xf>
    <xf numFmtId="38" fontId="0" fillId="0" borderId="14" xfId="0" applyNumberFormat="1" applyBorder="1" applyAlignment="1">
      <alignment/>
    </xf>
    <xf numFmtId="38" fontId="0" fillId="0" borderId="0" xfId="0" applyNumberFormat="1" applyBorder="1" applyAlignment="1">
      <alignment/>
    </xf>
    <xf numFmtId="174" fontId="0" fillId="0" borderId="12" xfId="0" applyNumberForma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38" fontId="0" fillId="0" borderId="0" xfId="17" applyNumberFormat="1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38" fontId="11" fillId="0" borderId="0" xfId="17" applyNumberFormat="1" applyFont="1" applyAlignment="1">
      <alignment/>
    </xf>
    <xf numFmtId="0" fontId="0" fillId="0" borderId="15" xfId="0" applyBorder="1" applyAlignment="1">
      <alignment/>
    </xf>
    <xf numFmtId="0" fontId="6" fillId="0" borderId="2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3" xfId="0" applyFont="1" applyBorder="1" applyAlignment="1">
      <alignment/>
    </xf>
    <xf numFmtId="174" fontId="0" fillId="0" borderId="3" xfId="17" applyNumberFormat="1" applyFont="1" applyBorder="1" applyAlignment="1">
      <alignment horizontal="right"/>
    </xf>
    <xf numFmtId="0" fontId="6" fillId="0" borderId="15" xfId="0" applyFont="1" applyBorder="1" applyAlignment="1">
      <alignment/>
    </xf>
    <xf numFmtId="174" fontId="0" fillId="0" borderId="2" xfId="17" applyNumberFormat="1" applyFont="1" applyBorder="1" applyAlignment="1">
      <alignment/>
    </xf>
    <xf numFmtId="0" fontId="0" fillId="0" borderId="13" xfId="0" applyFont="1" applyBorder="1" applyAlignment="1">
      <alignment/>
    </xf>
    <xf numFmtId="0" fontId="6" fillId="0" borderId="0" xfId="0" applyFont="1" applyBorder="1" applyAlignment="1">
      <alignment/>
    </xf>
    <xf numFmtId="174" fontId="0" fillId="0" borderId="3" xfId="17" applyNumberFormat="1" applyFont="1" applyBorder="1" applyAlignment="1">
      <alignment/>
    </xf>
    <xf numFmtId="174" fontId="6" fillId="0" borderId="16" xfId="17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0" xfId="0" applyFont="1" applyBorder="1" applyAlignment="1">
      <alignment/>
    </xf>
    <xf numFmtId="174" fontId="6" fillId="0" borderId="0" xfId="17" applyNumberFormat="1" applyFont="1" applyBorder="1" applyAlignment="1">
      <alignment/>
    </xf>
    <xf numFmtId="0" fontId="6" fillId="0" borderId="9" xfId="0" applyFont="1" applyBorder="1" applyAlignment="1">
      <alignment/>
    </xf>
    <xf numFmtId="174" fontId="6" fillId="0" borderId="8" xfId="17" applyNumberFormat="1" applyFont="1" applyBorder="1" applyAlignment="1">
      <alignment/>
    </xf>
    <xf numFmtId="0" fontId="0" fillId="0" borderId="0" xfId="0" applyFont="1" applyAlignment="1" quotePrefix="1">
      <alignment/>
    </xf>
    <xf numFmtId="38" fontId="6" fillId="0" borderId="0" xfId="17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  <xf numFmtId="38" fontId="0" fillId="0" borderId="0" xfId="17" applyNumberFormat="1" applyFont="1" applyAlignment="1">
      <alignment horizontal="center"/>
    </xf>
    <xf numFmtId="174" fontId="0" fillId="0" borderId="0" xfId="17" applyNumberFormat="1" applyFont="1" applyAlignment="1">
      <alignment horizontal="right"/>
    </xf>
    <xf numFmtId="174" fontId="0" fillId="0" borderId="0" xfId="17" applyNumberFormat="1" applyFont="1" applyAlignment="1">
      <alignment/>
    </xf>
    <xf numFmtId="38" fontId="0" fillId="0" borderId="0" xfId="0" applyNumberFormat="1" applyFont="1" applyAlignment="1">
      <alignment horizontal="right"/>
    </xf>
    <xf numFmtId="174" fontId="0" fillId="0" borderId="0" xfId="0" applyNumberFormat="1" applyFont="1" applyAlignment="1">
      <alignment/>
    </xf>
    <xf numFmtId="174" fontId="0" fillId="0" borderId="0" xfId="17" applyNumberFormat="1" applyFont="1" applyBorder="1" applyAlignment="1">
      <alignment horizontal="right"/>
    </xf>
    <xf numFmtId="174" fontId="0" fillId="0" borderId="0" xfId="0" applyNumberFormat="1" applyAlignment="1">
      <alignment horizontal="right"/>
    </xf>
    <xf numFmtId="174" fontId="0" fillId="0" borderId="0" xfId="17" applyNumberFormat="1" applyFont="1" applyBorder="1" applyAlignment="1">
      <alignment/>
    </xf>
    <xf numFmtId="174" fontId="6" fillId="0" borderId="12" xfId="17" applyNumberFormat="1" applyFont="1" applyBorder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/>
    </xf>
    <xf numFmtId="38" fontId="10" fillId="0" borderId="0" xfId="17" applyNumberFormat="1" applyFon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15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3" xfId="0" applyNumberFormat="1" applyFont="1" applyBorder="1" applyAlignment="1">
      <alignment horizontal="center"/>
    </xf>
    <xf numFmtId="174" fontId="0" fillId="0" borderId="3" xfId="17" applyNumberFormat="1" applyFont="1" applyBorder="1" applyAlignment="1">
      <alignment horizontal="center"/>
    </xf>
    <xf numFmtId="174" fontId="6" fillId="0" borderId="3" xfId="17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174" fontId="11" fillId="0" borderId="3" xfId="17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174" fontId="6" fillId="0" borderId="21" xfId="17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22" xfId="0" applyFont="1" applyBorder="1" applyAlignment="1">
      <alignment/>
    </xf>
    <xf numFmtId="174" fontId="0" fillId="0" borderId="5" xfId="17" applyNumberFormat="1" applyBorder="1" applyAlignment="1">
      <alignment/>
    </xf>
    <xf numFmtId="174" fontId="0" fillId="0" borderId="6" xfId="17" applyNumberFormat="1" applyBorder="1" applyAlignment="1">
      <alignment/>
    </xf>
    <xf numFmtId="0" fontId="9" fillId="0" borderId="7" xfId="0" applyFont="1" applyBorder="1" applyAlignment="1">
      <alignment/>
    </xf>
    <xf numFmtId="174" fontId="0" fillId="0" borderId="5" xfId="17" applyNumberFormat="1" applyFont="1" applyBorder="1" applyAlignment="1">
      <alignment/>
    </xf>
    <xf numFmtId="174" fontId="0" fillId="0" borderId="6" xfId="17" applyNumberFormat="1" applyFont="1" applyBorder="1" applyAlignment="1">
      <alignment/>
    </xf>
    <xf numFmtId="174" fontId="6" fillId="0" borderId="23" xfId="17" applyNumberFormat="1" applyFont="1" applyBorder="1" applyAlignment="1">
      <alignment/>
    </xf>
    <xf numFmtId="174" fontId="0" fillId="0" borderId="22" xfId="17" applyNumberFormat="1" applyFont="1" applyBorder="1" applyAlignment="1">
      <alignment/>
    </xf>
    <xf numFmtId="0" fontId="6" fillId="0" borderId="7" xfId="0" applyFont="1" applyBorder="1" applyAlignment="1">
      <alignment/>
    </xf>
    <xf numFmtId="174" fontId="6" fillId="0" borderId="11" xfId="17" applyNumberFormat="1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2" xfId="0" applyFont="1" applyBorder="1" applyAlignment="1">
      <alignment horizontal="left"/>
    </xf>
    <xf numFmtId="49" fontId="6" fillId="0" borderId="14" xfId="0" applyNumberFormat="1" applyFont="1" applyFill="1" applyBorder="1" applyAlignment="1">
      <alignment horizontal="center"/>
    </xf>
    <xf numFmtId="49" fontId="0" fillId="0" borderId="14" xfId="0" applyNumberFormat="1" applyFill="1" applyBorder="1" applyAlignment="1">
      <alignment/>
    </xf>
    <xf numFmtId="49" fontId="0" fillId="0" borderId="11" xfId="0" applyNumberFormat="1" applyFill="1" applyBorder="1" applyAlignment="1">
      <alignment/>
    </xf>
    <xf numFmtId="0" fontId="6" fillId="0" borderId="9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3" fillId="0" borderId="1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2" xfId="0" applyFont="1" applyBorder="1" applyAlignment="1">
      <alignment horizontal="center"/>
    </xf>
  </cellXfs>
  <cellStyles count="17">
    <cellStyle name="Normal" xfId="0"/>
    <cellStyle name="Comma" xfId="15"/>
    <cellStyle name="Comma [0]" xfId="16"/>
    <cellStyle name="Comma_4thQTR03" xfId="17"/>
    <cellStyle name="Comma_KLSEQR" xfId="18"/>
    <cellStyle name="Comma0" xfId="19"/>
    <cellStyle name="Currency" xfId="20"/>
    <cellStyle name="Currency [0]" xfId="21"/>
    <cellStyle name="Currency0" xfId="22"/>
    <cellStyle name="Date" xfId="23"/>
    <cellStyle name="Fixed" xfId="24"/>
    <cellStyle name="Followed Hyperlink" xfId="25"/>
    <cellStyle name="Heading 1" xfId="26"/>
    <cellStyle name="Heading 2" xfId="27"/>
    <cellStyle name="Hyperlink" xfId="28"/>
    <cellStyle name="Percent" xfId="29"/>
    <cellStyle name="Total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flowpscidec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flow working 02"/>
      <sheetName val="summary"/>
      <sheetName val="cashflow"/>
      <sheetName val="cashflowklse"/>
      <sheetName val="fixed asset"/>
      <sheetName val="exc reserve"/>
      <sheetName val="taxation"/>
      <sheetName val="borrowings"/>
      <sheetName val="hp"/>
      <sheetName val="deferred expenditure"/>
      <sheetName val="gwmiacq"/>
    </sheetNames>
    <sheetDataSet>
      <sheetData sheetId="2">
        <row r="8">
          <cell r="E8">
            <v>97783305.885</v>
          </cell>
        </row>
        <row r="11">
          <cell r="E11">
            <v>58290015.86973603</v>
          </cell>
        </row>
        <row r="12">
          <cell r="E12">
            <v>-6131837.598064984</v>
          </cell>
        </row>
        <row r="14">
          <cell r="E14">
            <v>0</v>
          </cell>
        </row>
        <row r="15">
          <cell r="E15">
            <v>4441588.6665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8152262.408199299</v>
          </cell>
        </row>
        <row r="24">
          <cell r="E24">
            <v>-182008.8</v>
          </cell>
        </row>
        <row r="25">
          <cell r="E25">
            <v>92190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34">
          <cell r="E34">
            <v>-1912149.69492675</v>
          </cell>
        </row>
        <row r="35">
          <cell r="E35">
            <v>-20295587.36374433</v>
          </cell>
        </row>
        <row r="36">
          <cell r="E36">
            <v>-291158139.72207993</v>
          </cell>
        </row>
        <row r="38">
          <cell r="E38">
            <v>-49845550.4299586</v>
          </cell>
        </row>
        <row r="39">
          <cell r="E39">
            <v>182738932</v>
          </cell>
        </row>
        <row r="51">
          <cell r="E51">
            <v>6131837.598064984</v>
          </cell>
        </row>
        <row r="52">
          <cell r="E52">
            <v>375616.75507605844</v>
          </cell>
        </row>
        <row r="54">
          <cell r="E54">
            <v>942.6000000000004</v>
          </cell>
        </row>
        <row r="55">
          <cell r="E55">
            <v>100000</v>
          </cell>
        </row>
        <row r="56">
          <cell r="E56">
            <v>0</v>
          </cell>
        </row>
        <row r="57">
          <cell r="E57">
            <v>117456058</v>
          </cell>
        </row>
        <row r="58">
          <cell r="E58">
            <v>-103862141.16459112</v>
          </cell>
        </row>
        <row r="63">
          <cell r="E63">
            <v>290000000</v>
          </cell>
        </row>
        <row r="64">
          <cell r="E64">
            <v>-28698639</v>
          </cell>
        </row>
        <row r="65">
          <cell r="E65">
            <v>-43164576</v>
          </cell>
        </row>
        <row r="66">
          <cell r="E66">
            <v>-2123037</v>
          </cell>
        </row>
        <row r="75">
          <cell r="E75">
            <v>-15593379</v>
          </cell>
        </row>
        <row r="76">
          <cell r="E76">
            <v>-618149.1653459377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zoomScale="75" zoomScaleNormal="75" workbookViewId="0" topLeftCell="A1">
      <selection activeCell="D19" sqref="D19"/>
    </sheetView>
  </sheetViews>
  <sheetFormatPr defaultColWidth="9.140625" defaultRowHeight="12.75"/>
  <cols>
    <col min="1" max="1" width="24.57421875" style="0" customWidth="1"/>
    <col min="2" max="2" width="20.140625" style="0" customWidth="1"/>
    <col min="3" max="3" width="3.7109375" style="0" hidden="1" customWidth="1"/>
    <col min="4" max="4" width="19.421875" style="2" customWidth="1"/>
    <col min="5" max="5" width="19.7109375" style="0" customWidth="1"/>
    <col min="6" max="6" width="3.7109375" style="0" hidden="1" customWidth="1"/>
    <col min="7" max="7" width="19.28125" style="2" customWidth="1"/>
  </cols>
  <sheetData>
    <row r="1" ht="15.75">
      <c r="A1" s="1" t="s">
        <v>0</v>
      </c>
    </row>
    <row r="2" ht="12.75">
      <c r="A2" s="3" t="s">
        <v>1</v>
      </c>
    </row>
    <row r="4" ht="15.75">
      <c r="A4" s="1" t="s">
        <v>2</v>
      </c>
    </row>
    <row r="5" spans="1:2" ht="15.75">
      <c r="A5" s="1" t="s">
        <v>3</v>
      </c>
      <c r="B5" s="4"/>
    </row>
    <row r="6" spans="1:2" ht="15">
      <c r="A6" s="5" t="s">
        <v>4</v>
      </c>
      <c r="B6" s="4"/>
    </row>
    <row r="8" ht="15.75">
      <c r="A8" s="1"/>
    </row>
    <row r="10" spans="1:7" ht="12.75">
      <c r="A10" s="6"/>
      <c r="B10" s="168" t="s">
        <v>5</v>
      </c>
      <c r="C10" s="169"/>
      <c r="D10" s="170"/>
      <c r="E10" s="171" t="s">
        <v>6</v>
      </c>
      <c r="F10" s="172"/>
      <c r="G10" s="173"/>
    </row>
    <row r="11" spans="1:7" ht="12.75">
      <c r="A11" s="7"/>
      <c r="B11" s="8" t="s">
        <v>7</v>
      </c>
      <c r="C11" s="9"/>
      <c r="D11" s="10" t="s">
        <v>8</v>
      </c>
      <c r="E11" s="8" t="s">
        <v>7</v>
      </c>
      <c r="F11" s="6"/>
      <c r="G11" s="10" t="s">
        <v>8</v>
      </c>
    </row>
    <row r="12" spans="1:7" ht="12.75">
      <c r="A12" s="7"/>
      <c r="B12" s="11" t="s">
        <v>9</v>
      </c>
      <c r="C12" s="9"/>
      <c r="D12" s="12" t="s">
        <v>10</v>
      </c>
      <c r="E12" s="11" t="s">
        <v>11</v>
      </c>
      <c r="F12" s="7"/>
      <c r="G12" s="12" t="s">
        <v>10</v>
      </c>
    </row>
    <row r="13" spans="1:7" ht="12.75">
      <c r="A13" s="7"/>
      <c r="B13" s="11" t="s">
        <v>12</v>
      </c>
      <c r="C13" s="9"/>
      <c r="D13" s="12" t="s">
        <v>12</v>
      </c>
      <c r="E13" s="11" t="s">
        <v>13</v>
      </c>
      <c r="F13" s="7"/>
      <c r="G13" s="12" t="s">
        <v>14</v>
      </c>
    </row>
    <row r="14" spans="1:7" ht="12.75">
      <c r="A14" s="7"/>
      <c r="B14" s="13" t="s">
        <v>15</v>
      </c>
      <c r="C14" s="9"/>
      <c r="D14" s="14" t="s">
        <v>16</v>
      </c>
      <c r="E14" s="13" t="s">
        <v>15</v>
      </c>
      <c r="F14" s="11"/>
      <c r="G14" s="14" t="s">
        <v>16</v>
      </c>
    </row>
    <row r="15" spans="1:7" ht="12.75">
      <c r="A15" s="15"/>
      <c r="B15" s="16" t="s">
        <v>17</v>
      </c>
      <c r="C15" s="9"/>
      <c r="D15" s="17" t="s">
        <v>17</v>
      </c>
      <c r="E15" s="16" t="s">
        <v>17</v>
      </c>
      <c r="F15" s="11"/>
      <c r="G15" s="17" t="s">
        <v>17</v>
      </c>
    </row>
    <row r="16" spans="1:7" ht="12.75">
      <c r="A16" s="6"/>
      <c r="B16" s="18"/>
      <c r="C16" s="18"/>
      <c r="D16" s="19"/>
      <c r="E16" s="20"/>
      <c r="F16" s="7"/>
      <c r="G16" s="19"/>
    </row>
    <row r="17" spans="1:7" ht="12.75">
      <c r="A17" s="21" t="s">
        <v>18</v>
      </c>
      <c r="B17" s="22">
        <f>E17-713925</f>
        <v>336245</v>
      </c>
      <c r="C17" s="22"/>
      <c r="D17" s="23">
        <f>G17-774099</f>
        <v>266471</v>
      </c>
      <c r="E17" s="24">
        <v>1050170</v>
      </c>
      <c r="F17" s="25"/>
      <c r="G17" s="23">
        <v>1040570</v>
      </c>
    </row>
    <row r="18" spans="1:7" ht="15.75">
      <c r="A18" s="26"/>
      <c r="B18" s="22"/>
      <c r="C18" s="22"/>
      <c r="D18" s="23"/>
      <c r="E18" s="24"/>
      <c r="F18" s="25"/>
      <c r="G18" s="23"/>
    </row>
    <row r="19" spans="1:7" ht="12.75">
      <c r="A19" s="21"/>
      <c r="B19" s="22"/>
      <c r="C19" s="22"/>
      <c r="D19" s="23"/>
      <c r="E19" s="24"/>
      <c r="F19" s="25"/>
      <c r="G19" s="23"/>
    </row>
    <row r="20" spans="1:7" ht="12.75">
      <c r="A20" s="21" t="s">
        <v>19</v>
      </c>
      <c r="B20" s="22">
        <f>E20+615124</f>
        <v>-308543</v>
      </c>
      <c r="C20" s="22"/>
      <c r="D20" s="23">
        <f>G20+666218</f>
        <v>-252459</v>
      </c>
      <c r="E20" s="24">
        <v>-923667</v>
      </c>
      <c r="F20" s="25"/>
      <c r="G20" s="23">
        <f>-918677</f>
        <v>-918677</v>
      </c>
    </row>
    <row r="21" spans="1:7" ht="12.75">
      <c r="A21" s="21"/>
      <c r="B21" s="22"/>
      <c r="C21" s="22"/>
      <c r="D21" s="23"/>
      <c r="E21" s="24"/>
      <c r="F21" s="25"/>
      <c r="G21" s="23"/>
    </row>
    <row r="22" spans="1:7" ht="12.75">
      <c r="A22" s="21"/>
      <c r="B22" s="22"/>
      <c r="C22" s="22"/>
      <c r="D22" s="23"/>
      <c r="E22" s="24"/>
      <c r="F22" s="25"/>
      <c r="G22" s="23"/>
    </row>
    <row r="23" spans="1:7" ht="12.75">
      <c r="A23" s="21" t="s">
        <v>20</v>
      </c>
      <c r="B23" s="22">
        <f>E23-8920</f>
        <v>5226</v>
      </c>
      <c r="C23" s="22"/>
      <c r="D23" s="23">
        <f>G23-13537</f>
        <v>6402</v>
      </c>
      <c r="E23" s="24">
        <v>14146</v>
      </c>
      <c r="F23" s="25"/>
      <c r="G23" s="23">
        <v>19939</v>
      </c>
    </row>
    <row r="24" spans="1:7" ht="12.75">
      <c r="A24" s="21"/>
      <c r="B24" s="22"/>
      <c r="C24" s="22"/>
      <c r="D24" s="23"/>
      <c r="E24" s="24"/>
      <c r="F24" s="25"/>
      <c r="G24" s="23"/>
    </row>
    <row r="25" spans="1:7" ht="12.75">
      <c r="A25" s="21"/>
      <c r="B25" s="22"/>
      <c r="C25" s="22"/>
      <c r="D25" s="23"/>
      <c r="E25" s="24"/>
      <c r="F25" s="25"/>
      <c r="G25" s="23"/>
    </row>
    <row r="26" spans="1:7" ht="12.75">
      <c r="A26" s="21" t="s">
        <v>21</v>
      </c>
      <c r="B26" s="27">
        <f>SUM(B17:B23)</f>
        <v>32928</v>
      </c>
      <c r="C26" s="27">
        <f>SUM(C17:C23)</f>
        <v>0</v>
      </c>
      <c r="D26" s="28">
        <f>SUM(D17:D23)</f>
        <v>20414</v>
      </c>
      <c r="E26" s="29">
        <f>SUM(E17:E23)</f>
        <v>140649</v>
      </c>
      <c r="F26" s="25"/>
      <c r="G26" s="28">
        <f>SUM(G17:G23)</f>
        <v>141832</v>
      </c>
    </row>
    <row r="27" spans="1:7" ht="12.75">
      <c r="A27" s="21"/>
      <c r="B27" s="22"/>
      <c r="C27" s="22"/>
      <c r="D27" s="23"/>
      <c r="E27" s="24"/>
      <c r="F27" s="25"/>
      <c r="G27" s="23"/>
    </row>
    <row r="28" spans="1:7" ht="12.75">
      <c r="A28" s="21"/>
      <c r="B28" s="22"/>
      <c r="C28" s="22"/>
      <c r="D28" s="23"/>
      <c r="E28" s="24"/>
      <c r="F28" s="25"/>
      <c r="G28" s="23"/>
    </row>
    <row r="29" spans="1:7" ht="12.75">
      <c r="A29" s="21" t="s">
        <v>22</v>
      </c>
      <c r="B29" s="22">
        <f>E29+43407</f>
        <v>-14883</v>
      </c>
      <c r="C29" s="22"/>
      <c r="D29" s="23">
        <f>G29+41983</f>
        <v>-15092</v>
      </c>
      <c r="E29" s="24">
        <v>-58290</v>
      </c>
      <c r="F29" s="25"/>
      <c r="G29" s="23">
        <v>-57075</v>
      </c>
    </row>
    <row r="30" spans="1:7" ht="12.75">
      <c r="A30" s="21"/>
      <c r="B30" s="22"/>
      <c r="C30" s="22"/>
      <c r="D30" s="23"/>
      <c r="E30" s="24"/>
      <c r="F30" s="25"/>
      <c r="G30" s="23"/>
    </row>
    <row r="31" spans="1:7" ht="12.75">
      <c r="A31" s="21" t="s">
        <v>23</v>
      </c>
      <c r="B31" s="22"/>
      <c r="C31" s="22"/>
      <c r="D31" s="23"/>
      <c r="E31" s="24"/>
      <c r="F31" s="25"/>
      <c r="G31" s="23"/>
    </row>
    <row r="32" spans="1:7" ht="12.75">
      <c r="A32" s="21" t="s">
        <v>24</v>
      </c>
      <c r="B32" s="22">
        <f>E32</f>
        <v>0</v>
      </c>
      <c r="C32" s="22"/>
      <c r="D32" s="23">
        <f>G32-0</f>
        <v>2932</v>
      </c>
      <c r="E32" s="24"/>
      <c r="F32" s="25"/>
      <c r="G32" s="23">
        <f>2932</f>
        <v>2932</v>
      </c>
    </row>
    <row r="33" spans="1:7" ht="12.75">
      <c r="A33" s="21"/>
      <c r="B33" s="22"/>
      <c r="C33" s="22"/>
      <c r="D33" s="23"/>
      <c r="E33" s="24"/>
      <c r="F33" s="25"/>
      <c r="G33" s="23"/>
    </row>
    <row r="34" spans="1:7" ht="12.75">
      <c r="A34" s="21" t="s">
        <v>25</v>
      </c>
      <c r="B34" s="22">
        <f>E34</f>
        <v>15425</v>
      </c>
      <c r="C34" s="22"/>
      <c r="D34" s="23">
        <v>0</v>
      </c>
      <c r="E34" s="24">
        <f>15425</f>
        <v>15425</v>
      </c>
      <c r="F34" s="25"/>
      <c r="G34" s="23">
        <v>0</v>
      </c>
    </row>
    <row r="35" spans="1:7" ht="12.75">
      <c r="A35" s="21" t="s">
        <v>26</v>
      </c>
      <c r="B35" s="22"/>
      <c r="C35" s="22"/>
      <c r="D35" s="23"/>
      <c r="E35" s="24"/>
      <c r="F35" s="25"/>
      <c r="G35" s="23"/>
    </row>
    <row r="36" spans="1:7" ht="12.75">
      <c r="A36" s="21"/>
      <c r="B36" s="22"/>
      <c r="C36" s="22"/>
      <c r="D36" s="23"/>
      <c r="E36" s="24"/>
      <c r="F36" s="25"/>
      <c r="G36" s="23"/>
    </row>
    <row r="37" spans="1:7" ht="12.75">
      <c r="A37" s="21"/>
      <c r="B37" s="22"/>
      <c r="C37" s="22"/>
      <c r="D37" s="23"/>
      <c r="E37" s="24"/>
      <c r="F37" s="25"/>
      <c r="G37" s="23"/>
    </row>
    <row r="38" spans="1:7" ht="12.75">
      <c r="A38" s="21" t="s">
        <v>27</v>
      </c>
      <c r="B38" s="27">
        <f>SUM(B26:B37)</f>
        <v>33470</v>
      </c>
      <c r="C38" s="27">
        <f>SUM(C26:C29)</f>
        <v>0</v>
      </c>
      <c r="D38" s="28">
        <f>SUM(D26:D37)</f>
        <v>8254</v>
      </c>
      <c r="E38" s="29">
        <f>SUM(E26:E37)</f>
        <v>97784</v>
      </c>
      <c r="F38" s="25"/>
      <c r="G38" s="28">
        <f>SUM(G26:G37)</f>
        <v>87689</v>
      </c>
    </row>
    <row r="39" spans="1:7" ht="12.75">
      <c r="A39" s="21"/>
      <c r="B39" s="22"/>
      <c r="C39" s="22"/>
      <c r="D39" s="23"/>
      <c r="E39" s="24"/>
      <c r="F39" s="25"/>
      <c r="G39" s="23"/>
    </row>
    <row r="40" spans="1:7" ht="12.75">
      <c r="A40" s="21"/>
      <c r="B40" s="22"/>
      <c r="C40" s="22"/>
      <c r="D40" s="23"/>
      <c r="E40" s="24"/>
      <c r="F40" s="25"/>
      <c r="G40" s="23"/>
    </row>
    <row r="41" spans="1:7" ht="12.75">
      <c r="A41" s="21" t="s">
        <v>28</v>
      </c>
      <c r="B41" s="22">
        <f>E41-23881</f>
        <v>-5192</v>
      </c>
      <c r="C41" s="22"/>
      <c r="D41" s="23">
        <f>G41-881</f>
        <v>57126</v>
      </c>
      <c r="E41" s="24">
        <v>18689</v>
      </c>
      <c r="F41" s="25"/>
      <c r="G41" s="23">
        <v>58007</v>
      </c>
    </row>
    <row r="42" spans="1:7" ht="12.75">
      <c r="A42" s="21"/>
      <c r="B42" s="22"/>
      <c r="C42" s="22"/>
      <c r="D42" s="23"/>
      <c r="E42" s="24"/>
      <c r="F42" s="25"/>
      <c r="G42" s="23">
        <v>0</v>
      </c>
    </row>
    <row r="43" spans="1:7" ht="12.75">
      <c r="A43" s="21"/>
      <c r="B43" s="22"/>
      <c r="C43" s="22"/>
      <c r="D43" s="23"/>
      <c r="E43" s="24"/>
      <c r="F43" s="25"/>
      <c r="G43" s="23"/>
    </row>
    <row r="44" spans="1:7" ht="12.75">
      <c r="A44" s="21" t="s">
        <v>29</v>
      </c>
      <c r="B44" s="27">
        <f>SUM(B38:B41)</f>
        <v>28278</v>
      </c>
      <c r="C44" s="22"/>
      <c r="D44" s="28">
        <f>SUM(D38:D41)</f>
        <v>65380</v>
      </c>
      <c r="E44" s="29">
        <f>SUM(E38:E41)</f>
        <v>116473</v>
      </c>
      <c r="F44" s="25"/>
      <c r="G44" s="28">
        <f>SUM(G38:G41)</f>
        <v>145696</v>
      </c>
    </row>
    <row r="45" spans="1:7" ht="12.75">
      <c r="A45" s="21"/>
      <c r="B45" s="22"/>
      <c r="C45" s="22"/>
      <c r="D45" s="23"/>
      <c r="E45" s="24"/>
      <c r="F45" s="25"/>
      <c r="G45" s="23"/>
    </row>
    <row r="46" spans="1:7" ht="12.75">
      <c r="A46" s="21"/>
      <c r="B46" s="22"/>
      <c r="C46" s="22"/>
      <c r="D46" s="23"/>
      <c r="E46" s="24"/>
      <c r="F46" s="25"/>
      <c r="G46" s="23"/>
    </row>
    <row r="47" spans="1:7" ht="12.75">
      <c r="A47" s="21" t="s">
        <v>30</v>
      </c>
      <c r="B47" s="22">
        <f>E47+26644</f>
        <v>954</v>
      </c>
      <c r="C47" s="22"/>
      <c r="D47" s="23">
        <f>G47+34723</f>
        <v>-22027</v>
      </c>
      <c r="E47" s="24">
        <v>-25690</v>
      </c>
      <c r="F47" s="25"/>
      <c r="G47" s="23">
        <v>-56750</v>
      </c>
    </row>
    <row r="48" spans="1:7" ht="12.75">
      <c r="A48" s="21"/>
      <c r="B48" s="22"/>
      <c r="C48" s="22"/>
      <c r="D48" s="30"/>
      <c r="E48" s="24"/>
      <c r="F48" s="25"/>
      <c r="G48" s="23"/>
    </row>
    <row r="49" spans="1:7" ht="22.5" customHeight="1">
      <c r="A49" s="31" t="s">
        <v>31</v>
      </c>
      <c r="B49" s="32">
        <f>SUM(B44:B47)</f>
        <v>29232</v>
      </c>
      <c r="C49" s="33"/>
      <c r="D49" s="34">
        <f>SUM(D44:D47)</f>
        <v>43353</v>
      </c>
      <c r="E49" s="35">
        <f>SUM(E44:E47)</f>
        <v>90783</v>
      </c>
      <c r="F49" s="36"/>
      <c r="G49" s="34">
        <f>SUM(G44:G47)</f>
        <v>88946</v>
      </c>
    </row>
    <row r="50" ht="12.75">
      <c r="A50" s="5"/>
    </row>
    <row r="51" ht="12.75">
      <c r="A51" s="5"/>
    </row>
    <row r="52" ht="12.75">
      <c r="A52" s="5" t="s">
        <v>32</v>
      </c>
    </row>
    <row r="53" spans="1:7" ht="12.75">
      <c r="A53" s="5" t="s">
        <v>33</v>
      </c>
      <c r="B53" s="37">
        <f>B49/158258*100</f>
        <v>18.471104146393863</v>
      </c>
      <c r="C53" s="37">
        <f>C49/79130*100</f>
        <v>0</v>
      </c>
      <c r="D53" s="37">
        <f>D49/158258*100</f>
        <v>27.393875823023166</v>
      </c>
      <c r="E53" s="37">
        <f>E49/158258*100</f>
        <v>57.363924730503356</v>
      </c>
      <c r="F53" s="38"/>
      <c r="G53" s="37">
        <f>G49/158258*100</f>
        <v>56.20316192546348</v>
      </c>
    </row>
    <row r="55" spans="1:7" ht="12.75">
      <c r="A55" s="5" t="s">
        <v>34</v>
      </c>
      <c r="B55" s="5"/>
      <c r="C55" s="5"/>
      <c r="D55" s="39"/>
      <c r="E55" s="5"/>
      <c r="F55" s="5"/>
      <c r="G55" s="39"/>
    </row>
    <row r="56" spans="1:7" ht="12.75">
      <c r="A56" s="5" t="s">
        <v>35</v>
      </c>
      <c r="B56" s="5"/>
      <c r="C56" s="5"/>
      <c r="D56" s="39"/>
      <c r="E56" s="5"/>
      <c r="F56" s="5"/>
      <c r="G56" s="39"/>
    </row>
    <row r="58" ht="12.75">
      <c r="A58" s="5" t="s">
        <v>36</v>
      </c>
    </row>
    <row r="59" ht="12.75">
      <c r="A59" s="5" t="s">
        <v>37</v>
      </c>
    </row>
    <row r="61" ht="12.75">
      <c r="A61" s="5"/>
    </row>
  </sheetData>
  <mergeCells count="2">
    <mergeCell ref="B10:D10"/>
    <mergeCell ref="E10:G10"/>
  </mergeCells>
  <printOptions horizontalCentered="1"/>
  <pageMargins left="0.5118110236220472" right="0.5118110236220472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Header>&amp;C&amp;"Arial,Bold"&amp;12PSC INDUSTRIES BERHAD
(11106-V)</oddHeader>
  </headerFooter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zoomScale="75" zoomScaleNormal="75" workbookViewId="0" topLeftCell="A1">
      <selection activeCell="D18" sqref="D18"/>
    </sheetView>
  </sheetViews>
  <sheetFormatPr defaultColWidth="9.140625" defaultRowHeight="12.75"/>
  <cols>
    <col min="1" max="1" width="4.00390625" style="0" customWidth="1"/>
    <col min="2" max="2" width="5.57421875" style="0" customWidth="1"/>
    <col min="3" max="3" width="39.7109375" style="0" customWidth="1"/>
    <col min="4" max="4" width="16.57421875" style="0" customWidth="1"/>
    <col min="5" max="5" width="7.28125" style="0" customWidth="1"/>
    <col min="6" max="6" width="16.140625" style="0" customWidth="1"/>
  </cols>
  <sheetData>
    <row r="1" spans="1:6" ht="15.75">
      <c r="A1" s="174" t="s">
        <v>38</v>
      </c>
      <c r="B1" s="175"/>
      <c r="C1" s="175"/>
      <c r="D1" s="175"/>
      <c r="E1" s="175"/>
      <c r="F1" s="176"/>
    </row>
    <row r="2" spans="1:6" ht="12.75">
      <c r="A2" s="181" t="s">
        <v>39</v>
      </c>
      <c r="B2" s="182"/>
      <c r="C2" s="182"/>
      <c r="D2" s="182"/>
      <c r="E2" s="182"/>
      <c r="F2" s="183"/>
    </row>
    <row r="3" spans="1:6" ht="15.75">
      <c r="A3" s="41"/>
      <c r="B3" s="42"/>
      <c r="C3" s="42"/>
      <c r="D3" s="42"/>
      <c r="E3" s="42"/>
      <c r="F3" s="42"/>
    </row>
    <row r="4" spans="1:6" ht="15.75">
      <c r="A4" s="177" t="s">
        <v>40</v>
      </c>
      <c r="B4" s="178"/>
      <c r="C4" s="178"/>
      <c r="D4" s="178"/>
      <c r="E4" s="178"/>
      <c r="F4" s="178"/>
    </row>
    <row r="5" spans="1:6" ht="12.75">
      <c r="A5" s="179" t="s">
        <v>4</v>
      </c>
      <c r="B5" s="180"/>
      <c r="C5" s="180"/>
      <c r="D5" s="180"/>
      <c r="E5" s="180"/>
      <c r="F5" s="180"/>
    </row>
    <row r="8" spans="4:6" ht="12.75">
      <c r="D8" s="45" t="s">
        <v>41</v>
      </c>
      <c r="E8" s="45"/>
      <c r="F8" s="45" t="s">
        <v>42</v>
      </c>
    </row>
    <row r="9" spans="4:6" ht="12.75">
      <c r="D9" s="9" t="s">
        <v>43</v>
      </c>
      <c r="E9" s="9"/>
      <c r="F9" s="9" t="s">
        <v>43</v>
      </c>
    </row>
    <row r="10" spans="4:6" ht="12.75">
      <c r="D10" s="46" t="s">
        <v>15</v>
      </c>
      <c r="E10" s="9"/>
      <c r="F10" s="46" t="s">
        <v>16</v>
      </c>
    </row>
    <row r="11" spans="4:6" ht="12.75">
      <c r="D11" s="9" t="s">
        <v>17</v>
      </c>
      <c r="E11" s="9"/>
      <c r="F11" s="9" t="s">
        <v>17</v>
      </c>
    </row>
    <row r="13" spans="2:6" ht="12.75">
      <c r="B13" t="s">
        <v>44</v>
      </c>
      <c r="D13" s="47">
        <f>513790</f>
        <v>513790</v>
      </c>
      <c r="F13" s="47">
        <v>427754</v>
      </c>
    </row>
    <row r="14" spans="4:6" ht="6" customHeight="1">
      <c r="D14" s="47"/>
      <c r="F14" s="47"/>
    </row>
    <row r="15" spans="2:6" ht="12.75">
      <c r="B15" t="s">
        <v>45</v>
      </c>
      <c r="D15" s="47">
        <v>717760</v>
      </c>
      <c r="F15" s="47">
        <v>771852</v>
      </c>
    </row>
    <row r="16" spans="4:6" ht="6" customHeight="1">
      <c r="D16" s="47"/>
      <c r="F16" s="47"/>
    </row>
    <row r="17" spans="2:6" ht="12.75">
      <c r="B17" t="s">
        <v>46</v>
      </c>
      <c r="D17" s="47">
        <v>71599</v>
      </c>
      <c r="F17" s="47">
        <v>70916</v>
      </c>
    </row>
    <row r="18" spans="4:6" ht="6" customHeight="1">
      <c r="D18" s="47"/>
      <c r="F18" s="47"/>
    </row>
    <row r="19" spans="4:6" ht="12.75">
      <c r="D19" s="47"/>
      <c r="F19" s="47"/>
    </row>
    <row r="20" spans="2:6" ht="12.75">
      <c r="B20" s="3" t="s">
        <v>47</v>
      </c>
      <c r="D20" s="47"/>
      <c r="F20" s="47"/>
    </row>
    <row r="21" spans="3:6" ht="18.75" customHeight="1">
      <c r="C21" s="48" t="s">
        <v>48</v>
      </c>
      <c r="D21" s="49">
        <f>13393</f>
        <v>13393</v>
      </c>
      <c r="F21" s="49">
        <v>13548</v>
      </c>
    </row>
    <row r="22" spans="3:6" ht="12.75" customHeight="1">
      <c r="C22" s="48" t="s">
        <v>49</v>
      </c>
      <c r="D22" s="50">
        <f>299311</f>
        <v>299311</v>
      </c>
      <c r="F22" s="50">
        <v>468187</v>
      </c>
    </row>
    <row r="23" spans="3:6" ht="12.75" customHeight="1">
      <c r="C23" s="48" t="s">
        <v>50</v>
      </c>
      <c r="D23" s="50">
        <f>566038</f>
        <v>566038</v>
      </c>
      <c r="F23" s="50">
        <v>468236</v>
      </c>
    </row>
    <row r="24" spans="3:6" ht="12.75">
      <c r="C24" s="51" t="s">
        <v>51</v>
      </c>
      <c r="D24" s="50">
        <v>418183</v>
      </c>
      <c r="F24" s="50">
        <v>381597</v>
      </c>
    </row>
    <row r="25" spans="3:6" ht="4.5" customHeight="1">
      <c r="C25" s="51"/>
      <c r="D25" s="49"/>
      <c r="F25" s="49"/>
    </row>
    <row r="26" spans="3:6" ht="12.75">
      <c r="C26" s="51"/>
      <c r="D26" s="52">
        <f>SUM(D21:D25)</f>
        <v>1296925</v>
      </c>
      <c r="F26" s="52">
        <f>SUM(F21:F25)</f>
        <v>1331568</v>
      </c>
    </row>
    <row r="27" spans="3:6" ht="12.75">
      <c r="C27" s="53"/>
      <c r="D27" s="47"/>
      <c r="F27" s="47"/>
    </row>
    <row r="28" spans="2:6" ht="12.75">
      <c r="B28" s="3" t="s">
        <v>52</v>
      </c>
      <c r="D28" s="47"/>
      <c r="F28" s="47"/>
    </row>
    <row r="29" spans="3:6" ht="18.75" customHeight="1">
      <c r="C29" s="51" t="s">
        <v>53</v>
      </c>
      <c r="D29" s="54">
        <f>763624</f>
        <v>763624</v>
      </c>
      <c r="F29" s="49">
        <v>1067703</v>
      </c>
    </row>
    <row r="30" spans="3:6" ht="12.75">
      <c r="C30" s="51" t="s">
        <v>54</v>
      </c>
      <c r="D30" s="50">
        <v>565120</v>
      </c>
      <c r="F30" s="50">
        <v>526953</v>
      </c>
    </row>
    <row r="31" spans="3:6" ht="12.75">
      <c r="C31" s="51" t="s">
        <v>28</v>
      </c>
      <c r="D31" s="50">
        <f>22549</f>
        <v>22549</v>
      </c>
      <c r="F31" s="50">
        <v>35745</v>
      </c>
    </row>
    <row r="32" spans="3:6" ht="6" customHeight="1">
      <c r="C32" s="51"/>
      <c r="D32" s="49"/>
      <c r="F32" s="6"/>
    </row>
    <row r="33" spans="3:6" ht="12.75">
      <c r="C33" s="51"/>
      <c r="D33" s="52">
        <f>SUM(D29:D32)</f>
        <v>1351293</v>
      </c>
      <c r="F33" s="52">
        <f>SUM(F29:F32)</f>
        <v>1630401</v>
      </c>
    </row>
    <row r="34" spans="3:4" ht="12.75">
      <c r="C34" s="53"/>
      <c r="D34" s="47"/>
    </row>
    <row r="35" spans="2:6" ht="12.75">
      <c r="B35" s="3" t="s">
        <v>55</v>
      </c>
      <c r="D35" s="47">
        <f>D26-D33</f>
        <v>-54368</v>
      </c>
      <c r="F35" s="47">
        <f>F26-F33</f>
        <v>-298833</v>
      </c>
    </row>
    <row r="36" ht="9" customHeight="1">
      <c r="D36" s="47"/>
    </row>
    <row r="37" spans="4:6" ht="21.75" customHeight="1" thickBot="1">
      <c r="D37" s="55">
        <f>SUM(D13:D18)+D35</f>
        <v>1248781</v>
      </c>
      <c r="F37" s="55">
        <f>SUM(F13:F18)+F35</f>
        <v>971689</v>
      </c>
    </row>
    <row r="38" ht="13.5" thickTop="1">
      <c r="D38" s="47"/>
    </row>
    <row r="39" spans="2:4" ht="12.75">
      <c r="B39" s="5"/>
      <c r="D39" s="47"/>
    </row>
    <row r="40" spans="2:6" ht="12.75">
      <c r="B40" t="s">
        <v>56</v>
      </c>
      <c r="D40" s="47">
        <v>158258</v>
      </c>
      <c r="F40" s="47">
        <v>79129</v>
      </c>
    </row>
    <row r="41" spans="2:6" ht="12.75">
      <c r="B41" s="3" t="s">
        <v>57</v>
      </c>
      <c r="D41" s="47">
        <v>309250</v>
      </c>
      <c r="F41" s="47">
        <v>298379</v>
      </c>
    </row>
    <row r="42" spans="2:6" ht="12.75">
      <c r="B42" s="3" t="s">
        <v>58</v>
      </c>
      <c r="C42" s="51"/>
      <c r="D42" s="56">
        <f>D40+D41</f>
        <v>467508</v>
      </c>
      <c r="F42" s="56">
        <f>F40+F41</f>
        <v>377508</v>
      </c>
    </row>
    <row r="43" spans="2:6" ht="12.75">
      <c r="B43" s="3"/>
      <c r="C43" s="51"/>
      <c r="D43" s="57"/>
      <c r="F43" s="57"/>
    </row>
    <row r="44" spans="2:6" ht="12.75">
      <c r="B44" t="s">
        <v>59</v>
      </c>
      <c r="D44" s="47">
        <v>176990</v>
      </c>
      <c r="F44" s="47">
        <v>209547</v>
      </c>
    </row>
    <row r="45" spans="4:6" ht="12.75">
      <c r="D45" s="47"/>
      <c r="F45" s="47"/>
    </row>
    <row r="46" spans="2:6" ht="12.75">
      <c r="B46" t="s">
        <v>60</v>
      </c>
      <c r="D46" s="47"/>
      <c r="F46" s="47"/>
    </row>
    <row r="47" spans="4:6" ht="12.75">
      <c r="D47" s="47"/>
      <c r="F47" s="47"/>
    </row>
    <row r="48" spans="3:6" ht="12.75">
      <c r="C48" s="48" t="s">
        <v>61</v>
      </c>
      <c r="D48" s="47">
        <v>576889</v>
      </c>
      <c r="F48" s="47">
        <v>360167</v>
      </c>
    </row>
    <row r="49" spans="3:6" ht="11.25" customHeight="1">
      <c r="C49" s="48" t="s">
        <v>62</v>
      </c>
      <c r="D49" s="47">
        <f>27394</f>
        <v>27394</v>
      </c>
      <c r="F49" s="47">
        <v>24467</v>
      </c>
    </row>
    <row r="50" spans="4:6" ht="21.75" customHeight="1" thickBot="1">
      <c r="D50" s="55">
        <f>SUM(D42:D49)</f>
        <v>1248781</v>
      </c>
      <c r="F50" s="55">
        <f>SUM(F42:F49)</f>
        <v>971689</v>
      </c>
    </row>
    <row r="51" ht="13.5" thickTop="1"/>
    <row r="52" spans="2:6" ht="12.75">
      <c r="B52" t="s">
        <v>63</v>
      </c>
      <c r="D52" s="58">
        <f>(D42-D15)/158258</f>
        <v>-1.5812913091281326</v>
      </c>
      <c r="E52" s="58"/>
      <c r="F52" s="58">
        <f>(F42-F15)/158258</f>
        <v>-2.491779246546778</v>
      </c>
    </row>
    <row r="54" spans="1:7" ht="12.75">
      <c r="A54" s="5" t="s">
        <v>64</v>
      </c>
      <c r="B54" s="5"/>
      <c r="C54" s="5"/>
      <c r="D54" s="39"/>
      <c r="E54" s="5"/>
      <c r="F54" s="5"/>
      <c r="G54" s="39"/>
    </row>
    <row r="55" spans="1:7" ht="12.75">
      <c r="A55" s="5" t="s">
        <v>65</v>
      </c>
      <c r="B55" s="5"/>
      <c r="C55" s="5"/>
      <c r="D55" s="39"/>
      <c r="E55" s="5"/>
      <c r="F55" s="5"/>
      <c r="G55" s="39"/>
    </row>
    <row r="57" ht="12.75">
      <c r="A57" s="5" t="s">
        <v>247</v>
      </c>
    </row>
    <row r="58" ht="12.75">
      <c r="A58" s="5" t="s">
        <v>66</v>
      </c>
    </row>
    <row r="59" ht="12.75">
      <c r="A59" s="5" t="s">
        <v>67</v>
      </c>
    </row>
    <row r="61" ht="12.75">
      <c r="A61" s="5" t="s">
        <v>68</v>
      </c>
    </row>
    <row r="62" spans="1:4" ht="12.75">
      <c r="A62" s="5" t="s">
        <v>69</v>
      </c>
      <c r="D62" s="53"/>
    </row>
    <row r="64" ht="12.75">
      <c r="A64" s="5"/>
    </row>
    <row r="65" ht="12.75">
      <c r="A65" s="5"/>
    </row>
    <row r="66" ht="12.75">
      <c r="A66" s="5"/>
    </row>
  </sheetData>
  <mergeCells count="4">
    <mergeCell ref="A1:F1"/>
    <mergeCell ref="A4:F4"/>
    <mergeCell ref="A5:F5"/>
    <mergeCell ref="A2:F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workbookViewId="0" topLeftCell="A1">
      <selection activeCell="A54" sqref="A54"/>
    </sheetView>
  </sheetViews>
  <sheetFormatPr defaultColWidth="9.140625" defaultRowHeight="12.75"/>
  <cols>
    <col min="1" max="1" width="25.7109375" style="0" customWidth="1"/>
    <col min="2" max="2" width="13.140625" style="0" customWidth="1"/>
    <col min="3" max="3" width="0.13671875" style="0" customWidth="1"/>
    <col min="4" max="4" width="1.28515625" style="0" customWidth="1"/>
    <col min="5" max="5" width="11.140625" style="0" customWidth="1"/>
    <col min="6" max="6" width="0.2890625" style="0" customWidth="1"/>
    <col min="7" max="7" width="19.57421875" style="0" customWidth="1"/>
    <col min="8" max="8" width="4.7109375" style="0" hidden="1" customWidth="1"/>
    <col min="9" max="9" width="2.00390625" style="0" customWidth="1"/>
    <col min="10" max="10" width="10.140625" style="0" customWidth="1"/>
    <col min="11" max="11" width="0.42578125" style="0" hidden="1" customWidth="1"/>
  </cols>
  <sheetData>
    <row r="1" spans="1:7" ht="15.75">
      <c r="A1" s="59"/>
      <c r="B1" s="60"/>
      <c r="C1" s="60"/>
      <c r="D1" s="60"/>
      <c r="E1" s="61" t="s">
        <v>38</v>
      </c>
      <c r="F1" s="60"/>
      <c r="G1" s="60"/>
    </row>
    <row r="2" spans="1:7" ht="12.75">
      <c r="A2" s="62"/>
      <c r="B2" s="62"/>
      <c r="C2" s="62"/>
      <c r="D2" s="62"/>
      <c r="E2" s="63" t="s">
        <v>39</v>
      </c>
      <c r="F2" s="62"/>
      <c r="G2" s="62"/>
    </row>
    <row r="3" spans="1:7" ht="15.75">
      <c r="A3" s="41"/>
      <c r="B3" s="42"/>
      <c r="C3" s="42"/>
      <c r="D3" s="42"/>
      <c r="E3" s="42"/>
      <c r="F3" s="42"/>
      <c r="G3" s="42"/>
    </row>
    <row r="4" spans="1:7" ht="15.75">
      <c r="A4" s="41"/>
      <c r="B4" s="42"/>
      <c r="C4" s="41" t="s">
        <v>70</v>
      </c>
      <c r="D4" s="41"/>
      <c r="E4" s="42"/>
      <c r="F4" s="42"/>
      <c r="G4" s="42"/>
    </row>
    <row r="5" spans="1:7" ht="15.75">
      <c r="A5" s="41"/>
      <c r="B5" s="42"/>
      <c r="C5" s="41" t="s">
        <v>71</v>
      </c>
      <c r="D5" s="41"/>
      <c r="E5" s="42"/>
      <c r="F5" s="42"/>
      <c r="G5" s="42"/>
    </row>
    <row r="6" spans="1:9" ht="12.75">
      <c r="A6" s="45"/>
      <c r="B6" s="45"/>
      <c r="C6" s="64"/>
      <c r="D6" s="64"/>
      <c r="E6" s="43" t="s">
        <v>4</v>
      </c>
      <c r="F6" s="64"/>
      <c r="G6" s="64"/>
      <c r="H6" s="3"/>
      <c r="I6" s="3"/>
    </row>
    <row r="7" spans="1:10" ht="12.75">
      <c r="A7" s="43"/>
      <c r="B7" s="44"/>
      <c r="C7" s="44"/>
      <c r="D7" s="44"/>
      <c r="E7" s="40" t="s">
        <v>72</v>
      </c>
      <c r="F7" s="65"/>
      <c r="G7" s="65"/>
      <c r="J7" s="66" t="s">
        <v>73</v>
      </c>
    </row>
    <row r="8" spans="1:6" ht="12.75">
      <c r="A8" s="43"/>
      <c r="B8" s="44"/>
      <c r="C8" s="44"/>
      <c r="D8" s="44"/>
      <c r="E8" s="44"/>
      <c r="F8" s="44"/>
    </row>
    <row r="9" spans="1:10" ht="12.75">
      <c r="A9" s="43"/>
      <c r="B9" s="44"/>
      <c r="C9" s="44"/>
      <c r="D9" s="44"/>
      <c r="E9" s="44"/>
      <c r="F9" s="44"/>
      <c r="G9" s="44" t="s">
        <v>74</v>
      </c>
      <c r="J9" s="67"/>
    </row>
    <row r="10" spans="1:10" ht="12.75">
      <c r="A10" s="43"/>
      <c r="B10" s="44"/>
      <c r="C10" s="44"/>
      <c r="D10" s="44"/>
      <c r="E10" s="44" t="s">
        <v>75</v>
      </c>
      <c r="F10" s="44"/>
      <c r="G10" s="44" t="s">
        <v>76</v>
      </c>
      <c r="J10" s="44" t="s">
        <v>77</v>
      </c>
    </row>
    <row r="11" spans="1:12" ht="12.75">
      <c r="A11" s="43"/>
      <c r="B11" s="44" t="s">
        <v>56</v>
      </c>
      <c r="C11" s="44"/>
      <c r="D11" s="44"/>
      <c r="E11" s="44" t="s">
        <v>78</v>
      </c>
      <c r="F11" s="44"/>
      <c r="G11" s="44" t="s">
        <v>79</v>
      </c>
      <c r="J11" s="44" t="s">
        <v>80</v>
      </c>
      <c r="L11" s="44" t="s">
        <v>81</v>
      </c>
    </row>
    <row r="12" spans="2:12" ht="12.75">
      <c r="B12" s="42" t="s">
        <v>17</v>
      </c>
      <c r="E12" s="42" t="s">
        <v>17</v>
      </c>
      <c r="G12" s="42" t="s">
        <v>17</v>
      </c>
      <c r="J12" s="42" t="s">
        <v>17</v>
      </c>
      <c r="L12" s="42" t="s">
        <v>17</v>
      </c>
    </row>
    <row r="13" spans="1:12" ht="12.75">
      <c r="A13" s="3" t="s">
        <v>82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2" ht="12.75">
      <c r="A14" s="69" t="s">
        <v>83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1:12" ht="12.75">
      <c r="A15" s="67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12" ht="12.7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1:12" ht="12.75">
      <c r="A17" t="s">
        <v>84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1:12" ht="12.75">
      <c r="A18" t="s">
        <v>85</v>
      </c>
      <c r="B18" s="68">
        <v>79129</v>
      </c>
      <c r="C18" s="68"/>
      <c r="D18" s="68"/>
      <c r="E18" s="68">
        <v>81309</v>
      </c>
      <c r="F18" s="68"/>
      <c r="G18" s="68">
        <v>5155</v>
      </c>
      <c r="H18" s="68"/>
      <c r="I18" s="68"/>
      <c r="J18" s="68">
        <v>211915</v>
      </c>
      <c r="K18" s="68"/>
      <c r="L18" s="68">
        <f>SUM(B18:J18)</f>
        <v>377508</v>
      </c>
    </row>
    <row r="19" spans="2:12" ht="12.7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1:12" ht="12.75">
      <c r="A20" t="s">
        <v>86</v>
      </c>
      <c r="B20" s="68">
        <v>79129</v>
      </c>
      <c r="C20" s="68"/>
      <c r="D20" s="68"/>
      <c r="E20" s="70">
        <f>-79129</f>
        <v>-79129</v>
      </c>
      <c r="F20" s="68"/>
      <c r="G20" s="68"/>
      <c r="H20" s="68"/>
      <c r="I20" s="68"/>
      <c r="J20" s="68"/>
      <c r="K20" s="68"/>
      <c r="L20" s="68">
        <f>SUM(B20:J20)</f>
        <v>0</v>
      </c>
    </row>
    <row r="21" spans="2:12" ht="12.7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1:12" ht="12.75">
      <c r="A22" t="s">
        <v>87</v>
      </c>
      <c r="B22" s="68"/>
      <c r="C22" s="68"/>
      <c r="D22" s="68"/>
      <c r="E22" s="68"/>
      <c r="F22" s="68"/>
      <c r="G22" s="68"/>
      <c r="H22" s="68"/>
      <c r="I22" s="68"/>
      <c r="J22" s="70">
        <v>-4557</v>
      </c>
      <c r="K22" s="68"/>
      <c r="L22" s="70">
        <f>SUM(B22:J22)</f>
        <v>-4557</v>
      </c>
    </row>
    <row r="23" spans="1:12" ht="12.75">
      <c r="A23" t="s">
        <v>88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 ht="12.7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1:12" ht="12.75">
      <c r="A25" t="s">
        <v>89</v>
      </c>
      <c r="B25" s="68"/>
      <c r="C25" s="68"/>
      <c r="D25" s="68"/>
      <c r="E25" s="68"/>
      <c r="F25" s="68"/>
      <c r="G25" s="68"/>
      <c r="H25" s="68"/>
      <c r="I25" s="68"/>
      <c r="J25" s="68">
        <v>90783</v>
      </c>
      <c r="K25" s="68"/>
      <c r="L25" s="68">
        <f>SUM(B25:J25)</f>
        <v>90783</v>
      </c>
    </row>
    <row r="26" spans="1:12" ht="12.75">
      <c r="A26" s="71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1:12" ht="12.75">
      <c r="A27" t="s">
        <v>90</v>
      </c>
      <c r="B27" s="68"/>
      <c r="C27" s="68"/>
      <c r="D27" s="68"/>
      <c r="E27" s="68"/>
      <c r="F27" s="68"/>
      <c r="G27" s="70">
        <v>-21</v>
      </c>
      <c r="H27" s="68"/>
      <c r="I27" s="68"/>
      <c r="J27" s="68"/>
      <c r="K27" s="68"/>
      <c r="L27" s="70">
        <f>SUM(B27:J27)</f>
        <v>-21</v>
      </c>
    </row>
    <row r="28" ht="12.75">
      <c r="L28" s="68"/>
    </row>
    <row r="29" spans="1:12" ht="12.75">
      <c r="A29" t="s">
        <v>91</v>
      </c>
      <c r="E29" s="70">
        <v>-72</v>
      </c>
      <c r="L29" s="70">
        <f>SUM(B29:J29)</f>
        <v>-72</v>
      </c>
    </row>
    <row r="30" spans="5:12" ht="12.75">
      <c r="E30" s="70"/>
      <c r="L30" s="70"/>
    </row>
    <row r="31" spans="1:12" ht="12.75">
      <c r="A31" t="s">
        <v>92</v>
      </c>
      <c r="E31" s="70"/>
      <c r="L31" s="70"/>
    </row>
    <row r="32" spans="1:12" ht="12.75">
      <c r="A32" t="s">
        <v>93</v>
      </c>
      <c r="E32" s="70"/>
      <c r="G32" s="70">
        <f>-4422</f>
        <v>-4422</v>
      </c>
      <c r="L32" s="70">
        <f>SUM(B32:J32)</f>
        <v>-4422</v>
      </c>
    </row>
    <row r="33" spans="2:12" ht="12.7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1:12" ht="12.75">
      <c r="A34" t="s">
        <v>94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1:12" ht="12.75">
      <c r="A35" t="s">
        <v>95</v>
      </c>
      <c r="B35" s="68"/>
      <c r="C35" s="68"/>
      <c r="D35" s="68"/>
      <c r="E35" s="68"/>
      <c r="F35" s="68"/>
      <c r="G35" s="68">
        <f>8289</f>
        <v>8289</v>
      </c>
      <c r="H35" s="68"/>
      <c r="I35" s="68"/>
      <c r="J35" s="68"/>
      <c r="K35" s="68"/>
      <c r="L35" s="70">
        <f>SUM(B35:J35)</f>
        <v>8289</v>
      </c>
    </row>
    <row r="36" spans="2:12" ht="12.7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1:12" ht="13.5" thickBot="1">
      <c r="A37" t="s">
        <v>274</v>
      </c>
      <c r="B37" s="72">
        <f>SUM(B17:B33)</f>
        <v>158258</v>
      </c>
      <c r="C37" s="72"/>
      <c r="D37" s="72"/>
      <c r="E37" s="72">
        <f>SUM(E17:E33)</f>
        <v>2108</v>
      </c>
      <c r="F37" s="68"/>
      <c r="G37" s="72">
        <f>SUM(G17:G36)</f>
        <v>9001</v>
      </c>
      <c r="H37" s="68"/>
      <c r="I37" s="72"/>
      <c r="J37" s="72">
        <f>SUM(J17:J33)</f>
        <v>298141</v>
      </c>
      <c r="K37" s="68"/>
      <c r="L37" s="72">
        <f>SUM(L17:L36)</f>
        <v>467508</v>
      </c>
    </row>
    <row r="38" spans="1:12" ht="13.5" thickTop="1">
      <c r="A38" s="73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1:12" ht="12.75">
      <c r="A39" s="3" t="s">
        <v>82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1:12" ht="12.75">
      <c r="A40" s="69" t="s">
        <v>96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1:12" ht="12.75">
      <c r="A41" s="67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 ht="12.7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1:12" ht="12.75">
      <c r="A43" t="s">
        <v>84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1:12" ht="12.75">
      <c r="A44" t="s">
        <v>97</v>
      </c>
      <c r="B44" s="68">
        <v>79129</v>
      </c>
      <c r="C44" s="68"/>
      <c r="D44" s="68"/>
      <c r="E44" s="68">
        <v>81309</v>
      </c>
      <c r="F44" s="68"/>
      <c r="G44" s="68">
        <v>4987</v>
      </c>
      <c r="H44" s="68"/>
      <c r="I44" s="68"/>
      <c r="J44" s="68">
        <v>127526</v>
      </c>
      <c r="K44" s="68"/>
      <c r="L44" s="68">
        <f>SUM(B44:J44)</f>
        <v>292951</v>
      </c>
    </row>
    <row r="45" spans="2:12" ht="12.7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1:12" ht="12.75">
      <c r="A46" t="s">
        <v>98</v>
      </c>
      <c r="B46" s="68"/>
      <c r="C46" s="68"/>
      <c r="D46" s="68"/>
      <c r="E46" s="70"/>
      <c r="F46" s="68"/>
      <c r="G46" s="68"/>
      <c r="H46" s="68"/>
      <c r="I46" s="68"/>
      <c r="J46" s="74">
        <v>-4557</v>
      </c>
      <c r="K46" s="74">
        <v>-613</v>
      </c>
      <c r="L46" s="74">
        <f>J46</f>
        <v>-4557</v>
      </c>
    </row>
    <row r="47" spans="1:12" ht="12.75">
      <c r="A47" t="s">
        <v>99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 ht="12.7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1:12" ht="12.75">
      <c r="A49" t="s">
        <v>89</v>
      </c>
      <c r="B49" s="68"/>
      <c r="C49" s="68"/>
      <c r="D49" s="68"/>
      <c r="E49" s="68"/>
      <c r="F49" s="68"/>
      <c r="G49" s="68"/>
      <c r="H49" s="68"/>
      <c r="I49" s="68"/>
      <c r="J49" s="68">
        <v>88946</v>
      </c>
      <c r="K49" s="68"/>
      <c r="L49" s="68">
        <f>SUM(B49:J49)</f>
        <v>88946</v>
      </c>
    </row>
    <row r="50" spans="1:12" ht="12.75">
      <c r="A50" s="71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1:12" ht="12.75">
      <c r="A51" t="s">
        <v>90</v>
      </c>
      <c r="B51" s="68"/>
      <c r="C51" s="68"/>
      <c r="D51" s="68"/>
      <c r="E51" s="68"/>
      <c r="F51" s="68"/>
      <c r="G51" s="68">
        <v>168</v>
      </c>
      <c r="H51" s="68"/>
      <c r="I51" s="68"/>
      <c r="J51" s="68"/>
      <c r="K51" s="68"/>
      <c r="L51" s="68">
        <f>SUM(B51:J51)</f>
        <v>168</v>
      </c>
    </row>
    <row r="53" spans="2:12" ht="12.7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1:12" ht="13.5" thickBot="1">
      <c r="A54" t="s">
        <v>275</v>
      </c>
      <c r="B54" s="72">
        <f>SUM(B43:B53)</f>
        <v>79129</v>
      </c>
      <c r="C54" s="72"/>
      <c r="D54" s="72"/>
      <c r="E54" s="72">
        <f>SUM(E43:E53)</f>
        <v>81309</v>
      </c>
      <c r="F54" s="68"/>
      <c r="G54" s="72">
        <f>SUM(G43:G53)</f>
        <v>5155</v>
      </c>
      <c r="H54" s="68"/>
      <c r="I54" s="72"/>
      <c r="J54" s="72">
        <f>SUM(J43:J53)</f>
        <v>211915</v>
      </c>
      <c r="K54" s="68"/>
      <c r="L54" s="72">
        <f>SUM(L43:L53)</f>
        <v>377508</v>
      </c>
    </row>
    <row r="55" spans="1:12" ht="13.5" thickTop="1">
      <c r="A55" s="73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 ht="12.7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ht="12.75">
      <c r="A57" s="5" t="s">
        <v>100</v>
      </c>
    </row>
    <row r="58" spans="1:5" ht="12.75">
      <c r="A58" s="5" t="s">
        <v>101</v>
      </c>
      <c r="E58" s="53"/>
    </row>
  </sheetData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B35" sqref="B35"/>
    </sheetView>
  </sheetViews>
  <sheetFormatPr defaultColWidth="9.140625" defaultRowHeight="12.75"/>
  <cols>
    <col min="6" max="6" width="14.8515625" style="0" customWidth="1"/>
    <col min="7" max="7" width="11.7109375" style="0" hidden="1" customWidth="1"/>
    <col min="8" max="8" width="12.421875" style="0" customWidth="1"/>
    <col min="9" max="9" width="12.8515625" style="0" customWidth="1"/>
  </cols>
  <sheetData>
    <row r="1" ht="15.75">
      <c r="A1" s="1" t="s">
        <v>0</v>
      </c>
    </row>
    <row r="2" ht="12.75">
      <c r="A2" s="3" t="s">
        <v>1</v>
      </c>
    </row>
    <row r="3" ht="12.75">
      <c r="A3" s="3"/>
    </row>
    <row r="4" spans="1:5" ht="12.75">
      <c r="A4" s="5" t="s">
        <v>102</v>
      </c>
      <c r="B4" s="5"/>
      <c r="C4" s="5"/>
      <c r="D4" s="5"/>
      <c r="E4" s="5"/>
    </row>
    <row r="5" spans="1:5" ht="12.75">
      <c r="A5" s="5" t="s">
        <v>103</v>
      </c>
      <c r="B5" s="5"/>
      <c r="C5" s="5"/>
      <c r="D5" s="5"/>
      <c r="E5" s="5"/>
    </row>
    <row r="6" spans="1:5" ht="12.75">
      <c r="A6" s="5" t="s">
        <v>4</v>
      </c>
      <c r="B6" s="5"/>
      <c r="C6" s="5"/>
      <c r="D6" s="5"/>
      <c r="E6" s="5"/>
    </row>
    <row r="7" spans="7:10" ht="12.75">
      <c r="G7" s="75">
        <v>2002</v>
      </c>
      <c r="H7" s="45" t="s">
        <v>41</v>
      </c>
      <c r="I7" s="45" t="s">
        <v>42</v>
      </c>
      <c r="J7" s="45"/>
    </row>
    <row r="8" spans="7:9" ht="12.75">
      <c r="G8" s="76" t="s">
        <v>104</v>
      </c>
      <c r="H8" s="77" t="s">
        <v>105</v>
      </c>
      <c r="I8" s="77" t="s">
        <v>105</v>
      </c>
    </row>
    <row r="9" spans="7:9" ht="12.75">
      <c r="G9" s="76" t="s">
        <v>106</v>
      </c>
      <c r="H9" s="77" t="s">
        <v>106</v>
      </c>
      <c r="I9" s="77" t="s">
        <v>106</v>
      </c>
    </row>
    <row r="10" spans="7:9" ht="12.75">
      <c r="G10" s="78">
        <v>37529</v>
      </c>
      <c r="H10" s="79" t="s">
        <v>107</v>
      </c>
      <c r="I10" s="79" t="s">
        <v>108</v>
      </c>
    </row>
    <row r="11" spans="7:9" ht="12.75">
      <c r="G11" s="76" t="s">
        <v>109</v>
      </c>
      <c r="H11" s="77" t="s">
        <v>17</v>
      </c>
      <c r="I11" s="77" t="s">
        <v>17</v>
      </c>
    </row>
    <row r="12" spans="8:9" ht="12.75">
      <c r="H12" s="68"/>
      <c r="I12" s="68"/>
    </row>
    <row r="13" spans="1:9" ht="12.75">
      <c r="A13" t="s">
        <v>110</v>
      </c>
      <c r="G13" s="80">
        <f>'[1]cashflow'!E8</f>
        <v>97783305.885</v>
      </c>
      <c r="H13" s="53">
        <v>97784</v>
      </c>
      <c r="I13" s="53">
        <v>87689</v>
      </c>
    </row>
    <row r="14" spans="1:9" ht="12.75">
      <c r="A14" t="s">
        <v>111</v>
      </c>
      <c r="H14" s="53"/>
      <c r="I14" s="53"/>
    </row>
    <row r="15" spans="8:9" ht="12.75">
      <c r="H15" s="53"/>
      <c r="I15" s="53"/>
    </row>
    <row r="16" spans="1:9" ht="12.75">
      <c r="A16" t="s">
        <v>112</v>
      </c>
      <c r="G16" s="80">
        <f>'[1]cashflow'!E14+'[1]cashflow'!E15+'[1]cashflow'!E16+'[1]cashflow'!E17+'[1]cashflow'!E18+'[1]cashflow'!E19+'[1]cashflow'!E21+'[1]cashflow'!E22+'[1]cashflow'!E23+'[1]cashflow'!E24+'[1]cashflow'!E25+'[1]cashflow'!E26+'[1]cashflow'!E27+'[1]cashflow'!E28+'[1]cashflow'!E30</f>
        <v>12504032.274699299</v>
      </c>
      <c r="H16" s="53">
        <v>-2921</v>
      </c>
      <c r="I16" s="53">
        <v>22614</v>
      </c>
    </row>
    <row r="17" spans="1:9" ht="12.75">
      <c r="A17" t="s">
        <v>113</v>
      </c>
      <c r="G17" s="80">
        <f>'[1]cashflow'!E11+'[1]cashflow'!E12</f>
        <v>52158178.27167105</v>
      </c>
      <c r="H17" s="53">
        <v>52158</v>
      </c>
      <c r="I17" s="53">
        <f>41283</f>
        <v>41283</v>
      </c>
    </row>
    <row r="18" spans="8:9" ht="12.75">
      <c r="H18" s="53"/>
      <c r="I18" s="53"/>
    </row>
    <row r="19" spans="1:9" ht="12.75">
      <c r="A19" t="s">
        <v>114</v>
      </c>
      <c r="G19" s="81">
        <f>SUM(G13:G17)</f>
        <v>162445516.43137035</v>
      </c>
      <c r="H19" s="82">
        <f>SUM(H13:H17)</f>
        <v>147021</v>
      </c>
      <c r="I19" s="82">
        <f>SUM(I13:I17)</f>
        <v>151586</v>
      </c>
    </row>
    <row r="20" spans="8:9" ht="12.75">
      <c r="H20" s="53"/>
      <c r="I20" s="53"/>
    </row>
    <row r="21" spans="1:9" ht="12.75">
      <c r="A21" t="s">
        <v>115</v>
      </c>
      <c r="H21" s="53"/>
      <c r="I21" s="53"/>
    </row>
    <row r="22" spans="1:9" ht="12.75">
      <c r="A22" t="s">
        <v>116</v>
      </c>
      <c r="G22" s="80">
        <f>'[1]cashflow'!E34+'[1]cashflow'!E35+'[1]cashflow'!E38+'[1]cashflow'!E39+78</f>
        <v>110685722.51137033</v>
      </c>
      <c r="H22" s="53">
        <v>109628</v>
      </c>
      <c r="I22" s="53">
        <v>-39129</v>
      </c>
    </row>
    <row r="23" spans="1:9" ht="12.75">
      <c r="A23" t="s">
        <v>117</v>
      </c>
      <c r="G23" s="80">
        <f>'[1]cashflow'!E36</f>
        <v>-291158139.72207993</v>
      </c>
      <c r="H23" s="53">
        <v>-294561</v>
      </c>
      <c r="I23" s="53">
        <f>-368593</f>
        <v>-368593</v>
      </c>
    </row>
    <row r="24" spans="7:9" ht="12.75">
      <c r="G24" s="80"/>
      <c r="H24" s="53"/>
      <c r="I24" s="53"/>
    </row>
    <row r="25" spans="1:9" ht="13.5" thickBot="1">
      <c r="A25" t="s">
        <v>252</v>
      </c>
      <c r="G25" s="83">
        <f>SUM(G19:G23)</f>
        <v>-18026900.779339254</v>
      </c>
      <c r="H25" s="84">
        <f>SUM(H19:H24)</f>
        <v>-37912</v>
      </c>
      <c r="I25" s="84">
        <f>SUM(I19:I24)</f>
        <v>-256136</v>
      </c>
    </row>
    <row r="26" spans="8:9" ht="13.5" thickTop="1">
      <c r="H26" s="53"/>
      <c r="I26" s="53"/>
    </row>
    <row r="27" spans="1:9" ht="12.75">
      <c r="A27" t="s">
        <v>118</v>
      </c>
      <c r="H27" s="53"/>
      <c r="I27" s="53"/>
    </row>
    <row r="28" spans="1:9" ht="12.75">
      <c r="A28" t="s">
        <v>119</v>
      </c>
      <c r="B28" s="71"/>
      <c r="G28" s="80">
        <f>'[1]cashflow'!E51+'[1]cashflow'!E52+'[1]cashflow'!E54+'[1]cashflow'!E55+'[1]cashflow'!E56+'[1]cashflow'!E57+'[1]cashflow'!E58</f>
        <v>20202313.78854993</v>
      </c>
      <c r="H28" s="53">
        <v>20202</v>
      </c>
      <c r="I28" s="53">
        <v>289338</v>
      </c>
    </row>
    <row r="29" spans="1:9" ht="12.75">
      <c r="A29" t="s">
        <v>120</v>
      </c>
      <c r="B29" s="71"/>
      <c r="G29" s="85" t="e">
        <f>#REF!+G28</f>
        <v>#REF!</v>
      </c>
      <c r="H29" s="84">
        <f>+H28</f>
        <v>20202</v>
      </c>
      <c r="I29" s="84">
        <f>+I28</f>
        <v>289338</v>
      </c>
    </row>
    <row r="30" spans="8:9" ht="12.75">
      <c r="H30" s="53"/>
      <c r="I30" s="53"/>
    </row>
    <row r="31" spans="1:9" ht="12.75">
      <c r="A31" t="s">
        <v>121</v>
      </c>
      <c r="H31" s="53"/>
      <c r="I31" s="53"/>
    </row>
    <row r="32" spans="1:9" ht="12.75">
      <c r="A32" t="s">
        <v>122</v>
      </c>
      <c r="B32" s="71"/>
      <c r="G32" s="80"/>
      <c r="H32" s="53">
        <v>-2916</v>
      </c>
      <c r="I32" s="53">
        <v>-2916</v>
      </c>
    </row>
    <row r="33" spans="1:9" ht="12.75">
      <c r="A33" t="s">
        <v>123</v>
      </c>
      <c r="B33" s="71"/>
      <c r="G33" s="80"/>
      <c r="H33" s="53">
        <v>-4557</v>
      </c>
      <c r="I33" s="53">
        <v>-4557</v>
      </c>
    </row>
    <row r="34" spans="1:9" ht="12.75">
      <c r="A34" t="s">
        <v>124</v>
      </c>
      <c r="B34" s="71"/>
      <c r="G34" s="80">
        <f>'[1]cashflow'!E63+'[1]cashflow'!E64+'[1]cashflow'!E65+'[1]cashflow'!E66+'[1]cashflow'!E67</f>
        <v>216013748</v>
      </c>
      <c r="H34" s="53">
        <v>185450</v>
      </c>
      <c r="I34" s="53">
        <v>28498</v>
      </c>
    </row>
    <row r="35" spans="1:9" ht="12.75">
      <c r="A35" t="s">
        <v>125</v>
      </c>
      <c r="B35" s="71"/>
      <c r="G35" s="85">
        <f>SUM(G34:G34)</f>
        <v>216013748</v>
      </c>
      <c r="H35" s="84">
        <f>SUM(H32:H34)</f>
        <v>177977</v>
      </c>
      <c r="I35" s="84">
        <f>SUM(I32:I34)</f>
        <v>21025</v>
      </c>
    </row>
    <row r="36" spans="8:9" ht="12.75">
      <c r="H36" s="53"/>
      <c r="I36" s="53"/>
    </row>
    <row r="37" spans="1:9" ht="12.75">
      <c r="A37" t="s">
        <v>126</v>
      </c>
      <c r="G37" s="80" t="e">
        <f>G25+G29+G35</f>
        <v>#REF!</v>
      </c>
      <c r="H37" s="53">
        <f>H25+H29+H35</f>
        <v>160267</v>
      </c>
      <c r="I37" s="53">
        <f>I25+I29+I35</f>
        <v>54227</v>
      </c>
    </row>
    <row r="38" spans="8:9" ht="12.75">
      <c r="H38" s="53"/>
      <c r="I38" s="53"/>
    </row>
    <row r="39" spans="8:9" ht="12.75">
      <c r="H39" s="53"/>
      <c r="I39" s="53"/>
    </row>
    <row r="40" spans="1:9" ht="12.75">
      <c r="A40" t="s">
        <v>127</v>
      </c>
      <c r="G40" s="80">
        <f>'[1]cashflow'!E75</f>
        <v>-15593379</v>
      </c>
      <c r="H40" s="53">
        <v>-15593</v>
      </c>
      <c r="I40" s="53">
        <f>-69484</f>
        <v>-69484</v>
      </c>
    </row>
    <row r="41" spans="7:9" ht="12.75">
      <c r="G41" s="80"/>
      <c r="H41" s="53"/>
      <c r="I41" s="53"/>
    </row>
    <row r="42" spans="1:9" ht="12.75">
      <c r="A42" t="s">
        <v>128</v>
      </c>
      <c r="G42" s="80">
        <f>'[1]cashflow'!E76</f>
        <v>-618149.1653459377</v>
      </c>
      <c r="H42" s="53">
        <v>-618</v>
      </c>
      <c r="I42" s="53">
        <v>-336</v>
      </c>
    </row>
    <row r="43" spans="7:9" ht="12.75">
      <c r="G43" s="86"/>
      <c r="H43" s="22"/>
      <c r="I43" s="22"/>
    </row>
    <row r="44" spans="1:9" ht="13.5" thickBot="1">
      <c r="A44" t="s">
        <v>129</v>
      </c>
      <c r="G44" s="83" t="e">
        <f>G37+#REF!</f>
        <v>#REF!</v>
      </c>
      <c r="H44" s="87">
        <f>SUM(H37:H42)</f>
        <v>144056</v>
      </c>
      <c r="I44" s="87">
        <f>SUM(I37:I42)</f>
        <v>-15593</v>
      </c>
    </row>
    <row r="45" ht="13.5" thickTop="1"/>
    <row r="47" ht="12.75">
      <c r="A47" s="5" t="s">
        <v>130</v>
      </c>
    </row>
    <row r="48" ht="12.75">
      <c r="A48" s="5" t="s">
        <v>131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19"/>
  <sheetViews>
    <sheetView tabSelected="1" workbookViewId="0" topLeftCell="A1">
      <selection activeCell="A5" sqref="A5:F5"/>
    </sheetView>
  </sheetViews>
  <sheetFormatPr defaultColWidth="9.140625" defaultRowHeight="12.75"/>
  <cols>
    <col min="1" max="1" width="3.57421875" style="0" customWidth="1"/>
    <col min="2" max="2" width="29.57421875" style="0" customWidth="1"/>
    <col min="3" max="3" width="14.28125" style="0" customWidth="1"/>
    <col min="4" max="4" width="15.00390625" style="0" customWidth="1"/>
    <col min="5" max="5" width="15.57421875" style="0" customWidth="1"/>
    <col min="6" max="6" width="15.7109375" style="0" customWidth="1"/>
  </cols>
  <sheetData>
    <row r="1" ht="3.75" customHeight="1"/>
    <row r="2" spans="1:6" ht="18">
      <c r="A2" s="186" t="s">
        <v>38</v>
      </c>
      <c r="B2" s="187"/>
      <c r="C2" s="187"/>
      <c r="D2" s="187"/>
      <c r="E2" s="187"/>
      <c r="F2" s="188"/>
    </row>
    <row r="3" spans="1:6" ht="18">
      <c r="A3" s="190" t="s">
        <v>39</v>
      </c>
      <c r="B3" s="191"/>
      <c r="C3" s="191"/>
      <c r="D3" s="191"/>
      <c r="E3" s="191"/>
      <c r="F3" s="192"/>
    </row>
    <row r="4" spans="1:6" ht="12.75">
      <c r="A4" s="178"/>
      <c r="B4" s="178"/>
      <c r="C4" s="178"/>
      <c r="D4" s="178"/>
      <c r="E4" s="178"/>
      <c r="F4" s="178"/>
    </row>
    <row r="5" spans="1:6" s="88" customFormat="1" ht="15.75">
      <c r="A5" s="177" t="s">
        <v>132</v>
      </c>
      <c r="B5" s="177"/>
      <c r="C5" s="177"/>
      <c r="D5" s="177"/>
      <c r="E5" s="177"/>
      <c r="F5" s="177"/>
    </row>
    <row r="6" spans="1:6" s="88" customFormat="1" ht="15.75">
      <c r="A6" s="189" t="s">
        <v>133</v>
      </c>
      <c r="B6" s="189"/>
      <c r="C6" s="189"/>
      <c r="D6" s="189"/>
      <c r="E6" s="189"/>
      <c r="F6" s="189"/>
    </row>
    <row r="7" spans="1:6" s="88" customFormat="1" ht="12.75">
      <c r="A7" s="43"/>
      <c r="B7" s="43"/>
      <c r="C7" s="43"/>
      <c r="D7" s="43"/>
      <c r="E7" s="43"/>
      <c r="F7" s="43"/>
    </row>
    <row r="8" spans="1:6" s="88" customFormat="1" ht="12.75">
      <c r="A8" s="43"/>
      <c r="B8" s="89" t="s">
        <v>134</v>
      </c>
      <c r="C8" s="90"/>
      <c r="D8" s="90"/>
      <c r="E8" s="90"/>
      <c r="F8" s="43"/>
    </row>
    <row r="9" spans="1:6" s="88" customFormat="1" ht="15" customHeight="1">
      <c r="A9" s="185"/>
      <c r="B9" s="178"/>
      <c r="C9" s="178"/>
      <c r="D9" s="178"/>
      <c r="E9" s="178"/>
      <c r="F9" s="178"/>
    </row>
    <row r="10" spans="1:6" s="3" customFormat="1" ht="15" customHeight="1">
      <c r="A10" s="91">
        <v>1</v>
      </c>
      <c r="B10" s="5" t="s">
        <v>135</v>
      </c>
      <c r="C10" s="5"/>
      <c r="D10" s="5"/>
      <c r="E10" s="92"/>
      <c r="F10" s="92"/>
    </row>
    <row r="11" spans="1:6" s="3" customFormat="1" ht="15" customHeight="1">
      <c r="A11" s="93"/>
      <c r="E11" s="92"/>
      <c r="F11" s="92"/>
    </row>
    <row r="12" spans="1:6" s="3" customFormat="1" ht="15" customHeight="1">
      <c r="A12" s="93"/>
      <c r="B12" s="3" t="s">
        <v>136</v>
      </c>
      <c r="E12" s="92"/>
      <c r="F12" s="92"/>
    </row>
    <row r="13" spans="1:6" s="3" customFormat="1" ht="15" customHeight="1">
      <c r="A13" s="93"/>
      <c r="B13" s="3" t="s">
        <v>273</v>
      </c>
      <c r="E13" s="92"/>
      <c r="F13" s="92"/>
    </row>
    <row r="14" spans="1:6" s="3" customFormat="1" ht="15" customHeight="1">
      <c r="A14" s="93"/>
      <c r="B14" s="3" t="s">
        <v>272</v>
      </c>
      <c r="E14" s="92"/>
      <c r="F14" s="92"/>
    </row>
    <row r="15" spans="1:6" s="3" customFormat="1" ht="15" customHeight="1">
      <c r="A15" s="93"/>
      <c r="B15" s="3" t="s">
        <v>137</v>
      </c>
      <c r="E15" s="92"/>
      <c r="F15" s="92"/>
    </row>
    <row r="16" spans="1:6" s="3" customFormat="1" ht="15" customHeight="1">
      <c r="A16" s="91"/>
      <c r="B16" s="5"/>
      <c r="C16" s="5"/>
      <c r="D16" s="5"/>
      <c r="E16" s="92"/>
      <c r="F16" s="92"/>
    </row>
    <row r="17" spans="1:6" s="3" customFormat="1" ht="15" customHeight="1">
      <c r="A17" s="91"/>
      <c r="B17" s="3" t="s">
        <v>138</v>
      </c>
      <c r="C17" s="5"/>
      <c r="D17" s="5"/>
      <c r="E17" s="92"/>
      <c r="F17" s="92"/>
    </row>
    <row r="18" spans="1:6" s="3" customFormat="1" ht="15" customHeight="1">
      <c r="A18" s="91"/>
      <c r="B18" s="5"/>
      <c r="C18" s="5"/>
      <c r="D18" s="5"/>
      <c r="E18" s="92"/>
      <c r="F18" s="92"/>
    </row>
    <row r="19" spans="1:6" s="3" customFormat="1" ht="15" customHeight="1">
      <c r="A19" s="91">
        <v>2</v>
      </c>
      <c r="B19" s="5" t="s">
        <v>139</v>
      </c>
      <c r="C19" s="5"/>
      <c r="D19" s="5"/>
      <c r="E19" s="92"/>
      <c r="F19" s="92"/>
    </row>
    <row r="20" spans="1:6" s="3" customFormat="1" ht="15" customHeight="1">
      <c r="A20" s="91"/>
      <c r="B20" s="5"/>
      <c r="C20" s="5"/>
      <c r="D20" s="5"/>
      <c r="E20" s="92"/>
      <c r="F20" s="92"/>
    </row>
    <row r="21" spans="1:6" s="3" customFormat="1" ht="15" customHeight="1">
      <c r="A21" s="91"/>
      <c r="B21" s="3" t="s">
        <v>140</v>
      </c>
      <c r="C21" s="5"/>
      <c r="D21" s="5"/>
      <c r="E21" s="92"/>
      <c r="F21" s="92"/>
    </row>
    <row r="22" spans="1:6" s="3" customFormat="1" ht="15" customHeight="1">
      <c r="A22" s="91"/>
      <c r="B22" s="3" t="s">
        <v>141</v>
      </c>
      <c r="C22" s="5"/>
      <c r="D22" s="5"/>
      <c r="E22" s="92"/>
      <c r="F22" s="92"/>
    </row>
    <row r="23" spans="1:6" s="3" customFormat="1" ht="15" customHeight="1">
      <c r="A23" s="91"/>
      <c r="B23" s="5"/>
      <c r="C23" s="5"/>
      <c r="D23" s="5"/>
      <c r="E23" s="92"/>
      <c r="F23" s="92"/>
    </row>
    <row r="24" spans="1:6" s="3" customFormat="1" ht="15" customHeight="1">
      <c r="A24" s="91">
        <v>3</v>
      </c>
      <c r="B24" s="94" t="s">
        <v>142</v>
      </c>
      <c r="C24" s="5"/>
      <c r="D24" s="5"/>
      <c r="E24" s="92"/>
      <c r="F24" s="92"/>
    </row>
    <row r="25" spans="1:6" s="3" customFormat="1" ht="15" customHeight="1">
      <c r="A25" s="91"/>
      <c r="B25" s="95"/>
      <c r="C25" s="5"/>
      <c r="D25" s="5"/>
      <c r="E25" s="92"/>
      <c r="F25" s="92"/>
    </row>
    <row r="26" spans="1:6" s="3" customFormat="1" ht="15" customHeight="1">
      <c r="A26" s="91"/>
      <c r="B26" s="96" t="s">
        <v>143</v>
      </c>
      <c r="C26" s="5"/>
      <c r="D26" s="5"/>
      <c r="E26" s="92"/>
      <c r="F26" s="92"/>
    </row>
    <row r="27" spans="1:6" s="3" customFormat="1" ht="15" customHeight="1">
      <c r="A27" s="91"/>
      <c r="B27" s="96" t="s">
        <v>144</v>
      </c>
      <c r="C27" s="5"/>
      <c r="D27" s="5"/>
      <c r="E27" s="92"/>
      <c r="F27" s="92"/>
    </row>
    <row r="28" spans="1:6" s="3" customFormat="1" ht="15" customHeight="1">
      <c r="A28" s="91"/>
      <c r="B28" s="5"/>
      <c r="C28" s="5"/>
      <c r="D28" s="5"/>
      <c r="E28" s="92"/>
      <c r="F28" s="92"/>
    </row>
    <row r="29" spans="1:6" s="3" customFormat="1" ht="15" customHeight="1">
      <c r="A29" s="91">
        <v>4</v>
      </c>
      <c r="B29" s="5" t="s">
        <v>145</v>
      </c>
      <c r="C29" s="5"/>
      <c r="D29" s="5"/>
      <c r="E29" s="92"/>
      <c r="F29" s="92"/>
    </row>
    <row r="30" spans="1:6" s="3" customFormat="1" ht="15" customHeight="1">
      <c r="A30" s="91"/>
      <c r="B30" s="5"/>
      <c r="C30" s="5"/>
      <c r="D30" s="5"/>
      <c r="E30" s="92"/>
      <c r="F30" s="92"/>
    </row>
    <row r="31" spans="1:6" s="3" customFormat="1" ht="15" customHeight="1">
      <c r="A31" s="91"/>
      <c r="B31" s="3" t="s">
        <v>146</v>
      </c>
      <c r="C31" s="5"/>
      <c r="D31" s="5"/>
      <c r="E31" s="92"/>
      <c r="F31" s="92"/>
    </row>
    <row r="32" spans="1:6" s="3" customFormat="1" ht="15" customHeight="1">
      <c r="A32" s="91"/>
      <c r="B32" s="3" t="s">
        <v>263</v>
      </c>
      <c r="C32" s="5"/>
      <c r="D32" s="5"/>
      <c r="E32" s="92"/>
      <c r="F32" s="92"/>
    </row>
    <row r="33" spans="1:6" s="3" customFormat="1" ht="15" customHeight="1">
      <c r="A33" s="91"/>
      <c r="B33" s="3" t="s">
        <v>255</v>
      </c>
      <c r="C33" s="5"/>
      <c r="D33" s="5"/>
      <c r="E33" s="92"/>
      <c r="F33" s="92"/>
    </row>
    <row r="34" spans="1:6" s="3" customFormat="1" ht="15" customHeight="1">
      <c r="A34" s="91"/>
      <c r="B34" s="5"/>
      <c r="C34" s="5"/>
      <c r="D34" s="5"/>
      <c r="E34" s="92"/>
      <c r="F34" s="92"/>
    </row>
    <row r="35" spans="1:6" s="3" customFormat="1" ht="15" customHeight="1">
      <c r="A35" s="91">
        <v>5</v>
      </c>
      <c r="B35" s="5" t="s">
        <v>147</v>
      </c>
      <c r="C35" s="5"/>
      <c r="D35" s="5"/>
      <c r="E35" s="92"/>
      <c r="F35" s="92"/>
    </row>
    <row r="36" spans="1:6" s="3" customFormat="1" ht="15" customHeight="1">
      <c r="A36" s="91"/>
      <c r="B36" s="5"/>
      <c r="C36" s="5"/>
      <c r="D36" s="5"/>
      <c r="E36" s="92"/>
      <c r="F36" s="92"/>
    </row>
    <row r="37" spans="1:6" s="3" customFormat="1" ht="15" customHeight="1">
      <c r="A37" s="91"/>
      <c r="B37" s="3" t="s">
        <v>148</v>
      </c>
      <c r="C37" s="97"/>
      <c r="D37" s="97"/>
      <c r="E37" s="98"/>
      <c r="F37" s="98"/>
    </row>
    <row r="38" spans="1:6" s="3" customFormat="1" ht="15" customHeight="1">
      <c r="A38" s="91"/>
      <c r="B38" s="3" t="s">
        <v>262</v>
      </c>
      <c r="C38" s="97"/>
      <c r="D38" s="97"/>
      <c r="E38" s="98"/>
      <c r="F38" s="98"/>
    </row>
    <row r="39" spans="1:6" s="3" customFormat="1" ht="15" customHeight="1">
      <c r="A39" s="91"/>
      <c r="B39" s="5"/>
      <c r="C39" s="5"/>
      <c r="D39" s="5"/>
      <c r="E39" s="92"/>
      <c r="F39" s="92"/>
    </row>
    <row r="40" spans="1:6" s="3" customFormat="1" ht="15" customHeight="1">
      <c r="A40" s="91">
        <v>6</v>
      </c>
      <c r="B40" s="5" t="s">
        <v>149</v>
      </c>
      <c r="C40" s="5"/>
      <c r="D40" s="5"/>
      <c r="E40" s="92"/>
      <c r="F40" s="92"/>
    </row>
    <row r="41" spans="1:6" s="3" customFormat="1" ht="15" customHeight="1">
      <c r="A41" s="91"/>
      <c r="C41" s="5"/>
      <c r="D41" s="5"/>
      <c r="E41" s="92"/>
      <c r="F41" s="92"/>
    </row>
    <row r="42" spans="1:6" s="3" customFormat="1" ht="15" customHeight="1">
      <c r="A42" s="91"/>
      <c r="B42" s="3" t="s">
        <v>150</v>
      </c>
      <c r="C42" s="5"/>
      <c r="D42" s="5"/>
      <c r="E42" s="92"/>
      <c r="F42" s="92"/>
    </row>
    <row r="43" spans="1:6" s="3" customFormat="1" ht="15" customHeight="1">
      <c r="A43" s="91"/>
      <c r="B43" s="3" t="s">
        <v>151</v>
      </c>
      <c r="C43" s="5"/>
      <c r="D43" s="5"/>
      <c r="E43" s="92"/>
      <c r="F43" s="92"/>
    </row>
    <row r="44" spans="1:6" s="3" customFormat="1" ht="15" customHeight="1">
      <c r="A44" s="91"/>
      <c r="B44" s="3" t="s">
        <v>257</v>
      </c>
      <c r="C44" s="5"/>
      <c r="D44" s="5"/>
      <c r="E44" s="92"/>
      <c r="F44" s="92"/>
    </row>
    <row r="45" spans="1:6" s="3" customFormat="1" ht="12.75">
      <c r="A45" s="91"/>
      <c r="C45" s="5"/>
      <c r="D45" s="5"/>
      <c r="E45" s="92"/>
      <c r="F45" s="92"/>
    </row>
    <row r="46" spans="1:6" s="3" customFormat="1" ht="13.5" customHeight="1">
      <c r="A46" s="91">
        <v>7</v>
      </c>
      <c r="B46" s="5" t="s">
        <v>152</v>
      </c>
      <c r="C46" s="5"/>
      <c r="D46" s="5"/>
      <c r="E46" s="92"/>
      <c r="F46" s="92"/>
    </row>
    <row r="47" spans="1:6" s="3" customFormat="1" ht="13.5" customHeight="1">
      <c r="A47" s="91"/>
      <c r="B47" s="5"/>
      <c r="C47" s="5"/>
      <c r="D47" s="5"/>
      <c r="E47" s="92"/>
      <c r="F47" s="92"/>
    </row>
    <row r="48" spans="1:6" s="3" customFormat="1" ht="13.5" customHeight="1">
      <c r="A48" s="93"/>
      <c r="B48" t="s">
        <v>256</v>
      </c>
      <c r="E48" s="92"/>
      <c r="F48" s="92"/>
    </row>
    <row r="49" spans="1:6" s="3" customFormat="1" ht="12.75">
      <c r="A49" s="184"/>
      <c r="B49" s="184"/>
      <c r="C49" s="184"/>
      <c r="D49" s="184"/>
      <c r="E49" s="184"/>
      <c r="F49" s="184"/>
    </row>
    <row r="50" spans="1:6" s="3" customFormat="1" ht="12.75">
      <c r="A50" s="95"/>
      <c r="B50" s="95"/>
      <c r="C50" s="95"/>
      <c r="D50" s="95"/>
      <c r="E50" s="95"/>
      <c r="F50" s="95"/>
    </row>
    <row r="51" spans="1:6" s="3" customFormat="1" ht="12.75">
      <c r="A51" s="91"/>
      <c r="B51" s="5"/>
      <c r="C51" s="5"/>
      <c r="D51" s="5"/>
      <c r="E51" s="92"/>
      <c r="F51" s="92"/>
    </row>
    <row r="52" spans="1:6" s="3" customFormat="1" ht="19.5" customHeight="1">
      <c r="A52" s="91">
        <v>8</v>
      </c>
      <c r="B52" s="5" t="s">
        <v>153</v>
      </c>
      <c r="C52" s="5"/>
      <c r="D52" s="5"/>
      <c r="E52" s="92"/>
      <c r="F52" s="92"/>
    </row>
    <row r="53" spans="1:6" s="3" customFormat="1" ht="19.5" customHeight="1">
      <c r="A53" s="91"/>
      <c r="B53" s="5"/>
      <c r="C53" s="5"/>
      <c r="D53" s="5"/>
      <c r="E53" s="92"/>
      <c r="F53" s="92"/>
    </row>
    <row r="54" spans="1:6" s="3" customFormat="1" ht="19.5" customHeight="1">
      <c r="A54" s="91"/>
      <c r="B54" s="5" t="s">
        <v>154</v>
      </c>
      <c r="C54" s="5"/>
      <c r="D54"/>
      <c r="E54"/>
      <c r="F54"/>
    </row>
    <row r="55" spans="1:6" s="3" customFormat="1" ht="19.5" customHeight="1">
      <c r="A55" s="91"/>
      <c r="B55" s="99"/>
      <c r="C55" s="152"/>
      <c r="D55" s="153"/>
      <c r="E55" s="150" t="s">
        <v>155</v>
      </c>
      <c r="F55" s="100" t="s">
        <v>156</v>
      </c>
    </row>
    <row r="56" spans="1:6" s="3" customFormat="1" ht="19.5" customHeight="1">
      <c r="A56" s="91"/>
      <c r="B56" s="101"/>
      <c r="C56" s="18"/>
      <c r="D56" s="154"/>
      <c r="E56" s="89"/>
      <c r="F56" s="102" t="s">
        <v>157</v>
      </c>
    </row>
    <row r="57" spans="1:6" s="3" customFormat="1" ht="19.5" customHeight="1">
      <c r="A57" s="91"/>
      <c r="B57" s="101"/>
      <c r="C57" s="18"/>
      <c r="D57" s="154"/>
      <c r="E57" s="89"/>
      <c r="F57" s="102" t="s">
        <v>28</v>
      </c>
    </row>
    <row r="58" spans="1:6" s="3" customFormat="1" ht="19.5" customHeight="1">
      <c r="A58" s="91"/>
      <c r="B58" s="101"/>
      <c r="C58" s="18"/>
      <c r="D58" s="154"/>
      <c r="E58" s="151" t="s">
        <v>158</v>
      </c>
      <c r="F58" s="103" t="s">
        <v>158</v>
      </c>
    </row>
    <row r="59" spans="1:6" s="3" customFormat="1" ht="19.5" customHeight="1">
      <c r="A59" s="91"/>
      <c r="B59" s="104" t="s">
        <v>159</v>
      </c>
      <c r="C59" s="158"/>
      <c r="D59" s="153"/>
      <c r="E59" s="156">
        <f>14145</f>
        <v>14145</v>
      </c>
      <c r="F59" s="49">
        <v>1443</v>
      </c>
    </row>
    <row r="60" spans="1:6" s="3" customFormat="1" ht="19.5" customHeight="1">
      <c r="A60" s="91"/>
      <c r="B60" s="105" t="s">
        <v>160</v>
      </c>
      <c r="C60" s="138"/>
      <c r="D60" s="154"/>
      <c r="E60" s="157">
        <f>6352</f>
        <v>6352</v>
      </c>
      <c r="F60" s="50">
        <v>199</v>
      </c>
    </row>
    <row r="61" spans="1:6" s="3" customFormat="1" ht="19.5" customHeight="1">
      <c r="A61" s="91"/>
      <c r="B61" s="105" t="s">
        <v>161</v>
      </c>
      <c r="C61" s="138"/>
      <c r="D61" s="154"/>
      <c r="E61" s="157">
        <v>130202</v>
      </c>
      <c r="F61" s="50">
        <v>33136</v>
      </c>
    </row>
    <row r="62" spans="1:6" s="3" customFormat="1" ht="19.5" customHeight="1">
      <c r="A62" s="91"/>
      <c r="B62" s="105" t="s">
        <v>162</v>
      </c>
      <c r="C62" s="138"/>
      <c r="D62" s="154"/>
      <c r="E62" s="157">
        <f>5565</f>
        <v>5565</v>
      </c>
      <c r="F62" s="50">
        <v>3228</v>
      </c>
    </row>
    <row r="63" spans="1:6" s="3" customFormat="1" ht="19.5" customHeight="1">
      <c r="A63" s="91"/>
      <c r="B63" s="105" t="s">
        <v>163</v>
      </c>
      <c r="C63" s="138"/>
      <c r="D63" s="154"/>
      <c r="E63" s="157">
        <v>955939</v>
      </c>
      <c r="F63" s="50">
        <v>79896</v>
      </c>
    </row>
    <row r="64" spans="1:6" s="3" customFormat="1" ht="19.5" customHeight="1">
      <c r="A64" s="91"/>
      <c r="B64" s="105" t="s">
        <v>164</v>
      </c>
      <c r="C64" s="138"/>
      <c r="D64" s="154"/>
      <c r="E64" s="157">
        <v>29713</v>
      </c>
      <c r="F64" s="106">
        <f>29423</f>
        <v>29423</v>
      </c>
    </row>
    <row r="65" spans="1:6" s="3" customFormat="1" ht="19.5" customHeight="1">
      <c r="A65" s="91"/>
      <c r="B65" s="107"/>
      <c r="C65" s="163"/>
      <c r="D65" s="153"/>
      <c r="E65" s="159">
        <f>SUM(E59:E64)</f>
        <v>1141916</v>
      </c>
      <c r="F65" s="108">
        <f>SUM(F59:F64)</f>
        <v>147325</v>
      </c>
    </row>
    <row r="66" spans="1:6" s="3" customFormat="1" ht="19.5" customHeight="1">
      <c r="A66" s="91"/>
      <c r="B66" s="109" t="s">
        <v>165</v>
      </c>
      <c r="C66" s="110"/>
      <c r="D66" s="154"/>
      <c r="E66" s="160">
        <v>-91746</v>
      </c>
      <c r="F66" s="111">
        <f>-9213</f>
        <v>-9213</v>
      </c>
    </row>
    <row r="67" spans="1:6" s="3" customFormat="1" ht="19.5" customHeight="1" thickBot="1">
      <c r="A67" s="91"/>
      <c r="B67" s="109"/>
      <c r="C67" s="110"/>
      <c r="D67" s="154"/>
      <c r="E67" s="161">
        <f>E65+E66</f>
        <v>1050170</v>
      </c>
      <c r="F67" s="108">
        <f>F65+F66</f>
        <v>138112</v>
      </c>
    </row>
    <row r="68" spans="1:6" s="3" customFormat="1" ht="19.5" customHeight="1" thickTop="1">
      <c r="A68" s="91"/>
      <c r="B68" s="109" t="s">
        <v>166</v>
      </c>
      <c r="C68" s="110"/>
      <c r="D68" s="154"/>
      <c r="E68" s="160"/>
      <c r="F68" s="111">
        <v>-3596</v>
      </c>
    </row>
    <row r="69" spans="1:6" s="3" customFormat="1" ht="19.5" customHeight="1">
      <c r="A69" s="91"/>
      <c r="B69" s="109"/>
      <c r="C69" s="110"/>
      <c r="D69" s="154"/>
      <c r="E69" s="160"/>
      <c r="F69" s="108">
        <f>F67+F68</f>
        <v>134516</v>
      </c>
    </row>
    <row r="70" spans="1:6" s="3" customFormat="1" ht="19.5" customHeight="1">
      <c r="A70" s="91"/>
      <c r="B70" s="109" t="s">
        <v>167</v>
      </c>
      <c r="C70" s="110"/>
      <c r="D70" s="154"/>
      <c r="E70" s="160"/>
      <c r="F70" s="111">
        <v>6133</v>
      </c>
    </row>
    <row r="71" spans="1:6" s="3" customFormat="1" ht="19.5" customHeight="1">
      <c r="A71" s="91"/>
      <c r="B71" s="109" t="s">
        <v>168</v>
      </c>
      <c r="C71" s="110"/>
      <c r="D71" s="154"/>
      <c r="E71" s="160"/>
      <c r="F71" s="111">
        <f>15425</f>
        <v>15425</v>
      </c>
    </row>
    <row r="72" spans="1:6" s="3" customFormat="1" ht="19.5" customHeight="1">
      <c r="A72" s="91"/>
      <c r="B72" s="109" t="s">
        <v>169</v>
      </c>
      <c r="C72" s="110"/>
      <c r="D72" s="154"/>
      <c r="E72" s="160"/>
      <c r="F72" s="111">
        <f>-58290</f>
        <v>-58290</v>
      </c>
    </row>
    <row r="73" spans="1:6" s="3" customFormat="1" ht="19.5" customHeight="1" thickBot="1">
      <c r="A73" s="91"/>
      <c r="B73" s="113"/>
      <c r="C73" s="114"/>
      <c r="D73" s="155"/>
      <c r="E73" s="162"/>
      <c r="F73" s="112">
        <f>F69+F70+F71+F72</f>
        <v>97784</v>
      </c>
    </row>
    <row r="74" spans="1:6" s="3" customFormat="1" ht="19.5" customHeight="1" thickTop="1">
      <c r="A74" s="91"/>
      <c r="B74" s="110"/>
      <c r="C74" s="110"/>
      <c r="D74" s="115"/>
      <c r="E74" s="115"/>
      <c r="F74"/>
    </row>
    <row r="75" spans="1:6" s="3" customFormat="1" ht="19.5" customHeight="1">
      <c r="A75" s="91"/>
      <c r="B75" s="5" t="s">
        <v>170</v>
      </c>
      <c r="C75" s="110"/>
      <c r="D75" s="115"/>
      <c r="E75" s="115"/>
      <c r="F75"/>
    </row>
    <row r="76" spans="1:6" s="3" customFormat="1" ht="19.5" customHeight="1">
      <c r="A76" s="91"/>
      <c r="B76" s="99"/>
      <c r="C76" s="152"/>
      <c r="D76" s="153"/>
      <c r="E76" s="150" t="s">
        <v>155</v>
      </c>
      <c r="F76" s="100" t="s">
        <v>156</v>
      </c>
    </row>
    <row r="77" spans="1:6" s="3" customFormat="1" ht="19.5" customHeight="1">
      <c r="A77" s="91"/>
      <c r="B77" s="101"/>
      <c r="C77" s="18"/>
      <c r="D77" s="154"/>
      <c r="E77" s="89"/>
      <c r="F77" s="102" t="s">
        <v>157</v>
      </c>
    </row>
    <row r="78" spans="1:6" s="3" customFormat="1" ht="19.5" customHeight="1">
      <c r="A78" s="91"/>
      <c r="B78" s="101"/>
      <c r="C78" s="18"/>
      <c r="D78" s="154"/>
      <c r="E78" s="89"/>
      <c r="F78" s="102" t="s">
        <v>28</v>
      </c>
    </row>
    <row r="79" spans="1:6" s="3" customFormat="1" ht="19.5" customHeight="1">
      <c r="A79" s="91"/>
      <c r="B79" s="101"/>
      <c r="C79" s="18"/>
      <c r="D79" s="154"/>
      <c r="E79" s="151" t="s">
        <v>158</v>
      </c>
      <c r="F79" s="103" t="s">
        <v>158</v>
      </c>
    </row>
    <row r="80" spans="1:6" s="3" customFormat="1" ht="19.5" customHeight="1">
      <c r="A80" s="91"/>
      <c r="B80" s="104" t="s">
        <v>171</v>
      </c>
      <c r="C80" s="158"/>
      <c r="D80" s="153"/>
      <c r="E80" s="156">
        <v>1005050</v>
      </c>
      <c r="F80" s="49">
        <v>108298</v>
      </c>
    </row>
    <row r="81" spans="1:6" s="3" customFormat="1" ht="19.5" customHeight="1">
      <c r="A81" s="91"/>
      <c r="B81" s="105" t="s">
        <v>172</v>
      </c>
      <c r="C81" s="138"/>
      <c r="D81" s="154"/>
      <c r="E81" s="157">
        <v>36672</v>
      </c>
      <c r="F81" s="50">
        <v>-10060</v>
      </c>
    </row>
    <row r="82" spans="1:6" s="3" customFormat="1" ht="19.5" customHeight="1">
      <c r="A82" s="91"/>
      <c r="B82" s="105" t="s">
        <v>173</v>
      </c>
      <c r="C82" s="138"/>
      <c r="D82" s="154"/>
      <c r="E82" s="157">
        <v>8448</v>
      </c>
      <c r="F82" s="50">
        <v>-454</v>
      </c>
    </row>
    <row r="83" spans="1:6" s="3" customFormat="1" ht="19.5" customHeight="1">
      <c r="A83" s="91"/>
      <c r="B83" s="116" t="s">
        <v>174</v>
      </c>
      <c r="C83" s="165"/>
      <c r="D83" s="166"/>
      <c r="E83" s="164">
        <f>SUM(E78:E82)</f>
        <v>1050170</v>
      </c>
      <c r="F83" s="117">
        <f>SUM(F78:F82)</f>
        <v>97784</v>
      </c>
    </row>
    <row r="84" spans="1:6" s="3" customFormat="1" ht="34.5" customHeight="1">
      <c r="A84" s="91"/>
      <c r="B84" s="5"/>
      <c r="C84" s="5"/>
      <c r="D84" s="5"/>
      <c r="E84" s="92"/>
      <c r="F84" s="92"/>
    </row>
    <row r="85" s="3" customFormat="1" ht="36" customHeight="1"/>
    <row r="86" s="3" customFormat="1" ht="19.5" customHeight="1"/>
    <row r="87" spans="1:6" s="3" customFormat="1" ht="15" customHeight="1">
      <c r="A87" s="95"/>
      <c r="B87" s="95"/>
      <c r="C87" s="95"/>
      <c r="D87" s="95"/>
      <c r="E87" s="95"/>
      <c r="F87" s="95"/>
    </row>
    <row r="88" spans="1:6" s="3" customFormat="1" ht="18" customHeight="1">
      <c r="A88" s="91">
        <v>9</v>
      </c>
      <c r="B88" s="5" t="s">
        <v>175</v>
      </c>
      <c r="C88" s="5"/>
      <c r="D88" s="5"/>
      <c r="E88" s="92"/>
      <c r="F88" s="92"/>
    </row>
    <row r="89" spans="1:6" s="3" customFormat="1" ht="18" customHeight="1">
      <c r="A89" s="91"/>
      <c r="B89" s="5"/>
      <c r="C89" s="5"/>
      <c r="D89" s="5"/>
      <c r="E89" s="92"/>
      <c r="F89" s="92"/>
    </row>
    <row r="90" spans="1:6" s="3" customFormat="1" ht="18" customHeight="1">
      <c r="A90" s="91"/>
      <c r="B90" s="3" t="s">
        <v>176</v>
      </c>
      <c r="C90" s="5"/>
      <c r="D90" s="5"/>
      <c r="E90" s="92"/>
      <c r="F90" s="92"/>
    </row>
    <row r="91" spans="1:6" s="3" customFormat="1" ht="18" customHeight="1">
      <c r="A91" s="91"/>
      <c r="B91" s="3" t="s">
        <v>177</v>
      </c>
      <c r="C91" s="5"/>
      <c r="D91" s="5"/>
      <c r="E91" s="92"/>
      <c r="F91" s="92"/>
    </row>
    <row r="92" spans="1:6" s="3" customFormat="1" ht="18" customHeight="1">
      <c r="A92" s="95"/>
      <c r="B92" s="95"/>
      <c r="C92" s="95"/>
      <c r="D92" s="95"/>
      <c r="E92" s="95"/>
      <c r="F92" s="95"/>
    </row>
    <row r="93" spans="1:6" s="3" customFormat="1" ht="18" customHeight="1">
      <c r="A93" s="91">
        <v>10</v>
      </c>
      <c r="B93" s="94" t="s">
        <v>178</v>
      </c>
      <c r="C93" s="5"/>
      <c r="D93" s="5"/>
      <c r="E93" s="92"/>
      <c r="F93" s="92"/>
    </row>
    <row r="94" spans="1:6" s="3" customFormat="1" ht="18" customHeight="1">
      <c r="A94" s="91"/>
      <c r="B94" s="94"/>
      <c r="C94" s="5"/>
      <c r="D94" s="5"/>
      <c r="E94" s="92"/>
      <c r="F94" s="92"/>
    </row>
    <row r="95" spans="1:6" s="3" customFormat="1" ht="18" customHeight="1">
      <c r="A95" s="91"/>
      <c r="B95" s="3" t="s">
        <v>179</v>
      </c>
      <c r="C95" s="5"/>
      <c r="D95" s="5"/>
      <c r="E95" s="92"/>
      <c r="F95" s="92"/>
    </row>
    <row r="96" spans="1:6" s="3" customFormat="1" ht="18" customHeight="1">
      <c r="A96" s="91"/>
      <c r="B96" s="93" t="s">
        <v>180</v>
      </c>
      <c r="C96" s="5"/>
      <c r="D96" s="5"/>
      <c r="E96" s="92"/>
      <c r="F96" s="92"/>
    </row>
    <row r="97" spans="1:6" s="3" customFormat="1" ht="18" customHeight="1">
      <c r="A97" s="91"/>
      <c r="B97" s="93"/>
      <c r="C97" s="5"/>
      <c r="D97" s="5"/>
      <c r="E97" s="92"/>
      <c r="F97" s="92"/>
    </row>
    <row r="98" spans="1:6" s="3" customFormat="1" ht="18" customHeight="1">
      <c r="A98" s="91">
        <v>11</v>
      </c>
      <c r="B98" s="5" t="s">
        <v>181</v>
      </c>
      <c r="C98" s="5"/>
      <c r="D98" s="5"/>
      <c r="E98" s="92"/>
      <c r="F98" s="92"/>
    </row>
    <row r="99" spans="1:6" s="3" customFormat="1" ht="18" customHeight="1">
      <c r="A99" s="91"/>
      <c r="B99" s="5"/>
      <c r="C99" s="5"/>
      <c r="D99" s="5"/>
      <c r="E99" s="92"/>
      <c r="F99" s="92"/>
    </row>
    <row r="100" spans="1:6" s="3" customFormat="1" ht="18" customHeight="1">
      <c r="A100" s="91"/>
      <c r="B100" s="118" t="s">
        <v>253</v>
      </c>
      <c r="C100" s="45"/>
      <c r="D100" s="45"/>
      <c r="E100" s="92"/>
      <c r="F100" s="92"/>
    </row>
    <row r="101" spans="1:6" s="3" customFormat="1" ht="18" customHeight="1">
      <c r="A101" s="91"/>
      <c r="B101" s="96" t="s">
        <v>248</v>
      </c>
      <c r="C101" s="45"/>
      <c r="D101" s="45"/>
      <c r="E101" s="92"/>
      <c r="F101" s="92"/>
    </row>
    <row r="102" spans="1:6" s="3" customFormat="1" ht="18" customHeight="1">
      <c r="A102" s="91"/>
      <c r="B102" s="96" t="s">
        <v>249</v>
      </c>
      <c r="C102" s="45"/>
      <c r="D102" s="45"/>
      <c r="E102" s="92"/>
      <c r="F102" s="92"/>
    </row>
    <row r="103" spans="1:6" s="3" customFormat="1" ht="18" customHeight="1">
      <c r="A103" s="91"/>
      <c r="B103" s="5"/>
      <c r="C103" s="5"/>
      <c r="D103" s="5"/>
      <c r="E103" s="92"/>
      <c r="F103" s="92"/>
    </row>
    <row r="104" spans="1:6" s="3" customFormat="1" ht="18" customHeight="1">
      <c r="A104" s="91">
        <v>12</v>
      </c>
      <c r="B104" s="5" t="s">
        <v>182</v>
      </c>
      <c r="C104" s="5"/>
      <c r="D104" s="5"/>
      <c r="E104" s="92"/>
      <c r="F104" s="92"/>
    </row>
    <row r="105" spans="1:6" s="3" customFormat="1" ht="18" customHeight="1">
      <c r="A105" s="91"/>
      <c r="C105" s="5"/>
      <c r="D105" s="5"/>
      <c r="E105" s="92"/>
      <c r="F105" s="92"/>
    </row>
    <row r="106" spans="1:6" s="3" customFormat="1" ht="18" customHeight="1">
      <c r="A106" s="91"/>
      <c r="B106" s="3" t="s">
        <v>183</v>
      </c>
      <c r="C106" s="5"/>
      <c r="D106" s="5"/>
      <c r="E106" s="92"/>
      <c r="F106" s="92"/>
    </row>
    <row r="107" spans="1:6" s="3" customFormat="1" ht="18" customHeight="1">
      <c r="A107" s="91"/>
      <c r="B107" s="5"/>
      <c r="C107" s="5"/>
      <c r="D107" s="5"/>
      <c r="E107" s="92"/>
      <c r="F107" s="92"/>
    </row>
    <row r="108" spans="1:6" s="3" customFormat="1" ht="18" customHeight="1">
      <c r="A108" s="91"/>
      <c r="B108" s="5"/>
      <c r="C108" s="5"/>
      <c r="D108" s="5"/>
      <c r="E108" s="92"/>
      <c r="F108" s="92"/>
    </row>
    <row r="109" spans="1:6" s="3" customFormat="1" ht="18" customHeight="1">
      <c r="A109" s="5" t="s">
        <v>267</v>
      </c>
      <c r="C109" s="5"/>
      <c r="D109" s="5"/>
      <c r="E109" s="92"/>
      <c r="F109" s="92"/>
    </row>
    <row r="110" spans="1:6" s="3" customFormat="1" ht="18" customHeight="1">
      <c r="A110" s="5" t="s">
        <v>268</v>
      </c>
      <c r="C110" s="5"/>
      <c r="D110" s="5"/>
      <c r="E110" s="92"/>
      <c r="F110" s="92"/>
    </row>
    <row r="111" spans="1:6" s="3" customFormat="1" ht="18" customHeight="1">
      <c r="A111" s="91"/>
      <c r="B111" s="5"/>
      <c r="C111" s="5"/>
      <c r="D111" s="5"/>
      <c r="E111" s="92"/>
      <c r="F111" s="92"/>
    </row>
    <row r="112" spans="1:6" s="3" customFormat="1" ht="18" customHeight="1">
      <c r="A112" s="91">
        <v>13</v>
      </c>
      <c r="B112" s="5" t="s">
        <v>184</v>
      </c>
      <c r="C112" s="5"/>
      <c r="D112" s="5"/>
      <c r="E112" s="92"/>
      <c r="F112" s="92"/>
    </row>
    <row r="113" spans="1:6" s="3" customFormat="1" ht="18" customHeight="1">
      <c r="A113" s="91"/>
      <c r="B113"/>
      <c r="C113" s="5"/>
      <c r="D113" s="5"/>
      <c r="E113" s="92"/>
      <c r="F113" s="92"/>
    </row>
    <row r="114" spans="1:6" s="3" customFormat="1" ht="18" customHeight="1">
      <c r="A114" s="91"/>
      <c r="B114" t="s">
        <v>250</v>
      </c>
      <c r="C114" s="5"/>
      <c r="D114" s="5"/>
      <c r="E114" s="92"/>
      <c r="F114" s="92"/>
    </row>
    <row r="115" spans="1:6" s="3" customFormat="1" ht="18" customHeight="1">
      <c r="A115" s="91"/>
      <c r="B115" t="s">
        <v>185</v>
      </c>
      <c r="C115" s="5"/>
      <c r="D115" s="5"/>
      <c r="E115" s="92"/>
      <c r="F115" s="92"/>
    </row>
    <row r="116" spans="1:6" s="3" customFormat="1" ht="18" customHeight="1">
      <c r="A116" s="91"/>
      <c r="B116" t="s">
        <v>186</v>
      </c>
      <c r="C116" s="5"/>
      <c r="D116" s="5"/>
      <c r="E116" s="92"/>
      <c r="F116" s="92"/>
    </row>
    <row r="117" spans="1:6" s="3" customFormat="1" ht="18" customHeight="1">
      <c r="A117" s="91"/>
      <c r="B117" s="5"/>
      <c r="C117" s="5"/>
      <c r="D117" s="5"/>
      <c r="E117" s="92"/>
      <c r="F117" s="92"/>
    </row>
    <row r="118" spans="1:6" s="3" customFormat="1" ht="18" customHeight="1">
      <c r="A118" s="91">
        <v>14</v>
      </c>
      <c r="B118" s="5" t="s">
        <v>187</v>
      </c>
      <c r="C118" s="5"/>
      <c r="D118" s="5"/>
      <c r="E118" s="92"/>
      <c r="F118" s="92"/>
    </row>
    <row r="119" spans="1:6" s="3" customFormat="1" ht="18" customHeight="1">
      <c r="A119"/>
      <c r="B119"/>
      <c r="C119" s="5"/>
      <c r="D119" s="5"/>
      <c r="E119" s="92"/>
      <c r="F119" s="92"/>
    </row>
    <row r="120" spans="1:6" s="3" customFormat="1" ht="18" customHeight="1">
      <c r="A120"/>
      <c r="B120" t="s">
        <v>188</v>
      </c>
      <c r="C120" s="5"/>
      <c r="D120" s="5"/>
      <c r="E120" s="92"/>
      <c r="F120" s="92"/>
    </row>
    <row r="121" spans="1:6" s="3" customFormat="1" ht="18" customHeight="1">
      <c r="A121"/>
      <c r="B121" t="s">
        <v>189</v>
      </c>
      <c r="C121" s="5"/>
      <c r="D121" s="5"/>
      <c r="E121" s="92"/>
      <c r="F121" s="92"/>
    </row>
    <row r="122" spans="1:6" s="3" customFormat="1" ht="18" customHeight="1">
      <c r="A122"/>
      <c r="B122" t="s">
        <v>190</v>
      </c>
      <c r="C122" s="5"/>
      <c r="D122" s="5"/>
      <c r="E122" s="92"/>
      <c r="F122" s="92"/>
    </row>
    <row r="123" spans="1:6" s="3" customFormat="1" ht="36.75" customHeight="1">
      <c r="A123"/>
      <c r="B123"/>
      <c r="C123" s="5"/>
      <c r="D123" s="5"/>
      <c r="E123" s="92"/>
      <c r="F123" s="92"/>
    </row>
    <row r="124" spans="1:6" s="3" customFormat="1" ht="27" customHeight="1">
      <c r="A124" s="91"/>
      <c r="B124" s="5"/>
      <c r="C124" s="5"/>
      <c r="D124" s="5"/>
      <c r="E124" s="92"/>
      <c r="F124" s="92"/>
    </row>
    <row r="125" spans="1:6" s="3" customFormat="1" ht="15" customHeight="1">
      <c r="A125" s="91">
        <v>15</v>
      </c>
      <c r="B125" s="5" t="s">
        <v>191</v>
      </c>
      <c r="C125" s="5"/>
      <c r="D125" s="5"/>
      <c r="E125" s="92"/>
      <c r="F125" s="92"/>
    </row>
    <row r="126" spans="1:6" s="3" customFormat="1" ht="15" customHeight="1">
      <c r="A126" s="91"/>
      <c r="B126" s="5"/>
      <c r="C126" s="5"/>
      <c r="D126" s="5"/>
      <c r="E126" s="92"/>
      <c r="F126" s="92"/>
    </row>
    <row r="127" spans="1:6" s="3" customFormat="1" ht="15" customHeight="1">
      <c r="A127" s="91"/>
      <c r="B127" s="3" t="s">
        <v>192</v>
      </c>
      <c r="C127" s="5"/>
      <c r="D127" s="5"/>
      <c r="E127" s="92"/>
      <c r="F127" s="92"/>
    </row>
    <row r="128" spans="1:6" s="3" customFormat="1" ht="15" customHeight="1">
      <c r="A128" s="91"/>
      <c r="B128" s="3" t="s">
        <v>265</v>
      </c>
      <c r="D128" s="5"/>
      <c r="E128" s="92"/>
      <c r="F128" s="92"/>
    </row>
    <row r="129" spans="1:6" s="3" customFormat="1" ht="15" customHeight="1">
      <c r="A129" s="91"/>
      <c r="B129" s="3" t="s">
        <v>266</v>
      </c>
      <c r="D129" s="5"/>
      <c r="E129" s="92"/>
      <c r="F129" s="92"/>
    </row>
    <row r="130" spans="1:6" s="3" customFormat="1" ht="15" customHeight="1">
      <c r="A130" s="91"/>
      <c r="C130"/>
      <c r="D130"/>
      <c r="E130"/>
      <c r="F130"/>
    </row>
    <row r="131" spans="1:6" s="3" customFormat="1" ht="15" customHeight="1">
      <c r="A131" s="91"/>
      <c r="B131" s="3" t="s">
        <v>269</v>
      </c>
      <c r="C131"/>
      <c r="D131"/>
      <c r="E131"/>
      <c r="F131"/>
    </row>
    <row r="132" spans="1:6" s="3" customFormat="1" ht="15" customHeight="1">
      <c r="A132" s="91"/>
      <c r="B132" s="3" t="s">
        <v>270</v>
      </c>
      <c r="C132"/>
      <c r="D132"/>
      <c r="E132"/>
      <c r="F132"/>
    </row>
    <row r="133" spans="1:6" s="3" customFormat="1" ht="15" customHeight="1">
      <c r="A133" s="91"/>
      <c r="C133"/>
      <c r="D133"/>
      <c r="E133"/>
      <c r="F133"/>
    </row>
    <row r="134" spans="1:6" s="3" customFormat="1" ht="15" customHeight="1">
      <c r="A134" s="91"/>
      <c r="B134" s="3" t="s">
        <v>193</v>
      </c>
      <c r="C134"/>
      <c r="D134"/>
      <c r="E134"/>
      <c r="F134"/>
    </row>
    <row r="135" spans="1:6" s="3" customFormat="1" ht="15" customHeight="1">
      <c r="A135" s="91"/>
      <c r="B135" s="3" t="s">
        <v>194</v>
      </c>
      <c r="C135"/>
      <c r="D135"/>
      <c r="E135"/>
      <c r="F135"/>
    </row>
    <row r="136" spans="1:6" s="3" customFormat="1" ht="15" customHeight="1">
      <c r="A136" s="91"/>
      <c r="B136" s="3" t="s">
        <v>195</v>
      </c>
      <c r="C136"/>
      <c r="D136"/>
      <c r="E136"/>
      <c r="F136"/>
    </row>
    <row r="137" spans="1:6" s="3" customFormat="1" ht="15" customHeight="1">
      <c r="A137" s="91"/>
      <c r="B137" s="3" t="s">
        <v>196</v>
      </c>
      <c r="C137"/>
      <c r="D137"/>
      <c r="E137"/>
      <c r="F137"/>
    </row>
    <row r="138" spans="1:6" s="3" customFormat="1" ht="15" customHeight="1">
      <c r="A138" s="91"/>
      <c r="C138"/>
      <c r="D138"/>
      <c r="E138"/>
      <c r="F138"/>
    </row>
    <row r="139" spans="1:6" s="3" customFormat="1" ht="15" customHeight="1">
      <c r="A139" s="91"/>
      <c r="C139"/>
      <c r="D139"/>
      <c r="E139"/>
      <c r="F139"/>
    </row>
    <row r="140" spans="1:6" s="3" customFormat="1" ht="15" customHeight="1">
      <c r="A140" s="91">
        <v>16</v>
      </c>
      <c r="B140" s="5" t="s">
        <v>197</v>
      </c>
      <c r="C140"/>
      <c r="D140"/>
      <c r="E140"/>
      <c r="F140"/>
    </row>
    <row r="141" spans="1:6" s="3" customFormat="1" ht="15" customHeight="1">
      <c r="A141" s="91"/>
      <c r="B141"/>
      <c r="C141"/>
      <c r="D141"/>
      <c r="E141"/>
      <c r="F141"/>
    </row>
    <row r="142" spans="1:6" s="3" customFormat="1" ht="15" customHeight="1">
      <c r="A142" s="91"/>
      <c r="B142" t="s">
        <v>198</v>
      </c>
      <c r="C142"/>
      <c r="D142"/>
      <c r="E142"/>
      <c r="F142"/>
    </row>
    <row r="143" spans="1:6" s="3" customFormat="1" ht="13.5" customHeight="1">
      <c r="A143" s="91"/>
      <c r="C143"/>
      <c r="D143"/>
      <c r="E143"/>
      <c r="F143"/>
    </row>
    <row r="144" spans="1:6" s="3" customFormat="1" ht="13.5" customHeight="1">
      <c r="A144" s="93"/>
      <c r="E144" s="92"/>
      <c r="F144" s="92"/>
    </row>
    <row r="145" spans="1:6" s="5" customFormat="1" ht="18.75" customHeight="1">
      <c r="A145" s="91">
        <v>17</v>
      </c>
      <c r="B145" s="5" t="s">
        <v>28</v>
      </c>
      <c r="C145" s="5" t="s">
        <v>199</v>
      </c>
      <c r="E145" s="119" t="s">
        <v>200</v>
      </c>
      <c r="F145" s="92"/>
    </row>
    <row r="146" spans="1:6" s="3" customFormat="1" ht="18.75" customHeight="1">
      <c r="A146" s="93"/>
      <c r="C146" s="120">
        <v>37986</v>
      </c>
      <c r="D146" s="120">
        <v>37621</v>
      </c>
      <c r="E146" s="120">
        <v>37986</v>
      </c>
      <c r="F146" s="120">
        <v>37621</v>
      </c>
    </row>
    <row r="147" spans="1:6" s="3" customFormat="1" ht="18.75" customHeight="1">
      <c r="A147" s="93"/>
      <c r="C147" s="119" t="s">
        <v>17</v>
      </c>
      <c r="D147" s="119" t="s">
        <v>17</v>
      </c>
      <c r="E147" s="119" t="s">
        <v>17</v>
      </c>
      <c r="F147" s="119" t="s">
        <v>17</v>
      </c>
    </row>
    <row r="148" spans="1:6" s="3" customFormat="1" ht="18.75" customHeight="1">
      <c r="A148" s="93"/>
      <c r="D148"/>
      <c r="E148" s="121"/>
      <c r="F148" s="92"/>
    </row>
    <row r="149" spans="1:6" s="3" customFormat="1" ht="18.75" customHeight="1">
      <c r="A149" s="93"/>
      <c r="B149" s="3" t="s">
        <v>201</v>
      </c>
      <c r="C149" s="122">
        <f>E149+1119</f>
        <v>-5192</v>
      </c>
      <c r="D149" s="122">
        <f>F149-881</f>
        <v>-4777</v>
      </c>
      <c r="E149" s="74">
        <f>-6311</f>
        <v>-6311</v>
      </c>
      <c r="F149" s="123">
        <v>-3896</v>
      </c>
    </row>
    <row r="150" spans="1:6" s="3" customFormat="1" ht="18.75" customHeight="1">
      <c r="A150" s="93"/>
      <c r="B150" s="3" t="s">
        <v>202</v>
      </c>
      <c r="C150" s="122"/>
      <c r="D150" s="122"/>
      <c r="E150" s="74"/>
      <c r="F150" s="123"/>
    </row>
    <row r="151" spans="1:6" s="3" customFormat="1" ht="18.75" customHeight="1">
      <c r="A151" s="93"/>
      <c r="B151" s="3" t="s">
        <v>203</v>
      </c>
      <c r="C151" s="122">
        <f>E151-15000</f>
        <v>0</v>
      </c>
      <c r="D151" s="122">
        <f>F151</f>
        <v>35632</v>
      </c>
      <c r="E151" s="74">
        <v>15000</v>
      </c>
      <c r="F151" s="123">
        <v>35632</v>
      </c>
    </row>
    <row r="152" spans="1:6" s="3" customFormat="1" ht="18.75" customHeight="1">
      <c r="A152" s="93"/>
      <c r="C152" s="124"/>
      <c r="D152" s="122"/>
      <c r="E152" s="125"/>
      <c r="F152" s="123"/>
    </row>
    <row r="153" spans="1:6" s="3" customFormat="1" ht="18.75" customHeight="1">
      <c r="A153" s="93"/>
      <c r="B153" s="3" t="s">
        <v>204</v>
      </c>
      <c r="C153" s="122">
        <f>E153-10000</f>
        <v>0</v>
      </c>
      <c r="D153" s="126">
        <f>F153</f>
        <v>26271</v>
      </c>
      <c r="E153" s="125">
        <v>10000</v>
      </c>
      <c r="F153" s="123">
        <f>26271</f>
        <v>26271</v>
      </c>
    </row>
    <row r="154" spans="1:6" s="3" customFormat="1" ht="18.75" customHeight="1">
      <c r="A154" s="93"/>
      <c r="C154" s="124"/>
      <c r="D154" s="127"/>
      <c r="E154" s="128"/>
      <c r="F154" s="123"/>
    </row>
    <row r="155" spans="1:6" s="3" customFormat="1" ht="18.75" customHeight="1" thickBot="1">
      <c r="A155" s="93"/>
      <c r="C155" s="129">
        <f>C149+C151+C153</f>
        <v>-5192</v>
      </c>
      <c r="D155" s="129">
        <f>D149+D151+D153</f>
        <v>57126</v>
      </c>
      <c r="E155" s="129">
        <f>E149+E151+E153</f>
        <v>18689</v>
      </c>
      <c r="F155" s="129">
        <f>F149+F151+F153</f>
        <v>58007</v>
      </c>
    </row>
    <row r="156" spans="1:6" s="3" customFormat="1" ht="18.75" customHeight="1" thickTop="1">
      <c r="A156" s="93"/>
      <c r="D156" s="45"/>
      <c r="E156" s="119"/>
      <c r="F156" s="92"/>
    </row>
    <row r="157" spans="1:6" s="3" customFormat="1" ht="15" customHeight="1">
      <c r="A157" s="93"/>
      <c r="D157" s="45"/>
      <c r="E157" s="119"/>
      <c r="F157" s="92"/>
    </row>
    <row r="158" spans="1:6" s="3" customFormat="1" ht="15" customHeight="1">
      <c r="A158" s="95"/>
      <c r="B158" s="3" t="s">
        <v>205</v>
      </c>
      <c r="C158" s="95"/>
      <c r="D158" s="95"/>
      <c r="E158" s="95"/>
      <c r="F158" s="95"/>
    </row>
    <row r="159" spans="1:6" s="3" customFormat="1" ht="15" customHeight="1">
      <c r="A159" s="95"/>
      <c r="B159" s="3" t="s">
        <v>206</v>
      </c>
      <c r="C159" s="95"/>
      <c r="D159" s="95"/>
      <c r="E159" s="95"/>
      <c r="F159" s="95"/>
    </row>
    <row r="160" spans="1:6" s="3" customFormat="1" ht="15" customHeight="1">
      <c r="A160" s="95"/>
      <c r="B160" s="3" t="s">
        <v>207</v>
      </c>
      <c r="C160" s="95"/>
      <c r="D160" s="95"/>
      <c r="E160" s="95"/>
      <c r="F160" s="95"/>
    </row>
    <row r="161" spans="1:6" s="3" customFormat="1" ht="15" customHeight="1">
      <c r="A161" s="95"/>
      <c r="B161" s="3" t="s">
        <v>208</v>
      </c>
      <c r="C161" s="95"/>
      <c r="D161" s="95"/>
      <c r="E161" s="95"/>
      <c r="F161" s="95"/>
    </row>
    <row r="162" spans="1:6" s="3" customFormat="1" ht="15" customHeight="1">
      <c r="A162" s="95"/>
      <c r="B162" s="3" t="s">
        <v>209</v>
      </c>
      <c r="C162" s="95"/>
      <c r="D162" s="95"/>
      <c r="E162" s="95"/>
      <c r="F162" s="95"/>
    </row>
    <row r="163" spans="1:6" s="3" customFormat="1" ht="45" customHeight="1">
      <c r="A163" s="95"/>
      <c r="B163" s="95"/>
      <c r="C163" s="95"/>
      <c r="D163" s="95"/>
      <c r="E163" s="95"/>
      <c r="F163" s="95"/>
    </row>
    <row r="164" spans="1:6" s="3" customFormat="1" ht="28.5" customHeight="1">
      <c r="A164" s="93"/>
      <c r="D164" s="45"/>
      <c r="E164" s="119"/>
      <c r="F164" s="92"/>
    </row>
    <row r="165" spans="1:6" s="3" customFormat="1" ht="15" customHeight="1">
      <c r="A165" s="91">
        <v>18</v>
      </c>
      <c r="B165" s="5" t="s">
        <v>210</v>
      </c>
      <c r="C165" s="5"/>
      <c r="D165" s="5"/>
      <c r="E165" s="92"/>
      <c r="F165" s="92"/>
    </row>
    <row r="166" ht="15" customHeight="1"/>
    <row r="167" spans="2:6" ht="13.5" customHeight="1">
      <c r="B167" s="3" t="s">
        <v>211</v>
      </c>
      <c r="E167" s="130"/>
      <c r="F167" s="130"/>
    </row>
    <row r="168" spans="2:6" ht="13.5" customHeight="1">
      <c r="B168" s="3" t="s">
        <v>212</v>
      </c>
      <c r="E168" s="130"/>
      <c r="F168" s="130"/>
    </row>
    <row r="169" spans="5:6" ht="13.5" customHeight="1">
      <c r="E169" s="130"/>
      <c r="F169" s="130"/>
    </row>
    <row r="170" spans="2:6" ht="13.5" customHeight="1">
      <c r="B170" t="s">
        <v>258</v>
      </c>
      <c r="E170" s="130"/>
      <c r="F170" s="130"/>
    </row>
    <row r="171" spans="2:6" ht="13.5" customHeight="1">
      <c r="B171" t="s">
        <v>213</v>
      </c>
      <c r="E171" s="130"/>
      <c r="F171" s="130"/>
    </row>
    <row r="172" spans="1:6" ht="13.5" customHeight="1">
      <c r="A172" s="88"/>
      <c r="B172" s="131"/>
      <c r="C172" s="131"/>
      <c r="D172" s="131"/>
      <c r="E172" s="132"/>
      <c r="F172" s="132"/>
    </row>
    <row r="173" spans="1:6" ht="13.5" customHeight="1">
      <c r="A173" s="91">
        <v>19</v>
      </c>
      <c r="B173" s="5" t="s">
        <v>214</v>
      </c>
      <c r="C173" s="5"/>
      <c r="D173" s="5"/>
      <c r="E173" s="92"/>
      <c r="F173" s="132"/>
    </row>
    <row r="174" spans="1:6" ht="13.5" customHeight="1">
      <c r="A174" s="93"/>
      <c r="B174" s="5"/>
      <c r="C174" s="5"/>
      <c r="D174" s="5"/>
      <c r="E174" s="92"/>
      <c r="F174" s="132"/>
    </row>
    <row r="175" spans="1:6" ht="13.5" customHeight="1">
      <c r="A175" s="93"/>
      <c r="B175" s="3" t="s">
        <v>215</v>
      </c>
      <c r="C175" s="3"/>
      <c r="D175" s="3"/>
      <c r="E175" s="92"/>
      <c r="F175" s="132"/>
    </row>
    <row r="176" spans="1:6" ht="13.5" customHeight="1">
      <c r="A176" s="93"/>
      <c r="B176" t="s">
        <v>216</v>
      </c>
      <c r="D176" s="3"/>
      <c r="E176" s="92"/>
      <c r="F176" s="132"/>
    </row>
    <row r="177" spans="1:6" ht="19.5" customHeight="1">
      <c r="A177" s="93"/>
      <c r="B177" s="3"/>
      <c r="C177" s="3"/>
      <c r="D177" s="3"/>
      <c r="E177" s="92"/>
      <c r="F177" s="132"/>
    </row>
    <row r="178" spans="1:6" ht="13.5" customHeight="1">
      <c r="A178" s="91">
        <v>20</v>
      </c>
      <c r="B178" s="5" t="s">
        <v>217</v>
      </c>
      <c r="C178" s="5"/>
      <c r="D178" s="5"/>
      <c r="E178" s="92"/>
      <c r="F178" s="132"/>
    </row>
    <row r="179" spans="1:6" ht="13.5" customHeight="1">
      <c r="A179" s="93"/>
      <c r="B179" s="133" t="s">
        <v>260</v>
      </c>
      <c r="C179" s="3"/>
      <c r="D179" s="3"/>
      <c r="E179" s="92"/>
      <c r="F179" s="132"/>
    </row>
    <row r="180" spans="1:6" ht="13.5" customHeight="1">
      <c r="A180" s="134"/>
      <c r="B180" s="133" t="s">
        <v>218</v>
      </c>
      <c r="C180" s="3"/>
      <c r="D180" s="3"/>
      <c r="E180" s="132"/>
      <c r="F180" s="132"/>
    </row>
    <row r="181" spans="1:6" ht="13.5" customHeight="1">
      <c r="A181" s="134"/>
      <c r="B181" s="133"/>
      <c r="C181" s="3"/>
      <c r="D181" s="3"/>
      <c r="E181" s="132"/>
      <c r="F181" s="132"/>
    </row>
    <row r="182" spans="1:6" ht="13.5" customHeight="1">
      <c r="A182" s="134"/>
      <c r="B182" s="133" t="s">
        <v>219</v>
      </c>
      <c r="C182" s="3"/>
      <c r="D182" s="3"/>
      <c r="E182" s="132"/>
      <c r="F182" s="132"/>
    </row>
    <row r="183" spans="1:6" ht="13.5" customHeight="1">
      <c r="A183" s="88"/>
      <c r="B183" s="133" t="s">
        <v>259</v>
      </c>
      <c r="C183" s="3"/>
      <c r="D183" s="3"/>
      <c r="E183" s="132"/>
      <c r="F183" s="132"/>
    </row>
    <row r="184" spans="1:6" ht="13.5" customHeight="1">
      <c r="A184" s="88"/>
      <c r="B184" s="133"/>
      <c r="C184" s="3"/>
      <c r="D184" s="3"/>
      <c r="E184" s="132"/>
      <c r="F184" s="132"/>
    </row>
    <row r="185" spans="1:6" ht="13.5" customHeight="1">
      <c r="A185" s="88"/>
      <c r="B185" s="133" t="s">
        <v>220</v>
      </c>
      <c r="C185" s="3"/>
      <c r="D185" s="3"/>
      <c r="E185" s="132"/>
      <c r="F185" s="132"/>
    </row>
    <row r="186" spans="1:6" ht="13.5" customHeight="1">
      <c r="A186" s="88"/>
      <c r="B186" s="133" t="s">
        <v>221</v>
      </c>
      <c r="C186" s="3"/>
      <c r="D186" s="3"/>
      <c r="E186" s="132"/>
      <c r="F186" s="132"/>
    </row>
    <row r="187" spans="1:6" ht="13.5" customHeight="1">
      <c r="A187" s="88"/>
      <c r="B187" s="133" t="s">
        <v>222</v>
      </c>
      <c r="C187" s="3"/>
      <c r="D187" s="3"/>
      <c r="E187" s="132"/>
      <c r="F187" s="132"/>
    </row>
    <row r="188" spans="1:6" ht="13.5" customHeight="1">
      <c r="A188" s="88"/>
      <c r="B188" s="133"/>
      <c r="C188" s="3"/>
      <c r="D188" s="3"/>
      <c r="E188" s="132"/>
      <c r="F188" s="132"/>
    </row>
    <row r="189" spans="1:6" ht="17.25" customHeight="1">
      <c r="A189" s="91">
        <v>21</v>
      </c>
      <c r="B189" s="5" t="s">
        <v>223</v>
      </c>
      <c r="C189" s="5"/>
      <c r="D189" s="5"/>
      <c r="E189" s="3"/>
      <c r="F189" s="3"/>
    </row>
    <row r="190" spans="1:6" ht="17.25" customHeight="1">
      <c r="A190" s="3"/>
      <c r="B190" s="3"/>
      <c r="C190" s="3"/>
      <c r="D190" s="3"/>
      <c r="E190" s="3"/>
      <c r="F190" s="3"/>
    </row>
    <row r="191" spans="1:6" ht="16.5" customHeight="1">
      <c r="A191" s="3"/>
      <c r="B191" s="3" t="s">
        <v>224</v>
      </c>
      <c r="C191" s="3"/>
      <c r="D191" s="3"/>
      <c r="E191" s="3"/>
      <c r="F191" s="3"/>
    </row>
    <row r="192" spans="1:6" ht="16.5" customHeight="1">
      <c r="A192" s="3"/>
      <c r="B192" s="135"/>
      <c r="C192" s="136"/>
      <c r="D192" s="136"/>
      <c r="E192" s="167" t="s">
        <v>225</v>
      </c>
      <c r="F192" s="6"/>
    </row>
    <row r="193" spans="1:6" ht="16.5" customHeight="1">
      <c r="A193" s="3"/>
      <c r="B193" s="137"/>
      <c r="C193" s="66"/>
      <c r="D193" s="66"/>
      <c r="E193" s="103" t="s">
        <v>226</v>
      </c>
      <c r="F193" s="103" t="s">
        <v>158</v>
      </c>
    </row>
    <row r="194" spans="1:6" ht="16.5" customHeight="1">
      <c r="A194" s="3"/>
      <c r="B194" s="105" t="s">
        <v>227</v>
      </c>
      <c r="C194" s="138"/>
      <c r="D194" s="138"/>
      <c r="E194" s="139"/>
      <c r="F194" s="140"/>
    </row>
    <row r="195" spans="1:6" ht="16.5" customHeight="1">
      <c r="A195" s="3"/>
      <c r="B195" s="109" t="s">
        <v>228</v>
      </c>
      <c r="C195" s="141"/>
      <c r="D195" s="141"/>
      <c r="E195" s="142"/>
      <c r="F195" s="143">
        <v>545046</v>
      </c>
    </row>
    <row r="196" spans="1:6" ht="16.5" customHeight="1">
      <c r="A196" s="3"/>
      <c r="B196" s="109" t="s">
        <v>229</v>
      </c>
      <c r="C196" s="141"/>
      <c r="D196" s="141"/>
      <c r="E196" s="140"/>
      <c r="F196" s="143">
        <f>31843</f>
        <v>31843</v>
      </c>
    </row>
    <row r="197" spans="1:6" ht="16.5" customHeight="1">
      <c r="A197" s="3"/>
      <c r="B197" s="109"/>
      <c r="C197" s="141"/>
      <c r="D197" s="141"/>
      <c r="E197" s="140"/>
      <c r="F197" s="143"/>
    </row>
    <row r="198" spans="1:6" ht="16.5" customHeight="1">
      <c r="A198" s="3"/>
      <c r="B198" s="109" t="s">
        <v>230</v>
      </c>
      <c r="C198" s="141"/>
      <c r="D198" s="141"/>
      <c r="E198" s="140"/>
      <c r="F198" s="144">
        <f>+F195+F196</f>
        <v>576889</v>
      </c>
    </row>
    <row r="199" spans="1:6" ht="16.5" customHeight="1">
      <c r="A199" s="3"/>
      <c r="B199" s="109"/>
      <c r="C199" s="141"/>
      <c r="D199" s="141"/>
      <c r="E199" s="140"/>
      <c r="F199" s="144"/>
    </row>
    <row r="200" spans="1:6" ht="16.5" customHeight="1">
      <c r="A200" s="3"/>
      <c r="B200" s="105" t="s">
        <v>231</v>
      </c>
      <c r="C200" s="138"/>
      <c r="D200" s="138"/>
      <c r="E200" s="140"/>
      <c r="F200" s="143"/>
    </row>
    <row r="201" spans="1:6" ht="16.5" customHeight="1">
      <c r="A201" s="3"/>
      <c r="B201" s="109" t="s">
        <v>228</v>
      </c>
      <c r="C201" s="141"/>
      <c r="D201" s="141"/>
      <c r="E201" s="140" t="s">
        <v>232</v>
      </c>
      <c r="F201" s="143">
        <v>422094</v>
      </c>
    </row>
    <row r="202" spans="1:6" ht="16.5" customHeight="1">
      <c r="A202" s="3"/>
      <c r="B202" s="109"/>
      <c r="C202" s="141"/>
      <c r="D202" s="141"/>
      <c r="E202" s="140" t="s">
        <v>233</v>
      </c>
      <c r="F202" s="143">
        <f>1225</f>
        <v>1225</v>
      </c>
    </row>
    <row r="203" spans="1:6" ht="16.5" customHeight="1">
      <c r="A203" s="3"/>
      <c r="B203" s="109"/>
      <c r="C203" s="141"/>
      <c r="D203" s="141"/>
      <c r="E203" s="140" t="s">
        <v>234</v>
      </c>
      <c r="F203" s="143">
        <f>120000</f>
        <v>120000</v>
      </c>
    </row>
    <row r="204" spans="1:6" ht="16.5" customHeight="1">
      <c r="A204" s="3"/>
      <c r="B204" s="109"/>
      <c r="C204" s="141"/>
      <c r="D204" s="141"/>
      <c r="E204" s="140" t="s">
        <v>235</v>
      </c>
      <c r="F204" s="143">
        <v>143</v>
      </c>
    </row>
    <row r="205" spans="1:6" ht="16.5" customHeight="1">
      <c r="A205" s="3"/>
      <c r="B205" s="109" t="s">
        <v>229</v>
      </c>
      <c r="C205" s="141"/>
      <c r="D205" s="141"/>
      <c r="E205" s="140" t="s">
        <v>232</v>
      </c>
      <c r="F205" s="143">
        <v>21658</v>
      </c>
    </row>
    <row r="206" spans="1:6" ht="16.5" customHeight="1">
      <c r="A206" s="3"/>
      <c r="B206" s="109"/>
      <c r="C206" s="141"/>
      <c r="D206" s="141"/>
      <c r="E206" s="139"/>
      <c r="F206" s="143"/>
    </row>
    <row r="207" spans="1:6" ht="16.5" customHeight="1" thickBot="1">
      <c r="A207" s="3"/>
      <c r="B207" s="109" t="s">
        <v>230</v>
      </c>
      <c r="C207" s="141"/>
      <c r="D207" s="141"/>
      <c r="E207" s="145"/>
      <c r="F207" s="146">
        <f>SUM(F201:F206)</f>
        <v>565120</v>
      </c>
    </row>
    <row r="208" spans="1:6" ht="16.5" customHeight="1" thickBot="1">
      <c r="A208" s="3"/>
      <c r="B208" s="147" t="s">
        <v>174</v>
      </c>
      <c r="C208" s="148"/>
      <c r="D208" s="148"/>
      <c r="E208" s="148"/>
      <c r="F208" s="149">
        <f>F198+F207</f>
        <v>1142009</v>
      </c>
    </row>
    <row r="209" spans="1:6" ht="13.5" customHeight="1">
      <c r="A209" s="95"/>
      <c r="B209" s="95"/>
      <c r="C209" s="95"/>
      <c r="D209" s="95"/>
      <c r="E209" s="95"/>
      <c r="F209" s="95"/>
    </row>
    <row r="210" spans="1:6" ht="15" customHeight="1">
      <c r="A210" s="91">
        <v>22</v>
      </c>
      <c r="B210" s="5" t="s">
        <v>236</v>
      </c>
      <c r="C210" s="5"/>
      <c r="D210" s="3"/>
      <c r="E210" s="3"/>
      <c r="F210" s="3"/>
    </row>
    <row r="211" spans="1:6" ht="15" customHeight="1">
      <c r="A211" s="93"/>
      <c r="B211" s="3"/>
      <c r="C211" s="3"/>
      <c r="D211" s="3"/>
      <c r="E211" s="3"/>
      <c r="F211" s="3"/>
    </row>
    <row r="212" spans="1:6" ht="15" customHeight="1">
      <c r="A212" s="93"/>
      <c r="B212" s="3" t="s">
        <v>237</v>
      </c>
      <c r="C212" s="3"/>
      <c r="D212" s="3"/>
      <c r="E212" s="3"/>
      <c r="F212" s="3"/>
    </row>
    <row r="213" spans="1:6" ht="15" customHeight="1">
      <c r="A213" s="93"/>
      <c r="B213" s="3" t="s">
        <v>238</v>
      </c>
      <c r="C213" s="3"/>
      <c r="D213" s="3"/>
      <c r="E213" s="3"/>
      <c r="F213" s="3"/>
    </row>
    <row r="214" spans="1:6" ht="15" customHeight="1">
      <c r="A214" s="93"/>
      <c r="B214" s="3"/>
      <c r="C214" s="3"/>
      <c r="D214" s="3"/>
      <c r="E214" s="3"/>
      <c r="F214" s="3"/>
    </row>
    <row r="215" spans="1:6" ht="15" customHeight="1">
      <c r="A215" s="93"/>
      <c r="B215" s="3"/>
      <c r="C215" s="3"/>
      <c r="D215" s="3"/>
      <c r="E215" s="3"/>
      <c r="F215" s="3"/>
    </row>
    <row r="216" spans="1:6" ht="15" customHeight="1">
      <c r="A216" s="91">
        <v>23</v>
      </c>
      <c r="B216" s="5" t="s">
        <v>239</v>
      </c>
      <c r="C216" s="5"/>
      <c r="D216" s="3"/>
      <c r="E216" s="3"/>
      <c r="F216" s="3"/>
    </row>
    <row r="217" spans="1:6" ht="15" customHeight="1">
      <c r="A217" s="93"/>
      <c r="B217" s="3"/>
      <c r="C217" s="3"/>
      <c r="D217" s="3"/>
      <c r="E217" s="3"/>
      <c r="F217" s="3"/>
    </row>
    <row r="218" spans="1:6" ht="15" customHeight="1">
      <c r="A218" s="93"/>
      <c r="B218" s="3" t="s">
        <v>240</v>
      </c>
      <c r="C218" s="3"/>
      <c r="D218" s="3"/>
      <c r="E218" s="3"/>
      <c r="F218" s="3"/>
    </row>
    <row r="219" spans="1:6" ht="15" customHeight="1">
      <c r="A219" s="93"/>
      <c r="B219" s="3" t="s">
        <v>241</v>
      </c>
      <c r="C219" s="3"/>
      <c r="D219" s="3"/>
      <c r="E219" s="3"/>
      <c r="F219" s="3"/>
    </row>
    <row r="220" ht="15" customHeight="1">
      <c r="A220" s="91"/>
    </row>
    <row r="221" spans="1:6" ht="12.75">
      <c r="A221" s="45"/>
      <c r="B221" s="45"/>
      <c r="C221" s="45"/>
      <c r="D221" s="45"/>
      <c r="E221" s="45"/>
      <c r="F221" s="45"/>
    </row>
    <row r="222" spans="1:3" ht="15" customHeight="1">
      <c r="A222" s="91">
        <v>24</v>
      </c>
      <c r="B222" s="5" t="s">
        <v>242</v>
      </c>
      <c r="C222" s="5"/>
    </row>
    <row r="223" ht="15" customHeight="1">
      <c r="A223" s="91"/>
    </row>
    <row r="224" spans="1:2" ht="15" customHeight="1">
      <c r="A224" s="91"/>
      <c r="B224" t="s">
        <v>251</v>
      </c>
    </row>
    <row r="225" spans="1:2" ht="15" customHeight="1">
      <c r="A225" s="91"/>
      <c r="B225" s="73" t="s">
        <v>254</v>
      </c>
    </row>
    <row r="226" spans="1:2" ht="15" customHeight="1">
      <c r="A226" s="91"/>
      <c r="B226" t="s">
        <v>261</v>
      </c>
    </row>
    <row r="227" spans="1:6" ht="15" customHeight="1">
      <c r="A227" s="45"/>
      <c r="B227" s="45"/>
      <c r="C227" s="45"/>
      <c r="D227" s="45"/>
      <c r="E227" s="45"/>
      <c r="F227" s="45"/>
    </row>
    <row r="228" spans="1:2" ht="15" customHeight="1">
      <c r="A228" s="91">
        <v>25</v>
      </c>
      <c r="B228" s="5" t="s">
        <v>243</v>
      </c>
    </row>
    <row r="229" spans="1:2" ht="15" customHeight="1">
      <c r="A229" s="91"/>
      <c r="B229" s="5"/>
    </row>
    <row r="230" ht="15" customHeight="1">
      <c r="B230" t="s">
        <v>271</v>
      </c>
    </row>
    <row r="231" ht="15" customHeight="1">
      <c r="B231" t="s">
        <v>264</v>
      </c>
    </row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>
      <c r="A239" s="5" t="s">
        <v>244</v>
      </c>
    </row>
    <row r="240" ht="15" customHeight="1">
      <c r="A240" s="5" t="s">
        <v>245</v>
      </c>
    </row>
    <row r="241" ht="15" customHeight="1">
      <c r="A241" s="5"/>
    </row>
    <row r="242" ht="15" customHeight="1">
      <c r="A242" s="5" t="s">
        <v>246</v>
      </c>
    </row>
    <row r="246" spans="1:6" ht="12.75">
      <c r="A246" s="184"/>
      <c r="B246" s="184"/>
      <c r="C246" s="184"/>
      <c r="D246" s="184"/>
      <c r="E246" s="184"/>
      <c r="F246" s="184"/>
    </row>
    <row r="264" spans="1:6" ht="12.75">
      <c r="A264" s="184"/>
      <c r="B264" s="184"/>
      <c r="C264" s="184"/>
      <c r="D264" s="184"/>
      <c r="E264" s="184"/>
      <c r="F264" s="184"/>
    </row>
    <row r="274" spans="2:7" ht="12.75">
      <c r="B274" s="184"/>
      <c r="C274" s="184"/>
      <c r="D274" s="184"/>
      <c r="E274" s="184"/>
      <c r="F274" s="184"/>
      <c r="G274" s="184"/>
    </row>
    <row r="275" spans="1:6" ht="12.75">
      <c r="A275" s="184"/>
      <c r="B275" s="184"/>
      <c r="C275" s="184"/>
      <c r="D275" s="184"/>
      <c r="E275" s="184"/>
      <c r="F275" s="184"/>
    </row>
    <row r="280" ht="12.75">
      <c r="A280" s="5"/>
    </row>
    <row r="281" ht="12.75">
      <c r="A281" s="5"/>
    </row>
    <row r="282" ht="12.75">
      <c r="A282" s="5"/>
    </row>
    <row r="283" ht="12.75">
      <c r="A283" s="5"/>
    </row>
    <row r="284" ht="12.75">
      <c r="A284" s="5"/>
    </row>
    <row r="285" ht="12.75">
      <c r="A285" s="5"/>
    </row>
    <row r="286" ht="12.75">
      <c r="A286" s="5"/>
    </row>
    <row r="287" ht="12.75">
      <c r="A287" s="5"/>
    </row>
    <row r="288" ht="12.75">
      <c r="A288" s="5"/>
    </row>
    <row r="289" ht="12.75">
      <c r="A289" s="5"/>
    </row>
    <row r="290" ht="12.75">
      <c r="A290" s="5"/>
    </row>
    <row r="291" spans="1:6" ht="12.75">
      <c r="A291" s="184"/>
      <c r="B291" s="184"/>
      <c r="C291" s="184"/>
      <c r="D291" s="184"/>
      <c r="E291" s="184"/>
      <c r="F291" s="184"/>
    </row>
    <row r="292" ht="12.75">
      <c r="A292" s="5"/>
    </row>
    <row r="293" ht="12.75">
      <c r="A293" s="5"/>
    </row>
    <row r="294" ht="12.75">
      <c r="A294" s="5"/>
    </row>
    <row r="295" ht="12.75">
      <c r="A295" s="5"/>
    </row>
    <row r="296" spans="1:6" ht="12.75">
      <c r="A296" s="184"/>
      <c r="B296" s="184"/>
      <c r="C296" s="184"/>
      <c r="D296" s="184"/>
      <c r="E296" s="184"/>
      <c r="F296" s="184"/>
    </row>
    <row r="297" ht="12.75">
      <c r="A297" s="5"/>
    </row>
    <row r="298" ht="12.75">
      <c r="A298" s="5"/>
    </row>
    <row r="299" ht="12.75">
      <c r="A299" s="5"/>
    </row>
    <row r="300" ht="12.75">
      <c r="A300" s="5"/>
    </row>
    <row r="301" ht="12.75">
      <c r="A301" s="5"/>
    </row>
    <row r="302" ht="12.75">
      <c r="A302" s="5"/>
    </row>
    <row r="303" ht="12.75">
      <c r="A303" s="5"/>
    </row>
    <row r="304" ht="12.75">
      <c r="A304" s="5"/>
    </row>
    <row r="305" ht="12.75">
      <c r="A305" s="5"/>
    </row>
    <row r="306" ht="12.75">
      <c r="A306" s="5"/>
    </row>
    <row r="307" ht="12.75">
      <c r="A307" s="5"/>
    </row>
    <row r="308" ht="12.75">
      <c r="A308" s="5"/>
    </row>
    <row r="309" ht="12.75">
      <c r="A309" s="5"/>
    </row>
    <row r="310" ht="12.75">
      <c r="A310" s="5"/>
    </row>
    <row r="312" spans="1:6" ht="12.75">
      <c r="A312" s="184"/>
      <c r="B312" s="184"/>
      <c r="C312" s="184"/>
      <c r="D312" s="184"/>
      <c r="E312" s="184"/>
      <c r="F312" s="184"/>
    </row>
    <row r="313" ht="12.75">
      <c r="A313" s="5"/>
    </row>
    <row r="314" ht="12.75">
      <c r="A314" s="5"/>
    </row>
    <row r="315" ht="12.75">
      <c r="A315" s="5"/>
    </row>
    <row r="316" ht="12.75">
      <c r="A316" s="5"/>
    </row>
    <row r="317" spans="1:7" ht="12.75">
      <c r="A317" s="5"/>
      <c r="B317" s="184"/>
      <c r="C317" s="184"/>
      <c r="D317" s="184"/>
      <c r="E317" s="184"/>
      <c r="F317" s="184"/>
      <c r="G317" s="184"/>
    </row>
    <row r="318" spans="1:6" ht="12.75">
      <c r="A318" s="184"/>
      <c r="B318" s="184"/>
      <c r="C318" s="184"/>
      <c r="D318" s="184"/>
      <c r="E318" s="184"/>
      <c r="F318" s="184"/>
    </row>
    <row r="319" ht="12.75">
      <c r="F319">
        <v>7</v>
      </c>
    </row>
  </sheetData>
  <mergeCells count="16">
    <mergeCell ref="A9:F9"/>
    <mergeCell ref="A4:F4"/>
    <mergeCell ref="A49:F49"/>
    <mergeCell ref="A2:F2"/>
    <mergeCell ref="A5:F5"/>
    <mergeCell ref="A6:F6"/>
    <mergeCell ref="A3:F3"/>
    <mergeCell ref="A318:F318"/>
    <mergeCell ref="B317:G317"/>
    <mergeCell ref="A312:F312"/>
    <mergeCell ref="A296:F296"/>
    <mergeCell ref="A264:F264"/>
    <mergeCell ref="A246:F246"/>
    <mergeCell ref="A291:F291"/>
    <mergeCell ref="B274:G274"/>
    <mergeCell ref="A275:F275"/>
  </mergeCells>
  <printOptions horizontalCentered="1"/>
  <pageMargins left="0.4330708661417323" right="0.25" top="0.4724409448818898" bottom="0.6299212598425197" header="0.5118110236220472" footer="0.5118110236220472"/>
  <pageSetup horizontalDpi="300" verticalDpi="300" orientation="portrait" scale="98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fonle01</dc:creator>
  <cp:keywords/>
  <dc:description/>
  <cp:lastModifiedBy>fonle01</cp:lastModifiedBy>
  <cp:lastPrinted>2004-02-27T09:30:45Z</cp:lastPrinted>
  <dcterms:created xsi:type="dcterms:W3CDTF">2004-02-26T03:24:12Z</dcterms:created>
  <dcterms:modified xsi:type="dcterms:W3CDTF">2004-02-27T09:33:27Z</dcterms:modified>
  <cp:category/>
  <cp:version/>
  <cp:contentType/>
  <cp:contentStatus/>
</cp:coreProperties>
</file>