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15" windowHeight="10575" tabRatio="601" firstSheet="1" activeTab="3"/>
  </bookViews>
  <sheets>
    <sheet name="Sheet5" sheetId="1" state="hidden" r:id="rId1"/>
    <sheet name="Income Statement" sheetId="2" r:id="rId2"/>
    <sheet name="Balance Sheet" sheetId="3" r:id="rId3"/>
    <sheet name="Statement cash flow" sheetId="4" r:id="rId4"/>
    <sheet name="Cash Flow" sheetId="5" state="hidden" r:id="rId5"/>
    <sheet name="Changes in equity" sheetId="6" r:id="rId6"/>
  </sheets>
  <definedNames>
    <definedName name="_xlnm.Print_Area" localSheetId="2">'Balance Sheet'!$A$1:$J$59</definedName>
    <definedName name="_xlnm.Print_Area" localSheetId="4">'Cash Flow'!$A$1:$H$57</definedName>
    <definedName name="_xlnm.Print_Area" localSheetId="5">'Changes in equity'!$A$1:$O$81</definedName>
    <definedName name="_xlnm.Print_Area" localSheetId="1">'Income Statement'!$A$1:$L$51</definedName>
    <definedName name="_xlnm.Print_Area" localSheetId="3">'Statement cash flow'!$A$1:$H$55</definedName>
  </definedNames>
  <calcPr fullCalcOnLoad="1"/>
</workbook>
</file>

<file path=xl/sharedStrings.xml><?xml version="1.0" encoding="utf-8"?>
<sst xmlns="http://schemas.openxmlformats.org/spreadsheetml/2006/main" count="446" uniqueCount="198">
  <si>
    <t>RM'000</t>
  </si>
  <si>
    <t xml:space="preserve"> </t>
  </si>
  <si>
    <t>Total</t>
  </si>
  <si>
    <t>Ended</t>
  </si>
  <si>
    <t xml:space="preserve">  Cash payments to trade payables</t>
  </si>
  <si>
    <t xml:space="preserve">  Other operating payments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</si>
  <si>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</si>
  <si>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</si>
  <si>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</si>
  <si>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</si>
  <si>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</si>
  <si>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</si>
  <si>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</si>
  <si>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</si>
  <si>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 xml:space="preserve">  Bank borrowings</t>
  </si>
  <si>
    <t>Cash &amp; cash equivalents comprise :-</t>
  </si>
  <si>
    <t>Exchange</t>
  </si>
  <si>
    <t>Fluctuation</t>
  </si>
  <si>
    <t>Reserve</t>
  </si>
  <si>
    <t xml:space="preserve">Revenue </t>
  </si>
  <si>
    <t>Cost of sales</t>
  </si>
  <si>
    <t xml:space="preserve">ASSETS </t>
  </si>
  <si>
    <t>Property, plant &amp; equipment</t>
  </si>
  <si>
    <t xml:space="preserve">Inventories </t>
  </si>
  <si>
    <t>Trade &amp; other receivables</t>
  </si>
  <si>
    <t>TOTAL ASSETS</t>
  </si>
  <si>
    <t xml:space="preserve">Share capital </t>
  </si>
  <si>
    <t xml:space="preserve">Reserves </t>
  </si>
  <si>
    <t>Trade &amp; other payables</t>
  </si>
  <si>
    <t>Deferred tax liabilities</t>
  </si>
  <si>
    <t>Total liabilities</t>
  </si>
  <si>
    <t>TOTAL EQUITY &amp; LIABILITIES</t>
  </si>
  <si>
    <t>Prepaid lease payment</t>
  </si>
  <si>
    <t xml:space="preserve">  Interest received</t>
  </si>
  <si>
    <t xml:space="preserve">  Interest paid</t>
  </si>
  <si>
    <t>The condensed consolidated cash flow statement should be read in conjunction</t>
  </si>
  <si>
    <t>30/6/2005</t>
  </si>
  <si>
    <t>Option</t>
  </si>
  <si>
    <t>Cash &amp; bank balances</t>
  </si>
  <si>
    <t>Equity attributable to equity holders of the parent</t>
  </si>
  <si>
    <t>Current tax assets</t>
  </si>
  <si>
    <t>Employee benefits</t>
  </si>
  <si>
    <t>the accompanying explanatory notes attached to the Interim Consolidated Financial Statements.</t>
  </si>
  <si>
    <t>Dividend</t>
  </si>
  <si>
    <t xml:space="preserve">Exchange difference on translation of </t>
  </si>
  <si>
    <t>financial statements of foreign sudsidiary</t>
  </si>
  <si>
    <t>Share-based payments</t>
  </si>
  <si>
    <t/>
  </si>
  <si>
    <t>Net loss not recogmised in the income statement</t>
  </si>
  <si>
    <t>Net loss not recognised in the income statement</t>
  </si>
  <si>
    <t>financial statements of foreign subsidiary</t>
  </si>
  <si>
    <t>Balance as at 1 January 2007 - audited</t>
  </si>
  <si>
    <t>Cash Flows from Investing Activities</t>
  </si>
  <si>
    <t>6 month ended 30 June 2007</t>
  </si>
  <si>
    <t>Balance at 1 January 2007</t>
  </si>
  <si>
    <t xml:space="preserve">Net profit/(loss) for the period </t>
  </si>
  <si>
    <t xml:space="preserve">Currency transaction difference </t>
  </si>
  <si>
    <t>Balance at 30 June 2007</t>
  </si>
  <si>
    <t>6 month ended 30 June 2006</t>
  </si>
  <si>
    <t>Balance at 1 January 2006</t>
  </si>
  <si>
    <t>Net loss not recognised in the</t>
  </si>
  <si>
    <t>Income Statement</t>
  </si>
  <si>
    <t xml:space="preserve">Net profit for the period </t>
  </si>
  <si>
    <t>Balance at 30 June 2006</t>
  </si>
  <si>
    <t xml:space="preserve">  </t>
  </si>
  <si>
    <t xml:space="preserve">                    </t>
  </si>
  <si>
    <t xml:space="preserve">  Bank overdraft</t>
  </si>
  <si>
    <t>Distributable</t>
  </si>
  <si>
    <t>2009</t>
  </si>
  <si>
    <t>Continuing  Operations</t>
  </si>
  <si>
    <t>Gross profit</t>
  </si>
  <si>
    <t>Other income</t>
  </si>
  <si>
    <t>Finance costs</t>
  </si>
  <si>
    <t xml:space="preserve">Earnings per ordinary  share </t>
  </si>
  <si>
    <t>Basic earnings per ordinary share (sen)</t>
  </si>
  <si>
    <t>Non-current assets</t>
  </si>
  <si>
    <t>Investment properties</t>
  </si>
  <si>
    <t>Total non-current assets</t>
  </si>
  <si>
    <t>Current assets</t>
  </si>
  <si>
    <t>Total current assets</t>
  </si>
  <si>
    <t xml:space="preserve">Total equity </t>
  </si>
  <si>
    <t xml:space="preserve">Long term borrowings </t>
  </si>
  <si>
    <t>Total non-current liabilities</t>
  </si>
  <si>
    <t>Total current liabilities</t>
  </si>
  <si>
    <t>Unaudited</t>
  </si>
  <si>
    <t>Audited</t>
  </si>
  <si>
    <t>Cash Flows from operating activities</t>
  </si>
  <si>
    <t>Cash Flows from financing activities</t>
  </si>
  <si>
    <t>Cash Flows used in investing activities</t>
  </si>
  <si>
    <t xml:space="preserve">  Cash flows used in investing activities</t>
  </si>
  <si>
    <t xml:space="preserve">  Net increase/ (decrease) in cash &amp; cash equivalents</t>
  </si>
  <si>
    <t>Administrative expenses</t>
  </si>
  <si>
    <t xml:space="preserve">  Payments of dividends</t>
  </si>
  <si>
    <t xml:space="preserve">  Cash flows (used in)/ from financing activities</t>
  </si>
  <si>
    <t>Diluted earnings per ordinary share (sen)</t>
  </si>
  <si>
    <t>Income tax expense</t>
  </si>
  <si>
    <t>Net assets per ordinary share (RM)</t>
  </si>
  <si>
    <t xml:space="preserve">Cash flows from/ (used in) operating activities </t>
  </si>
  <si>
    <t xml:space="preserve">  Purchase of property ,plant and equipment</t>
  </si>
  <si>
    <t xml:space="preserve">  Cash &amp; cash equivalents at beginning of financial year</t>
  </si>
  <si>
    <t xml:space="preserve">  Cash &amp; bank balances</t>
  </si>
  <si>
    <t xml:space="preserve">Profit before tax </t>
  </si>
  <si>
    <t>Cash &amp; cash equivalents at end of year</t>
  </si>
  <si>
    <t>Central Industrial Corporation Berhad (Company No. 12186-K)</t>
  </si>
  <si>
    <t>2010</t>
  </si>
  <si>
    <t>Interim Report - Frist  Quarter 2010</t>
  </si>
  <si>
    <t>31/3/2010</t>
  </si>
  <si>
    <t>Condensed consolidated cash flow statement for three months ended</t>
  </si>
  <si>
    <t xml:space="preserve">31 March 2010 </t>
  </si>
  <si>
    <t>31/3/2009</t>
  </si>
  <si>
    <t>3 Months</t>
  </si>
  <si>
    <t xml:space="preserve"> </t>
  </si>
  <si>
    <t xml:space="preserve"> </t>
  </si>
  <si>
    <t xml:space="preserve"> </t>
  </si>
  <si>
    <t xml:space="preserve">Retained earnings 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</si>
  <si>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</si>
  <si>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</si>
  <si>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</si>
  <si>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</si>
  <si>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</si>
  <si>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</si>
  <si>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-Payment of share listing expenses</t>
  </si>
  <si>
    <t>Net Change in operating activities</t>
  </si>
  <si>
    <t>Cash and cash equivalents at beginning of  financial period</t>
  </si>
  <si>
    <t>Net change in cash &amp; cash equivalents</t>
  </si>
  <si>
    <t>Cash and cash equivalents at end of  financial period</t>
  </si>
  <si>
    <t xml:space="preserve">with the audited financial statements for the year ended 31 December 2009 and </t>
  </si>
  <si>
    <t xml:space="preserve">For the three months ended 31 March 2010 - unaudited </t>
  </si>
  <si>
    <t>restated</t>
  </si>
  <si>
    <t xml:space="preserve">Three months ended </t>
  </si>
  <si>
    <t xml:space="preserve"> 31 March</t>
  </si>
  <si>
    <t xml:space="preserve">Results from operating activities </t>
  </si>
  <si>
    <t>Net Finance costs</t>
  </si>
  <si>
    <t>Share of profit of Associates, net of tax</t>
  </si>
  <si>
    <t>CONDENSED CONSOLIDATED STATEMENT OF FINANCIAL POSITION</t>
  </si>
  <si>
    <t xml:space="preserve"> 31 March </t>
  </si>
  <si>
    <t xml:space="preserve"> 31 December</t>
  </si>
  <si>
    <t>Tax Payable</t>
  </si>
  <si>
    <t>(The Condensed Consolidated Statement of Financial Position (formerly known as Balance Sheet)</t>
  </si>
  <si>
    <t>For the three months ended 31 March 2010 - unaudited</t>
  </si>
  <si>
    <t>Translation</t>
  </si>
  <si>
    <t xml:space="preserve">Hedging </t>
  </si>
  <si>
    <t xml:space="preserve">Fair value </t>
  </si>
  <si>
    <t>Revaluation</t>
  </si>
  <si>
    <t>Treasury</t>
  </si>
  <si>
    <t xml:space="preserve">Share </t>
  </si>
  <si>
    <t xml:space="preserve">In thousand  of RM </t>
  </si>
  <si>
    <t>equity</t>
  </si>
  <si>
    <t>At 1 January 2010</t>
  </si>
  <si>
    <t>At 1 January 2009</t>
  </si>
  <si>
    <t>Company No . 12186-K (Incorporated in Malaysia)</t>
  </si>
  <si>
    <t>Dividend to owners</t>
  </si>
  <si>
    <t>transaction</t>
  </si>
  <si>
    <t>Bank overdrafts</t>
  </si>
  <si>
    <t xml:space="preserve">Short term borrowings </t>
  </si>
  <si>
    <t xml:space="preserve">Profit  for the period </t>
  </si>
  <si>
    <t>Total comprehensive income for the period</t>
  </si>
  <si>
    <t xml:space="preserve"> net of tax</t>
  </si>
  <si>
    <t xml:space="preserve">Other comprehensive income for the period, </t>
  </si>
  <si>
    <t>LIABILITIES</t>
  </si>
  <si>
    <t xml:space="preserve">EQUITY </t>
  </si>
  <si>
    <t>Total equity attributable to owners of the Company</t>
  </si>
  <si>
    <t>Minority interests</t>
  </si>
  <si>
    <t xml:space="preserve">/-------------------  Attributable to owners of the Company -----------------------/ </t>
  </si>
  <si>
    <t>/ ----------------Non- distributable---------------------/</t>
  </si>
  <si>
    <t>At 31 March 2010</t>
  </si>
  <si>
    <t>At 31 March 2009</t>
  </si>
  <si>
    <t>Cash flows from financing activities</t>
  </si>
  <si>
    <t>Net cash flow from/ ( used in ) operating activities</t>
  </si>
  <si>
    <t>Net cash flow (used in) investing activities</t>
  </si>
  <si>
    <t>Net cash flow from/ (used in) financing activities</t>
  </si>
  <si>
    <t>Profit before tax from- continuing operations</t>
  </si>
  <si>
    <t>Adjustment for :-</t>
  </si>
  <si>
    <t>Cash flows from investing activities</t>
  </si>
  <si>
    <t xml:space="preserve">CONDENSED CONSOLIDATED STATEMENT OF COMPREHENSIVE INCOME </t>
  </si>
  <si>
    <t xml:space="preserve">CONDENSED CONSOLIDATED STATEMENT OF CASH FLOWS </t>
  </si>
  <si>
    <t>CONDENSED CONSOLIDATED STATEMENT OF CHANGES IN EQUITY</t>
  </si>
  <si>
    <t>Cash and cash equivalents comprise the following:</t>
  </si>
  <si>
    <t>Cash and bank balances</t>
  </si>
  <si>
    <t xml:space="preserve">3 months ended 31 March </t>
  </si>
  <si>
    <t>- Equity investments</t>
  </si>
  <si>
    <t>-Interest paid</t>
  </si>
  <si>
    <t>-(Repayment)/ Drawdown of bank borrowings, net</t>
  </si>
  <si>
    <t>(The Condensed Consolidated Statement Of Changes In Equity should be read in conjunction with</t>
  </si>
  <si>
    <t>should be read in conjunction with the Annual Financial Report for the year ended 31.12.2009)</t>
  </si>
  <si>
    <t>Profit attributable to:</t>
  </si>
  <si>
    <t>Owner of the Company</t>
  </si>
  <si>
    <t xml:space="preserve">Purchase  of plant and equipment </t>
  </si>
  <si>
    <t>Company No. 12186-K (Incorporated in Malaysia)</t>
  </si>
  <si>
    <t xml:space="preserve">As at 31 March 2010 - unaudited </t>
  </si>
  <si>
    <t>(The condensed consolidated statement of comprehensive Income should be read in conjunction with</t>
  </si>
  <si>
    <t>the Annual Financial Report for the year ended 31.12.2009)</t>
  </si>
  <si>
    <t>For three months ended 31 March 2010 - unaudited</t>
  </si>
  <si>
    <t>with the Annual  Financial Report for the year ended 31.12.2009)</t>
  </si>
  <si>
    <t xml:space="preserve">(The Condensed Consolidated Cash Flow Statement should be read in conjunction </t>
  </si>
  <si>
    <t>the Annual  Financial Report for the year ended 31.12.2009)</t>
  </si>
  <si>
    <t>3 month ended 31 March  2009</t>
  </si>
  <si>
    <t>CENTRAL INDUSTRIAL CORPORATION BERHAD and its subsidiaries</t>
  </si>
</sst>
</file>

<file path=xl/styles.xml><?xml version="1.0" encoding="utf-8"?>
<styleSheet xmlns="http://schemas.openxmlformats.org/spreadsheetml/2006/main">
  <numFmts count="2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_);\(#,##0.000\)"/>
    <numFmt numFmtId="167" formatCode="0.0000000000000"/>
    <numFmt numFmtId="168" formatCode="0.000"/>
    <numFmt numFmtId="169" formatCode="_-* #,##0.00\ _F_-;\-* #,##0.00\ _F_-;_-* &quot;-&quot;??\ _F_-;_-@_-"/>
    <numFmt numFmtId="170" formatCode="_-&quot;RM&quot;* #,##0_-;\-&quot;RM&quot;* #,##0_-;_-&quot;RM&quot;* &quot;-&quot;_-;_-@_-"/>
    <numFmt numFmtId="171" formatCode="_-&quot;RM&quot;* #,##0.00_-;\-&quot;RM&quot;* #,##0.00_-;_-&quot;RM&quot;* &quot;-&quot;??_-;_-@_-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0.00_)"/>
    <numFmt numFmtId="177" formatCode="&quot;RM&quot;#,##0;\-&quot;RM&quot;#,##0"/>
    <numFmt numFmtId="178" formatCode="0.0000%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8"/>
      <color indexed="23"/>
      <name val="Verdana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u val="single"/>
      <sz val="11"/>
      <name val="Arial"/>
      <family val="2"/>
    </font>
    <font>
      <i/>
      <sz val="11"/>
      <name val="Tahoma"/>
      <family val="2"/>
    </font>
    <font>
      <b/>
      <sz val="10"/>
      <name val="Arial"/>
      <family val="2"/>
    </font>
    <font>
      <sz val="10"/>
      <name val="MS Sans Serif"/>
      <family val="2"/>
    </font>
    <font>
      <u val="single"/>
      <sz val="12"/>
      <color indexed="12"/>
      <name val="·s²Ó©úÅé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sz val="8"/>
      <name val="Univers Condensed"/>
      <family val="2"/>
    </font>
    <font>
      <sz val="12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5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>
        <color indexed="55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10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/>
      <right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/>
      <bottom style="double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39" fillId="0" borderId="0" applyFont="0" applyFill="0" applyBorder="0" applyAlignment="0" applyProtection="0"/>
    <xf numFmtId="38" fontId="39" fillId="0" borderId="0" applyFill="0" applyBorder="0" applyAlignment="0" applyProtection="0"/>
    <xf numFmtId="43" fontId="0" fillId="0" borderId="0" applyFont="0" applyFill="0" applyBorder="0" applyAlignment="0" applyProtection="0"/>
    <xf numFmtId="38" fontId="39" fillId="0" borderId="0" applyFill="0" applyBorder="0" applyAlignment="0" applyProtection="0"/>
    <xf numFmtId="38" fontId="39" fillId="0" borderId="0" applyFill="0" applyBorder="0" applyAlignment="0" applyProtection="0"/>
    <xf numFmtId="38" fontId="39" fillId="0" borderId="0" applyFill="0" applyBorder="0" applyAlignment="0" applyProtection="0"/>
    <xf numFmtId="38" fontId="39" fillId="0" borderId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8" fontId="39" fillId="0" borderId="0" applyFill="0" applyBorder="0" applyAlignment="0" applyProtection="0"/>
    <xf numFmtId="38" fontId="39" fillId="0" borderId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170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38" fontId="39" fillId="0" borderId="0" applyFill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37" fontId="2" fillId="15" borderId="1" applyBorder="0" applyProtection="0">
      <alignment vertical="center"/>
    </xf>
    <xf numFmtId="38" fontId="39" fillId="0" borderId="0" applyFill="0" applyBorder="0" applyAlignment="0" applyProtection="0"/>
    <xf numFmtId="0" fontId="18" fillId="16" borderId="0" applyNumberFormat="0" applyBorder="0" applyAlignment="0" applyProtection="0"/>
    <xf numFmtId="0" fontId="3" fillId="17" borderId="0" applyBorder="0">
      <alignment horizontal="left" vertical="center" indent="1"/>
      <protection/>
    </xf>
    <xf numFmtId="0" fontId="19" fillId="15" borderId="2" applyNumberFormat="0" applyAlignment="0" applyProtection="0"/>
    <xf numFmtId="0" fontId="20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39" fillId="0" borderId="0">
      <alignment/>
      <protection/>
    </xf>
    <xf numFmtId="172" fontId="39" fillId="0" borderId="0">
      <alignment/>
      <protection locked="0"/>
    </xf>
    <xf numFmtId="173" fontId="39" fillId="0" borderId="0">
      <alignment/>
      <protection/>
    </xf>
    <xf numFmtId="40" fontId="3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4" fontId="39" fillId="0" borderId="0">
      <alignment/>
      <protection locked="0"/>
    </xf>
    <xf numFmtId="0" fontId="22" fillId="6" borderId="0" applyNumberFormat="0" applyBorder="0" applyAlignment="0" applyProtection="0"/>
    <xf numFmtId="38" fontId="42" fillId="18" borderId="0" applyNumberFormat="0" applyBorder="0" applyAlignment="0" applyProtection="0"/>
    <xf numFmtId="37" fontId="4" fillId="19" borderId="4" applyBorder="0">
      <alignment horizontal="left" vertical="center" indent="1"/>
      <protection/>
    </xf>
    <xf numFmtId="37" fontId="5" fillId="0" borderId="5">
      <alignment vertical="center"/>
      <protection/>
    </xf>
    <xf numFmtId="0" fontId="5" fillId="20" borderId="6" applyNumberFormat="0">
      <alignment horizontal="left" vertical="top" indent="1"/>
      <protection/>
    </xf>
    <xf numFmtId="0" fontId="5" fillId="15" borderId="0" applyBorder="0">
      <alignment horizontal="left" vertical="center" indent="1"/>
      <protection/>
    </xf>
    <xf numFmtId="0" fontId="5" fillId="0" borderId="6" applyNumberFormat="0" applyFill="0">
      <alignment horizontal="centerContinuous" vertical="top"/>
      <protection/>
    </xf>
    <xf numFmtId="0" fontId="6" fillId="15" borderId="7" applyNumberFormat="0" applyBorder="0">
      <alignment horizontal="left" vertical="center" indent="1"/>
      <protection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175" fontId="39" fillId="0" borderId="0">
      <alignment/>
      <protection locked="0"/>
    </xf>
    <xf numFmtId="175" fontId="39" fillId="0" borderId="0">
      <alignment/>
      <protection locked="0"/>
    </xf>
    <xf numFmtId="0" fontId="26" fillId="7" borderId="2" applyNumberFormat="0" applyAlignment="0" applyProtection="0"/>
    <xf numFmtId="10" fontId="42" fillId="4" borderId="11" applyNumberFormat="0" applyBorder="0" applyAlignment="0" applyProtection="0"/>
    <xf numFmtId="40" fontId="39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7" borderId="0" applyNumberFormat="0" applyBorder="0" applyAlignment="0" applyProtection="0"/>
    <xf numFmtId="49" fontId="43" fillId="0" borderId="0" applyNumberFormat="0" applyBorder="0" applyAlignment="0">
      <protection/>
    </xf>
    <xf numFmtId="0" fontId="7" fillId="18" borderId="0">
      <alignment horizontal="left" indent="1"/>
      <protection/>
    </xf>
    <xf numFmtId="176" fontId="44" fillId="0" borderId="0">
      <alignment/>
      <protection/>
    </xf>
    <xf numFmtId="4" fontId="2" fillId="15" borderId="13" applyBorder="0">
      <alignment horizontal="left" vertical="center" indent="2"/>
      <protection/>
    </xf>
    <xf numFmtId="37" fontId="0" fillId="0" borderId="0">
      <alignment/>
      <protection/>
    </xf>
    <xf numFmtId="0" fontId="41" fillId="0" borderId="0">
      <alignment/>
      <protection/>
    </xf>
    <xf numFmtId="0" fontId="0" fillId="4" borderId="14" applyNumberFormat="0" applyFont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29" fillId="15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" fillId="17" borderId="0">
      <alignment horizontal="left" indent="1"/>
      <protection/>
    </xf>
    <xf numFmtId="168" fontId="45" fillId="0" borderId="16" applyFont="0" applyBorder="0" applyAlignment="0">
      <protection/>
    </xf>
    <xf numFmtId="169" fontId="0" fillId="0" borderId="0" applyFont="0" applyFill="0" applyBorder="0" applyAlignment="0" applyProtection="0"/>
    <xf numFmtId="38" fontId="39" fillId="0" borderId="0" applyFill="0" applyBorder="0" applyAlignment="0" applyProtection="0"/>
    <xf numFmtId="40" fontId="39" fillId="0" borderId="0" applyFont="0" applyFill="0" applyBorder="0" applyAlignment="0" applyProtection="0"/>
    <xf numFmtId="0" fontId="9" fillId="17" borderId="0" applyBorder="0">
      <alignment horizontal="left" vertical="center" indent="1"/>
      <protection/>
    </xf>
    <xf numFmtId="0" fontId="10" fillId="21" borderId="0" applyBorder="0">
      <alignment horizontal="left" vertical="center" indent="1"/>
      <protection/>
    </xf>
    <xf numFmtId="0" fontId="30" fillId="0" borderId="17" applyNumberFormat="0" applyFill="0" applyAlignment="0" applyProtection="0"/>
    <xf numFmtId="40" fontId="46" fillId="0" borderId="11" applyFont="0" applyFill="0" applyBorder="0" applyAlignment="0" applyProtection="0"/>
    <xf numFmtId="0" fontId="27" fillId="0" borderId="0" applyNumberFormat="0" applyFill="0" applyBorder="0" applyAlignment="0" applyProtection="0"/>
    <xf numFmtId="178" fontId="0" fillId="0" borderId="18" applyFont="0" applyBorder="0" applyAlignment="0">
      <protection/>
    </xf>
    <xf numFmtId="0" fontId="47" fillId="0" borderId="0">
      <alignment/>
      <protection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41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6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4" fontId="16" fillId="0" borderId="0" xfId="61" applyNumberFormat="1" applyFont="1" applyBorder="1" applyAlignment="1">
      <alignment/>
    </xf>
    <xf numFmtId="164" fontId="16" fillId="0" borderId="0" xfId="61" applyNumberFormat="1" applyFont="1" applyAlignment="1">
      <alignment/>
    </xf>
    <xf numFmtId="43" fontId="16" fillId="0" borderId="0" xfId="61" applyFont="1" applyAlignment="1">
      <alignment/>
    </xf>
    <xf numFmtId="0" fontId="16" fillId="0" borderId="0" xfId="0" applyFont="1" applyAlignment="1" quotePrefix="1">
      <alignment/>
    </xf>
    <xf numFmtId="164" fontId="34" fillId="0" borderId="19" xfId="61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43" fontId="16" fillId="0" borderId="0" xfId="61" applyFont="1" applyBorder="1" applyAlignment="1">
      <alignment/>
    </xf>
    <xf numFmtId="164" fontId="16" fillId="0" borderId="0" xfId="0" applyNumberFormat="1" applyFont="1" applyAlignment="1">
      <alignment/>
    </xf>
    <xf numFmtId="0" fontId="14" fillId="0" borderId="0" xfId="0" applyFont="1" applyAlignment="1">
      <alignment/>
    </xf>
    <xf numFmtId="0" fontId="35" fillId="0" borderId="0" xfId="0" applyFont="1" applyAlignment="1">
      <alignment/>
    </xf>
    <xf numFmtId="164" fontId="34" fillId="0" borderId="0" xfId="61" applyNumberFormat="1" applyFont="1" applyBorder="1" applyAlignment="1">
      <alignment/>
    </xf>
    <xf numFmtId="165" fontId="16" fillId="0" borderId="0" xfId="61" applyNumberFormat="1" applyFont="1" applyBorder="1" applyAlignment="1">
      <alignment/>
    </xf>
    <xf numFmtId="165" fontId="16" fillId="0" borderId="0" xfId="0" applyNumberFormat="1" applyFont="1" applyAlignment="1">
      <alignment/>
    </xf>
    <xf numFmtId="165" fontId="16" fillId="0" borderId="0" xfId="61" applyNumberFormat="1" applyFont="1" applyAlignment="1">
      <alignment/>
    </xf>
    <xf numFmtId="1" fontId="16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4" fontId="14" fillId="0" borderId="0" xfId="61" applyNumberFormat="1" applyFont="1" applyBorder="1" applyAlignment="1">
      <alignment/>
    </xf>
    <xf numFmtId="164" fontId="14" fillId="0" borderId="0" xfId="61" applyNumberFormat="1" applyFont="1" applyAlignment="1">
      <alignment/>
    </xf>
    <xf numFmtId="43" fontId="14" fillId="0" borderId="0" xfId="61" applyFont="1" applyAlignment="1">
      <alignment/>
    </xf>
    <xf numFmtId="0" fontId="14" fillId="0" borderId="0" xfId="0" applyFont="1" applyAlignment="1" quotePrefix="1">
      <alignment/>
    </xf>
    <xf numFmtId="164" fontId="14" fillId="0" borderId="19" xfId="61" applyNumberFormat="1" applyFont="1" applyBorder="1" applyAlignment="1">
      <alignment/>
    </xf>
    <xf numFmtId="164" fontId="13" fillId="0" borderId="0" xfId="0" applyNumberFormat="1" applyFont="1" applyAlignment="1">
      <alignment horizontal="center"/>
    </xf>
    <xf numFmtId="0" fontId="14" fillId="0" borderId="0" xfId="0" applyFont="1" applyBorder="1" applyAlignment="1" quotePrefix="1">
      <alignment/>
    </xf>
    <xf numFmtId="43" fontId="14" fillId="0" borderId="0" xfId="61" applyFont="1" applyBorder="1" applyAlignment="1">
      <alignment/>
    </xf>
    <xf numFmtId="37" fontId="16" fillId="0" borderId="0" xfId="0" applyNumberFormat="1" applyFont="1" applyAlignment="1">
      <alignment horizontal="right"/>
    </xf>
    <xf numFmtId="37" fontId="16" fillId="0" borderId="13" xfId="0" applyNumberFormat="1" applyFont="1" applyBorder="1" applyAlignment="1">
      <alignment horizontal="right"/>
    </xf>
    <xf numFmtId="37" fontId="34" fillId="0" borderId="19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43" fontId="16" fillId="0" borderId="0" xfId="61" applyFont="1" applyAlignment="1">
      <alignment horizontal="right"/>
    </xf>
    <xf numFmtId="0" fontId="16" fillId="0" borderId="0" xfId="0" applyFont="1" applyAlignment="1">
      <alignment horizontal="center"/>
    </xf>
    <xf numFmtId="0" fontId="33" fillId="0" borderId="0" xfId="0" applyFont="1" applyAlignment="1" quotePrefix="1">
      <alignment/>
    </xf>
    <xf numFmtId="0" fontId="16" fillId="0" borderId="0" xfId="0" applyFont="1" applyAlignment="1" quotePrefix="1">
      <alignment horizontal="right"/>
    </xf>
    <xf numFmtId="0" fontId="16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164" fontId="16" fillId="0" borderId="0" xfId="61" applyNumberFormat="1" applyFont="1" applyAlignment="1">
      <alignment horizontal="center"/>
    </xf>
    <xf numFmtId="164" fontId="16" fillId="0" borderId="13" xfId="61" applyNumberFormat="1" applyFont="1" applyBorder="1" applyAlignment="1">
      <alignment horizontal="center"/>
    </xf>
    <xf numFmtId="164" fontId="34" fillId="0" borderId="19" xfId="61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37" fillId="0" borderId="0" xfId="0" applyFont="1" applyAlignment="1">
      <alignment/>
    </xf>
    <xf numFmtId="37" fontId="34" fillId="0" borderId="0" xfId="0" applyNumberFormat="1" applyFont="1" applyBorder="1" applyAlignment="1">
      <alignment horizontal="right"/>
    </xf>
    <xf numFmtId="39" fontId="34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64" fontId="16" fillId="0" borderId="0" xfId="61" applyNumberFormat="1" applyFont="1" applyAlignment="1">
      <alignment horizontal="right"/>
    </xf>
    <xf numFmtId="164" fontId="16" fillId="0" borderId="0" xfId="61" applyNumberFormat="1" applyFont="1" applyBorder="1" applyAlignment="1">
      <alignment horizontal="right"/>
    </xf>
    <xf numFmtId="164" fontId="16" fillId="0" borderId="20" xfId="61" applyNumberFormat="1" applyFont="1" applyBorder="1" applyAlignment="1">
      <alignment horizontal="right"/>
    </xf>
    <xf numFmtId="37" fontId="16" fillId="0" borderId="20" xfId="0" applyNumberFormat="1" applyFont="1" applyBorder="1" applyAlignment="1">
      <alignment horizontal="right"/>
    </xf>
    <xf numFmtId="164" fontId="16" fillId="0" borderId="0" xfId="61" applyNumberFormat="1" applyFont="1" applyAlignment="1" quotePrefix="1">
      <alignment horizontal="right"/>
    </xf>
    <xf numFmtId="37" fontId="16" fillId="0" borderId="0" xfId="0" applyNumberFormat="1" applyFont="1" applyAlignment="1">
      <alignment/>
    </xf>
    <xf numFmtId="164" fontId="16" fillId="0" borderId="0" xfId="61" applyNumberFormat="1" applyFont="1" applyFill="1" applyAlignment="1" quotePrefix="1">
      <alignment horizontal="right"/>
    </xf>
    <xf numFmtId="164" fontId="16" fillId="0" borderId="19" xfId="61" applyNumberFormat="1" applyFont="1" applyBorder="1" applyAlignment="1">
      <alignment horizontal="right"/>
    </xf>
    <xf numFmtId="37" fontId="16" fillId="0" borderId="19" xfId="0" applyNumberFormat="1" applyFont="1" applyBorder="1" applyAlignment="1">
      <alignment horizontal="right"/>
    </xf>
    <xf numFmtId="39" fontId="16" fillId="0" borderId="0" xfId="0" applyNumberFormat="1" applyFont="1" applyBorder="1" applyAlignment="1">
      <alignment horizontal="right"/>
    </xf>
    <xf numFmtId="165" fontId="16" fillId="0" borderId="0" xfId="61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43" fontId="16" fillId="0" borderId="0" xfId="61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37" fontId="14" fillId="0" borderId="0" xfId="0" applyNumberFormat="1" applyFont="1" applyAlignment="1">
      <alignment horizontal="right"/>
    </xf>
    <xf numFmtId="37" fontId="14" fillId="0" borderId="13" xfId="0" applyNumberFormat="1" applyFont="1" applyBorder="1" applyAlignment="1">
      <alignment horizontal="right"/>
    </xf>
    <xf numFmtId="37" fontId="15" fillId="0" borderId="19" xfId="0" applyNumberFormat="1" applyFont="1" applyBorder="1" applyAlignment="1">
      <alignment horizontal="right"/>
    </xf>
    <xf numFmtId="39" fontId="15" fillId="0" borderId="0" xfId="0" applyNumberFormat="1" applyFont="1" applyBorder="1" applyAlignment="1">
      <alignment horizontal="right"/>
    </xf>
    <xf numFmtId="14" fontId="34" fillId="0" borderId="0" xfId="0" applyNumberFormat="1" applyFont="1" applyAlignment="1">
      <alignment/>
    </xf>
    <xf numFmtId="0" fontId="33" fillId="0" borderId="0" xfId="0" applyFont="1" applyAlignment="1" quotePrefix="1">
      <alignment horizontal="right"/>
    </xf>
    <xf numFmtId="0" fontId="33" fillId="0" borderId="0" xfId="0" applyFont="1" applyBorder="1" applyAlignment="1" quotePrefix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10" fontId="16" fillId="0" borderId="0" xfId="102" applyNumberFormat="1" applyFont="1" applyAlignment="1">
      <alignment horizontal="right"/>
    </xf>
    <xf numFmtId="14" fontId="33" fillId="0" borderId="0" xfId="0" applyNumberFormat="1" applyFont="1" applyAlignment="1" quotePrefix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164" fontId="34" fillId="0" borderId="0" xfId="61" applyNumberFormat="1" applyFont="1" applyBorder="1" applyAlignment="1">
      <alignment horizontal="center"/>
    </xf>
    <xf numFmtId="0" fontId="38" fillId="0" borderId="0" xfId="0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 horizontal="right"/>
    </xf>
    <xf numFmtId="0" fontId="34" fillId="0" borderId="0" xfId="0" applyFont="1" applyAlignment="1" quotePrefix="1">
      <alignment horizontal="center"/>
    </xf>
    <xf numFmtId="164" fontId="16" fillId="0" borderId="1" xfId="61" applyNumberFormat="1" applyFont="1" applyBorder="1" applyAlignment="1">
      <alignment horizontal="right"/>
    </xf>
    <xf numFmtId="164" fontId="16" fillId="0" borderId="13" xfId="61" applyNumberFormat="1" applyFont="1" applyBorder="1" applyAlignment="1">
      <alignment horizontal="right"/>
    </xf>
    <xf numFmtId="164" fontId="16" fillId="0" borderId="21" xfId="61" applyNumberFormat="1" applyFont="1" applyBorder="1" applyAlignment="1">
      <alignment horizontal="right"/>
    </xf>
    <xf numFmtId="37" fontId="16" fillId="0" borderId="1" xfId="0" applyNumberFormat="1" applyFont="1" applyBorder="1" applyAlignment="1">
      <alignment horizontal="right"/>
    </xf>
    <xf numFmtId="37" fontId="16" fillId="0" borderId="2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7" fontId="14" fillId="0" borderId="0" xfId="0" applyNumberFormat="1" applyFont="1" applyBorder="1" applyAlignment="1">
      <alignment horizontal="right"/>
    </xf>
    <xf numFmtId="43" fontId="16" fillId="0" borderId="0" xfId="61" applyFont="1" applyBorder="1" applyAlignment="1">
      <alignment horizontal="right"/>
    </xf>
    <xf numFmtId="0" fontId="34" fillId="0" borderId="0" xfId="115" applyFont="1" applyAlignment="1">
      <alignment horizontal="right"/>
      <protection/>
    </xf>
    <xf numFmtId="0" fontId="16" fillId="0" borderId="0" xfId="96" applyFont="1" applyAlignment="1">
      <alignment/>
      <protection/>
    </xf>
    <xf numFmtId="0" fontId="48" fillId="0" borderId="0" xfId="0" applyFont="1" applyAlignment="1">
      <alignment/>
    </xf>
    <xf numFmtId="41" fontId="49" fillId="0" borderId="0" xfId="0" applyNumberFormat="1" applyFont="1" applyAlignment="1">
      <alignment/>
    </xf>
    <xf numFmtId="41" fontId="49" fillId="0" borderId="19" xfId="0" applyNumberFormat="1" applyFont="1" applyBorder="1" applyAlignment="1">
      <alignment/>
    </xf>
    <xf numFmtId="0" fontId="16" fillId="0" borderId="0" xfId="115" applyFont="1" quotePrefix="1">
      <alignment/>
      <protection/>
    </xf>
    <xf numFmtId="0" fontId="0" fillId="15" borderId="0" xfId="0" applyFill="1" applyAlignment="1">
      <alignment/>
    </xf>
    <xf numFmtId="0" fontId="16" fillId="15" borderId="0" xfId="0" applyFont="1" applyFill="1" applyAlignment="1">
      <alignment/>
    </xf>
    <xf numFmtId="0" fontId="16" fillId="15" borderId="0" xfId="0" applyFont="1" applyFill="1" applyAlignment="1">
      <alignment/>
    </xf>
    <xf numFmtId="37" fontId="16" fillId="15" borderId="0" xfId="0" applyNumberFormat="1" applyFont="1" applyFill="1" applyAlignment="1">
      <alignment horizontal="right"/>
    </xf>
    <xf numFmtId="37" fontId="0" fillId="15" borderId="0" xfId="0" applyNumberFormat="1" applyFill="1" applyAlignment="1">
      <alignment/>
    </xf>
    <xf numFmtId="37" fontId="14" fillId="15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/>
    </xf>
    <xf numFmtId="164" fontId="16" fillId="0" borderId="0" xfId="61" applyNumberFormat="1" applyFont="1" applyFill="1" applyBorder="1" applyAlignment="1">
      <alignment/>
    </xf>
    <xf numFmtId="165" fontId="16" fillId="0" borderId="0" xfId="61" applyNumberFormat="1" applyFont="1" applyFill="1" applyBorder="1" applyAlignment="1">
      <alignment/>
    </xf>
    <xf numFmtId="0" fontId="16" fillId="0" borderId="0" xfId="0" applyFont="1" applyFill="1" applyAlignment="1">
      <alignment/>
    </xf>
    <xf numFmtId="164" fontId="16" fillId="0" borderId="0" xfId="61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4" fontId="16" fillId="0" borderId="22" xfId="61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16" fontId="34" fillId="0" borderId="0" xfId="0" applyNumberFormat="1" applyFont="1" applyAlignment="1" quotePrefix="1">
      <alignment horizontal="right"/>
    </xf>
    <xf numFmtId="0" fontId="34" fillId="0" borderId="0" xfId="0" applyFont="1" applyAlignment="1" quotePrefix="1">
      <alignment horizontal="right"/>
    </xf>
    <xf numFmtId="0" fontId="50" fillId="0" borderId="0" xfId="115" applyFont="1">
      <alignment/>
      <protection/>
    </xf>
    <xf numFmtId="38" fontId="50" fillId="0" borderId="0" xfId="115" applyNumberFormat="1" applyFont="1">
      <alignment/>
      <protection/>
    </xf>
    <xf numFmtId="0" fontId="16" fillId="0" borderId="0" xfId="96" applyFont="1">
      <alignment/>
      <protection/>
    </xf>
    <xf numFmtId="0" fontId="34" fillId="0" borderId="0" xfId="96" applyFont="1" applyAlignment="1">
      <alignment/>
      <protection/>
    </xf>
    <xf numFmtId="0" fontId="16" fillId="0" borderId="0" xfId="96" applyFont="1" applyAlignment="1" quotePrefix="1">
      <alignment/>
      <protection/>
    </xf>
    <xf numFmtId="0" fontId="16" fillId="0" borderId="0" xfId="96" applyFont="1" applyFill="1" applyAlignment="1" quotePrefix="1">
      <alignment/>
      <protection/>
    </xf>
    <xf numFmtId="0" fontId="50" fillId="0" borderId="0" xfId="115" applyFont="1" applyFill="1">
      <alignment/>
      <protection/>
    </xf>
    <xf numFmtId="0" fontId="50" fillId="0" borderId="0" xfId="115" applyFont="1" applyFill="1" applyBorder="1">
      <alignment/>
      <protection/>
    </xf>
    <xf numFmtId="0" fontId="50" fillId="0" borderId="0" xfId="115" applyFont="1" quotePrefix="1">
      <alignment/>
      <protection/>
    </xf>
    <xf numFmtId="0" fontId="52" fillId="0" borderId="0" xfId="115" applyFont="1">
      <alignment/>
      <protection/>
    </xf>
    <xf numFmtId="41" fontId="48" fillId="0" borderId="0" xfId="0" applyNumberFormat="1" applyFont="1" applyAlignment="1">
      <alignment/>
    </xf>
    <xf numFmtId="0" fontId="51" fillId="0" borderId="0" xfId="115" applyFont="1">
      <alignment/>
      <protection/>
    </xf>
    <xf numFmtId="0" fontId="16" fillId="0" borderId="0" xfId="115" applyFont="1">
      <alignment/>
      <protection/>
    </xf>
    <xf numFmtId="0" fontId="33" fillId="0" borderId="0" xfId="115" applyFont="1" applyAlignment="1">
      <alignment horizontal="right"/>
      <protection/>
    </xf>
    <xf numFmtId="164" fontId="16" fillId="0" borderId="20" xfId="61" applyNumberFormat="1" applyFont="1" applyBorder="1" applyAlignment="1">
      <alignment/>
    </xf>
    <xf numFmtId="164" fontId="16" fillId="0" borderId="20" xfId="61" applyNumberFormat="1" applyFont="1" applyFill="1" applyBorder="1" applyAlignment="1">
      <alignment/>
    </xf>
    <xf numFmtId="164" fontId="16" fillId="0" borderId="13" xfId="61" applyNumberFormat="1" applyFont="1" applyBorder="1" applyAlignment="1">
      <alignment/>
    </xf>
    <xf numFmtId="164" fontId="16" fillId="0" borderId="19" xfId="61" applyNumberFormat="1" applyFont="1" applyBorder="1" applyAlignment="1">
      <alignment/>
    </xf>
    <xf numFmtId="0" fontId="34" fillId="0" borderId="0" xfId="115" applyFont="1">
      <alignment/>
      <protection/>
    </xf>
    <xf numFmtId="41" fontId="49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37" fontId="35" fillId="0" borderId="0" xfId="95" applyFont="1" applyAlignment="1" applyProtection="1">
      <alignment horizontal="justify" wrapText="1"/>
      <protection hidden="1"/>
    </xf>
  </cellXfs>
  <cellStyles count="106">
    <cellStyle name="Normal" xfId="0"/>
    <cellStyle name="_x000F_" xfId="15"/>
    <cellStyle name=" _x0005_M_x0004_" xfId="16"/>
    <cellStyle name="&#10;_x0005__x001C__x0005_&#10;" xfId="17"/>
    <cellStyle name="_x000B_" xfId="18"/>
    <cellStyle name="&amp;R&amp;&quot;Book Antiqua,Bold&quot;&amp;16A" xfId="19"/>
    <cellStyle name=",Regular&quot;&amp;F. &amp;A&#10;&amp;D, &amp;Tb" xfId="20"/>
    <cellStyle name="_Fixed assets" xfId="21"/>
    <cellStyle name="_FSA-FH" xfId="22"/>
    <cellStyle name="_FSA-FH2" xfId="23"/>
    <cellStyle name="¶W³sµ²" xfId="24"/>
    <cellStyle name="_x0018__x0002__x0003_⟀Å٢b" xfId="25"/>
    <cellStyle name="঴" xfId="26"/>
    <cellStyle name="0]_ITOCPX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³f¹ô [0]_Book3" xfId="34"/>
    <cellStyle name="³f¹ô_Book3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Ab&amp;&amp;L&amp;&quot;Book Antiqua,Regular&quot;&amp;F. &amp;A&#10;&amp;D, &amp;Tb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amount" xfId="55"/>
    <cellStyle name="b" xfId="56"/>
    <cellStyle name="Bad" xfId="57"/>
    <cellStyle name="Body text" xfId="58"/>
    <cellStyle name="Calculation" xfId="59"/>
    <cellStyle name="Check Cell" xfId="60"/>
    <cellStyle name="Comma" xfId="61"/>
    <cellStyle name="Comma [0]" xfId="62"/>
    <cellStyle name="comma zerodec" xfId="63"/>
    <cellStyle name="Currency" xfId="64"/>
    <cellStyle name="Currency [0]" xfId="65"/>
    <cellStyle name="Currency1" xfId="66"/>
    <cellStyle name="Date" xfId="67"/>
    <cellStyle name="Dollar (zero dec)" xfId="68"/>
    <cellStyle name="ency [0]_laroux" xfId="69"/>
    <cellStyle name="Explanatory Text" xfId="70"/>
    <cellStyle name="Fixed" xfId="71"/>
    <cellStyle name="Good" xfId="72"/>
    <cellStyle name="Grey" xfId="73"/>
    <cellStyle name="header" xfId="74"/>
    <cellStyle name="Header Total" xfId="75"/>
    <cellStyle name="Header1" xfId="76"/>
    <cellStyle name="Header2" xfId="77"/>
    <cellStyle name="Header3" xfId="78"/>
    <cellStyle name="Header4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Input" xfId="86"/>
    <cellStyle name="Input [yellow]" xfId="87"/>
    <cellStyle name="l,Bold&quot;&amp;18BBb_x0001_" xfId="88"/>
    <cellStyle name="Linked Cell" xfId="89"/>
    <cellStyle name="Neutral" xfId="90"/>
    <cellStyle name="New" xfId="91"/>
    <cellStyle name="NonPrint_Heading" xfId="92"/>
    <cellStyle name="Normal - Style1" xfId="93"/>
    <cellStyle name="Normal 2" xfId="94"/>
    <cellStyle name="Normal_P &amp;L " xfId="95"/>
    <cellStyle name="Normal_Sheet1" xfId="96"/>
    <cellStyle name="Note" xfId="97"/>
    <cellStyle name="Œ…‹æØ‚è [0.00]_pldt" xfId="98"/>
    <cellStyle name="Œ…‹æØ‚è_pldt" xfId="99"/>
    <cellStyle name="_x0004_omma_laroux_1_PLDT_Term loan &amp; PP-(YT)" xfId="100"/>
    <cellStyle name="Output" xfId="101"/>
    <cellStyle name="Percent" xfId="102"/>
    <cellStyle name="Percent [2]" xfId="103"/>
    <cellStyle name="Product Title" xfId="104"/>
    <cellStyle name="Rate" xfId="105"/>
    <cellStyle name="rrency [0]_laroux_1" xfId="106"/>
    <cellStyle name="Style 1" xfId="107"/>
    <cellStyle name="Style 2" xfId="108"/>
    <cellStyle name="Text" xfId="109"/>
    <cellStyle name="Title" xfId="110"/>
    <cellStyle name="Total" xfId="111"/>
    <cellStyle name="Value" xfId="112"/>
    <cellStyle name="Warning Text" xfId="113"/>
    <cellStyle name="YY.MM" xfId="114"/>
    <cellStyle name="一般_3rdQTERLYREPORT" xfId="115"/>
    <cellStyle name="千分位[0]_FS" xfId="116"/>
    <cellStyle name="千分位_Book2" xfId="117"/>
    <cellStyle name="貨幣 [0]_Book3" xfId="118"/>
    <cellStyle name="貨幣_Book3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A47:B4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27" customWidth="1"/>
    <col min="3" max="3" width="9.8515625" style="27" customWidth="1"/>
    <col min="4" max="4" width="19.00390625" style="27" customWidth="1"/>
    <col min="5" max="5" width="13.28125" style="27" customWidth="1"/>
    <col min="6" max="6" width="3.57421875" style="27" customWidth="1"/>
    <col min="7" max="7" width="11.8515625" style="27" customWidth="1"/>
    <col min="8" max="8" width="0" style="27" hidden="1" customWidth="1"/>
    <col min="9" max="9" width="3.57421875" style="27" customWidth="1"/>
    <col min="10" max="10" width="11.7109375" style="27" customWidth="1"/>
    <col min="11" max="11" width="3.28125" style="27" customWidth="1"/>
    <col min="12" max="12" width="11.8515625" style="27" customWidth="1"/>
    <col min="13" max="13" width="9.140625" style="27" customWidth="1"/>
    <col min="14" max="17" width="0" style="27" hidden="1" customWidth="1"/>
    <col min="18" max="20" width="9.140625" style="27" customWidth="1"/>
    <col min="21" max="21" width="0" style="27" hidden="1" customWidth="1"/>
    <col min="22" max="22" width="11.7109375" style="27" customWidth="1"/>
    <col min="23" max="23" width="17.57421875" style="27" customWidth="1"/>
    <col min="24" max="16384" width="9.140625" style="27" customWidth="1"/>
  </cols>
  <sheetData>
    <row r="1" spans="1:12" ht="15">
      <c r="A1" s="93" t="s">
        <v>197</v>
      </c>
      <c r="B1" s="1"/>
      <c r="C1" s="1"/>
      <c r="D1" s="1"/>
      <c r="E1" s="1"/>
      <c r="F1" s="8"/>
      <c r="G1" s="1"/>
      <c r="H1" s="2"/>
      <c r="I1" s="9"/>
      <c r="J1" s="2"/>
      <c r="K1" s="9"/>
      <c r="L1" s="2"/>
    </row>
    <row r="2" spans="1:12" ht="15">
      <c r="A2" s="93" t="s">
        <v>188</v>
      </c>
      <c r="B2" s="1"/>
      <c r="C2" s="1"/>
      <c r="D2" s="1"/>
      <c r="E2" s="1"/>
      <c r="F2" s="8"/>
      <c r="G2" s="1"/>
      <c r="H2" s="2"/>
      <c r="I2" s="9"/>
      <c r="J2" s="2"/>
      <c r="K2" s="9"/>
      <c r="L2" s="2"/>
    </row>
    <row r="3" spans="1:12" ht="15.75">
      <c r="A3" s="5"/>
      <c r="B3" s="1"/>
      <c r="C3" s="1"/>
      <c r="D3" s="1"/>
      <c r="E3" s="1"/>
      <c r="F3" s="8"/>
      <c r="G3" s="1"/>
      <c r="H3" s="2"/>
      <c r="I3" s="9"/>
      <c r="J3" s="2"/>
      <c r="K3" s="9"/>
      <c r="L3" s="2"/>
    </row>
    <row r="4" spans="1:12" ht="15.75">
      <c r="A4" s="16" t="s">
        <v>174</v>
      </c>
      <c r="B4" s="1"/>
      <c r="C4" s="1"/>
      <c r="D4" s="1"/>
      <c r="E4" s="1"/>
      <c r="F4" s="8"/>
      <c r="G4" s="1"/>
      <c r="H4" s="1"/>
      <c r="I4" s="8"/>
      <c r="J4" s="1"/>
      <c r="K4" s="8"/>
      <c r="L4" s="2"/>
    </row>
    <row r="5" spans="1:12" ht="15.75">
      <c r="A5" s="3" t="s">
        <v>127</v>
      </c>
      <c r="B5" s="4"/>
      <c r="C5" s="4"/>
      <c r="D5" s="4"/>
      <c r="E5" s="4"/>
      <c r="F5" s="7"/>
      <c r="G5" s="4"/>
      <c r="H5" s="4"/>
      <c r="I5" s="7"/>
      <c r="J5" s="4"/>
      <c r="K5" s="7"/>
      <c r="L5" s="4"/>
    </row>
    <row r="6" spans="1:12" ht="15.75">
      <c r="A6" s="3"/>
      <c r="B6" s="4"/>
      <c r="C6" s="4"/>
      <c r="D6" s="4"/>
      <c r="E6" s="4"/>
      <c r="F6" s="7"/>
      <c r="G6" s="4"/>
      <c r="H6" s="4"/>
      <c r="I6" s="7"/>
      <c r="J6" s="4"/>
      <c r="K6" s="7"/>
      <c r="L6" s="4"/>
    </row>
    <row r="7" spans="5:22" s="4" customFormat="1" ht="15.75">
      <c r="E7" s="6" t="s">
        <v>1</v>
      </c>
      <c r="F7" s="10"/>
      <c r="G7" s="6" t="s">
        <v>1</v>
      </c>
      <c r="H7" s="5"/>
      <c r="I7" s="10"/>
      <c r="J7" s="6" t="s">
        <v>1</v>
      </c>
      <c r="K7" s="10"/>
      <c r="L7" s="6" t="s">
        <v>1</v>
      </c>
      <c r="M7"/>
      <c r="N7"/>
      <c r="O7"/>
      <c r="P7"/>
      <c r="Q7"/>
      <c r="R7"/>
      <c r="S7"/>
      <c r="T7"/>
      <c r="U7"/>
      <c r="V7"/>
    </row>
    <row r="8" spans="5:22" s="4" customFormat="1" ht="15.75">
      <c r="E8" s="58"/>
      <c r="F8" s="89" t="s">
        <v>129</v>
      </c>
      <c r="G8" s="90"/>
      <c r="H8" s="90"/>
      <c r="I8" s="91"/>
      <c r="J8" s="58"/>
      <c r="K8" s="89" t="s">
        <v>129</v>
      </c>
      <c r="L8" s="90"/>
      <c r="M8"/>
      <c r="N8"/>
      <c r="O8"/>
      <c r="P8"/>
      <c r="Q8"/>
      <c r="R8"/>
      <c r="S8"/>
      <c r="T8"/>
      <c r="U8"/>
      <c r="V8"/>
    </row>
    <row r="9" spans="5:22" s="4" customFormat="1" ht="15.75">
      <c r="E9" s="58"/>
      <c r="F9" s="97" t="s">
        <v>130</v>
      </c>
      <c r="G9" s="90"/>
      <c r="H9" s="90"/>
      <c r="I9" s="91"/>
      <c r="J9" s="58"/>
      <c r="K9" s="97" t="s">
        <v>130</v>
      </c>
      <c r="L9" s="90"/>
      <c r="M9"/>
      <c r="N9"/>
      <c r="O9"/>
      <c r="P9"/>
      <c r="Q9"/>
      <c r="R9"/>
      <c r="S9"/>
      <c r="T9"/>
      <c r="U9"/>
      <c r="V9"/>
    </row>
    <row r="10" spans="1:22" ht="15.75">
      <c r="A10" s="4"/>
      <c r="B10" s="4"/>
      <c r="C10" s="4"/>
      <c r="D10" s="4" t="s">
        <v>1</v>
      </c>
      <c r="E10" s="88" t="s">
        <v>104</v>
      </c>
      <c r="F10" s="81" t="s">
        <v>1</v>
      </c>
      <c r="G10" s="88" t="s">
        <v>68</v>
      </c>
      <c r="H10" s="82" t="s">
        <v>36</v>
      </c>
      <c r="I10" s="83"/>
      <c r="J10" s="88" t="s">
        <v>104</v>
      </c>
      <c r="K10" s="81" t="s">
        <v>1</v>
      </c>
      <c r="L10" s="88" t="s">
        <v>68</v>
      </c>
      <c r="M10"/>
      <c r="N10"/>
      <c r="O10"/>
      <c r="P10"/>
      <c r="Q10"/>
      <c r="R10"/>
      <c r="S10"/>
      <c r="T10"/>
      <c r="U10"/>
      <c r="V10"/>
    </row>
    <row r="11" spans="1:22" ht="15.75">
      <c r="A11" s="4"/>
      <c r="B11" s="4"/>
      <c r="C11" s="4"/>
      <c r="D11" s="4"/>
      <c r="E11" s="88"/>
      <c r="F11" s="81"/>
      <c r="G11" s="88"/>
      <c r="H11" s="82"/>
      <c r="I11" s="83"/>
      <c r="J11" s="88"/>
      <c r="K11" s="81"/>
      <c r="L11" s="88"/>
      <c r="M11"/>
      <c r="N11"/>
      <c r="O11"/>
      <c r="P11"/>
      <c r="Q11"/>
      <c r="R11"/>
      <c r="S11"/>
      <c r="T11"/>
      <c r="U11"/>
      <c r="V11"/>
    </row>
    <row r="12" spans="1:22" ht="15.75">
      <c r="A12" s="16" t="s">
        <v>69</v>
      </c>
      <c r="B12" s="11"/>
      <c r="C12" s="11"/>
      <c r="D12" s="11"/>
      <c r="E12" s="84" t="s">
        <v>0</v>
      </c>
      <c r="F12" s="85"/>
      <c r="G12" s="84" t="s">
        <v>0</v>
      </c>
      <c r="H12" s="84" t="s">
        <v>0</v>
      </c>
      <c r="I12" s="85"/>
      <c r="J12" s="84" t="s">
        <v>0</v>
      </c>
      <c r="K12" s="85"/>
      <c r="L12" s="84" t="s">
        <v>0</v>
      </c>
      <c r="M12"/>
      <c r="N12"/>
      <c r="O12"/>
      <c r="P12"/>
      <c r="Q12"/>
      <c r="R12"/>
      <c r="S12"/>
      <c r="T12"/>
      <c r="U12"/>
      <c r="V12"/>
    </row>
    <row r="13" spans="1:22" ht="15.75">
      <c r="A13" s="11"/>
      <c r="B13" s="11"/>
      <c r="C13" s="11"/>
      <c r="D13" s="11"/>
      <c r="G13" s="96" t="s">
        <v>128</v>
      </c>
      <c r="L13" s="96" t="s">
        <v>128</v>
      </c>
      <c r="M13"/>
      <c r="N13"/>
      <c r="O13"/>
      <c r="P13"/>
      <c r="Q13"/>
      <c r="R13"/>
      <c r="S13"/>
      <c r="T13"/>
      <c r="U13"/>
      <c r="V13"/>
    </row>
    <row r="14" spans="1:22" ht="15">
      <c r="A14" s="11" t="s">
        <v>19</v>
      </c>
      <c r="B14" s="11"/>
      <c r="C14" s="11"/>
      <c r="D14" s="11"/>
      <c r="E14" s="63">
        <v>15918</v>
      </c>
      <c r="F14" s="64"/>
      <c r="G14" s="63">
        <v>14065</v>
      </c>
      <c r="H14" s="45">
        <v>13426</v>
      </c>
      <c r="I14" s="48"/>
      <c r="J14" s="45">
        <f>+E14</f>
        <v>15918</v>
      </c>
      <c r="K14" s="48"/>
      <c r="L14" s="45">
        <v>14065</v>
      </c>
      <c r="M14"/>
      <c r="N14"/>
      <c r="O14"/>
      <c r="P14"/>
      <c r="Q14"/>
      <c r="R14"/>
      <c r="S14"/>
      <c r="T14"/>
      <c r="U14"/>
      <c r="V14"/>
    </row>
    <row r="15" spans="1:22" ht="15.75">
      <c r="A15" s="16"/>
      <c r="B15" s="11"/>
      <c r="C15" s="11"/>
      <c r="D15" s="11"/>
      <c r="E15" s="63"/>
      <c r="F15" s="64"/>
      <c r="G15" s="63"/>
      <c r="H15" s="45"/>
      <c r="I15" s="48"/>
      <c r="J15" s="45"/>
      <c r="K15" s="48"/>
      <c r="L15" s="45"/>
      <c r="M15"/>
      <c r="N15"/>
      <c r="O15"/>
      <c r="P15"/>
      <c r="Q15"/>
      <c r="R15"/>
      <c r="S15"/>
      <c r="T15"/>
      <c r="U15"/>
      <c r="V15"/>
    </row>
    <row r="16" spans="1:22" ht="15">
      <c r="A16" s="11" t="s">
        <v>20</v>
      </c>
      <c r="B16" s="11"/>
      <c r="C16" s="11"/>
      <c r="D16" s="11"/>
      <c r="E16" s="65">
        <v>-14143</v>
      </c>
      <c r="F16" s="64"/>
      <c r="G16" s="65">
        <v>-12146</v>
      </c>
      <c r="H16" s="66">
        <v>11545</v>
      </c>
      <c r="I16" s="48"/>
      <c r="J16" s="66">
        <f>+E16</f>
        <v>-14143</v>
      </c>
      <c r="K16" s="48"/>
      <c r="L16" s="66">
        <v>-12146</v>
      </c>
      <c r="M16"/>
      <c r="N16"/>
      <c r="O16"/>
      <c r="P16"/>
      <c r="Q16"/>
      <c r="R16"/>
      <c r="S16"/>
      <c r="T16"/>
      <c r="U16"/>
      <c r="V16"/>
    </row>
    <row r="17" spans="1:22" ht="15">
      <c r="A17" s="11"/>
      <c r="B17" s="11"/>
      <c r="C17" s="11"/>
      <c r="D17" s="11"/>
      <c r="E17" s="64"/>
      <c r="F17" s="64"/>
      <c r="G17" s="64"/>
      <c r="H17" s="48"/>
      <c r="I17" s="48"/>
      <c r="J17" s="48"/>
      <c r="K17" s="48"/>
      <c r="L17" s="48"/>
      <c r="M17"/>
      <c r="N17"/>
      <c r="O17"/>
      <c r="P17"/>
      <c r="Q17"/>
      <c r="R17"/>
      <c r="S17"/>
      <c r="T17"/>
      <c r="U17"/>
      <c r="V17"/>
    </row>
    <row r="18" spans="1:22" ht="15.75">
      <c r="A18" s="16" t="s">
        <v>70</v>
      </c>
      <c r="B18" s="11"/>
      <c r="C18" s="11"/>
      <c r="D18" s="11"/>
      <c r="E18" s="63">
        <f>+E14+E16</f>
        <v>1775</v>
      </c>
      <c r="F18" s="64"/>
      <c r="G18" s="63">
        <f>+G14+G16</f>
        <v>1919</v>
      </c>
      <c r="H18" s="45">
        <v>1881</v>
      </c>
      <c r="I18" s="48"/>
      <c r="J18" s="45">
        <f>+J14+J16</f>
        <v>1775</v>
      </c>
      <c r="K18" s="48"/>
      <c r="L18" s="45">
        <f>+L14+L16</f>
        <v>1919</v>
      </c>
      <c r="M18"/>
      <c r="N18"/>
      <c r="O18"/>
      <c r="P18"/>
      <c r="Q18"/>
      <c r="R18"/>
      <c r="S18"/>
      <c r="T18"/>
      <c r="U18"/>
      <c r="V18"/>
    </row>
    <row r="19" spans="1:22" ht="15">
      <c r="A19" s="11"/>
      <c r="B19" s="11"/>
      <c r="C19" s="11"/>
      <c r="D19" s="11"/>
      <c r="E19" s="67" t="s">
        <v>47</v>
      </c>
      <c r="F19" s="64"/>
      <c r="G19" s="67" t="s">
        <v>47</v>
      </c>
      <c r="H19" s="45"/>
      <c r="I19" s="48"/>
      <c r="J19" s="45" t="s">
        <v>47</v>
      </c>
      <c r="K19" s="48"/>
      <c r="L19" s="45" t="s">
        <v>47</v>
      </c>
      <c r="M19"/>
      <c r="N19"/>
      <c r="O19"/>
      <c r="P19"/>
      <c r="Q19"/>
      <c r="R19"/>
      <c r="S19"/>
      <c r="T19"/>
      <c r="U19"/>
      <c r="V19"/>
    </row>
    <row r="20" spans="1:23" ht="15">
      <c r="A20" s="11" t="s">
        <v>71</v>
      </c>
      <c r="B20" s="11"/>
      <c r="C20" s="11"/>
      <c r="D20" s="11"/>
      <c r="E20" s="63">
        <v>36</v>
      </c>
      <c r="F20" s="64"/>
      <c r="G20" s="63">
        <v>0</v>
      </c>
      <c r="H20" s="45">
        <v>131</v>
      </c>
      <c r="I20" s="48"/>
      <c r="J20" s="67">
        <v>36</v>
      </c>
      <c r="K20" s="48"/>
      <c r="L20" s="69">
        <v>0</v>
      </c>
      <c r="M20"/>
      <c r="N20"/>
      <c r="O20"/>
      <c r="P20"/>
      <c r="Q20"/>
      <c r="R20"/>
      <c r="S20"/>
      <c r="T20"/>
      <c r="U20"/>
      <c r="V20"/>
      <c r="W20" s="34"/>
    </row>
    <row r="21" spans="1:22" ht="15">
      <c r="A21" s="11" t="s">
        <v>1</v>
      </c>
      <c r="B21" s="11"/>
      <c r="C21" s="11"/>
      <c r="D21" s="11"/>
      <c r="E21" s="63" t="s">
        <v>1</v>
      </c>
      <c r="F21" s="64"/>
      <c r="G21" s="63" t="s">
        <v>1</v>
      </c>
      <c r="H21" s="45">
        <v>-852</v>
      </c>
      <c r="I21" s="48"/>
      <c r="J21" s="45" t="s">
        <v>1</v>
      </c>
      <c r="K21" s="48"/>
      <c r="L21" s="45" t="s">
        <v>1</v>
      </c>
      <c r="M21"/>
      <c r="N21"/>
      <c r="O21"/>
      <c r="P21"/>
      <c r="Q21"/>
      <c r="R21"/>
      <c r="S21"/>
      <c r="T21"/>
      <c r="U21"/>
      <c r="V21"/>
    </row>
    <row r="22" spans="1:23" ht="15">
      <c r="A22" s="11" t="s">
        <v>91</v>
      </c>
      <c r="B22" s="11"/>
      <c r="C22" s="11"/>
      <c r="D22" s="11"/>
      <c r="E22" s="65">
        <f>-748-836</f>
        <v>-1584</v>
      </c>
      <c r="F22" s="64"/>
      <c r="G22" s="65">
        <v>-1763</v>
      </c>
      <c r="H22" s="45"/>
      <c r="I22" s="48" t="s">
        <v>1</v>
      </c>
      <c r="J22" s="66">
        <f>+E22</f>
        <v>-1584</v>
      </c>
      <c r="K22" s="48" t="s">
        <v>1</v>
      </c>
      <c r="L22" s="66">
        <v>-1763</v>
      </c>
      <c r="M22" t="s">
        <v>1</v>
      </c>
      <c r="N22"/>
      <c r="O22"/>
      <c r="P22"/>
      <c r="Q22"/>
      <c r="R22"/>
      <c r="S22"/>
      <c r="T22"/>
      <c r="U22"/>
      <c r="V22"/>
      <c r="W22" s="34"/>
    </row>
    <row r="23" spans="1:22" ht="15.75">
      <c r="A23" s="16" t="s">
        <v>131</v>
      </c>
      <c r="B23" s="11"/>
      <c r="C23" s="11"/>
      <c r="D23" s="11"/>
      <c r="E23" s="65">
        <f>+E18+E20+E22</f>
        <v>227</v>
      </c>
      <c r="F23" s="64"/>
      <c r="G23" s="65">
        <f>+G18+G20+G22</f>
        <v>156</v>
      </c>
      <c r="H23" s="45">
        <v>-225</v>
      </c>
      <c r="I23" s="48" t="s">
        <v>1</v>
      </c>
      <c r="J23" s="66">
        <f>+J18+J20+J22</f>
        <v>227</v>
      </c>
      <c r="K23" s="48"/>
      <c r="L23" s="66">
        <f>+L18+L20+L22</f>
        <v>156</v>
      </c>
      <c r="M23"/>
      <c r="N23"/>
      <c r="O23"/>
      <c r="P23"/>
      <c r="Q23"/>
      <c r="R23"/>
      <c r="S23"/>
      <c r="T23"/>
      <c r="U23"/>
      <c r="V23"/>
    </row>
    <row r="24" spans="1:22" ht="15">
      <c r="A24" s="11"/>
      <c r="B24" s="11"/>
      <c r="C24" s="11"/>
      <c r="D24" s="11"/>
      <c r="E24" s="63"/>
      <c r="F24" s="64"/>
      <c r="G24" s="63"/>
      <c r="H24" s="45"/>
      <c r="I24" s="48"/>
      <c r="J24" s="45"/>
      <c r="K24" s="48"/>
      <c r="L24" s="45"/>
      <c r="M24"/>
      <c r="N24"/>
      <c r="O24"/>
      <c r="P24"/>
      <c r="Q24"/>
      <c r="R24"/>
      <c r="S24"/>
      <c r="T24"/>
      <c r="U24"/>
      <c r="V24"/>
    </row>
    <row r="25" spans="1:22" ht="15">
      <c r="A25" s="11" t="s">
        <v>72</v>
      </c>
      <c r="B25" s="11"/>
      <c r="C25" s="11"/>
      <c r="D25" s="11"/>
      <c r="E25" s="98">
        <v>-95</v>
      </c>
      <c r="F25" s="99"/>
      <c r="G25" s="100">
        <v>-135</v>
      </c>
      <c r="H25" s="48">
        <v>-97</v>
      </c>
      <c r="I25" s="48"/>
      <c r="J25" s="101">
        <f>+E25</f>
        <v>-95</v>
      </c>
      <c r="K25" s="46"/>
      <c r="L25" s="102">
        <v>-135</v>
      </c>
      <c r="M25"/>
      <c r="N25"/>
      <c r="O25"/>
      <c r="P25"/>
      <c r="Q25"/>
      <c r="R25"/>
      <c r="S25"/>
      <c r="T25"/>
      <c r="U25"/>
      <c r="V25"/>
    </row>
    <row r="26" spans="1:22" ht="15">
      <c r="A26" s="11" t="s">
        <v>132</v>
      </c>
      <c r="B26" s="11"/>
      <c r="C26" s="11"/>
      <c r="D26" s="11"/>
      <c r="E26" s="64">
        <f>+E25</f>
        <v>-95</v>
      </c>
      <c r="F26" s="64"/>
      <c r="G26" s="64">
        <f>+G25</f>
        <v>-135</v>
      </c>
      <c r="H26" s="48"/>
      <c r="I26" s="48"/>
      <c r="J26" s="48">
        <f>+J25</f>
        <v>-95</v>
      </c>
      <c r="K26" s="48"/>
      <c r="L26" s="48">
        <f>+L25</f>
        <v>-135</v>
      </c>
      <c r="M26"/>
      <c r="N26"/>
      <c r="O26"/>
      <c r="P26"/>
      <c r="Q26"/>
      <c r="R26"/>
      <c r="S26"/>
      <c r="T26"/>
      <c r="U26"/>
      <c r="V26"/>
    </row>
    <row r="27" spans="1:22" ht="15">
      <c r="A27" s="11"/>
      <c r="B27" s="11"/>
      <c r="C27" s="11"/>
      <c r="D27" s="11"/>
      <c r="E27" s="64"/>
      <c r="F27" s="64"/>
      <c r="G27" s="64"/>
      <c r="H27" s="48"/>
      <c r="I27" s="48"/>
      <c r="J27" s="48"/>
      <c r="K27" s="48"/>
      <c r="L27" s="48"/>
      <c r="M27"/>
      <c r="N27"/>
      <c r="O27"/>
      <c r="P27"/>
      <c r="Q27"/>
      <c r="R27"/>
      <c r="S27"/>
      <c r="T27"/>
      <c r="U27"/>
      <c r="V27"/>
    </row>
    <row r="28" spans="1:22" ht="15">
      <c r="A28" s="27" t="s">
        <v>133</v>
      </c>
      <c r="B28" s="11"/>
      <c r="C28" s="11"/>
      <c r="D28" s="68"/>
      <c r="E28" s="65">
        <v>0</v>
      </c>
      <c r="F28" s="64"/>
      <c r="G28" s="65">
        <v>0</v>
      </c>
      <c r="H28" s="66">
        <v>-97</v>
      </c>
      <c r="I28" s="48"/>
      <c r="J28" s="65">
        <v>0</v>
      </c>
      <c r="K28" s="48"/>
      <c r="L28" s="65">
        <v>0</v>
      </c>
      <c r="M28"/>
      <c r="N28"/>
      <c r="O28"/>
      <c r="P28"/>
      <c r="Q28"/>
      <c r="R28"/>
      <c r="S28"/>
      <c r="T28"/>
      <c r="U28"/>
      <c r="V28"/>
    </row>
    <row r="29" spans="1:23" ht="15.75">
      <c r="A29" s="16" t="s">
        <v>101</v>
      </c>
      <c r="B29" s="11"/>
      <c r="C29" s="11"/>
      <c r="D29" s="11"/>
      <c r="E29" s="45">
        <f>+E18+E20+E22+E25</f>
        <v>132</v>
      </c>
      <c r="F29" s="64"/>
      <c r="G29" s="63">
        <f>+G18+G20+G22+G25</f>
        <v>21</v>
      </c>
      <c r="H29" s="45">
        <v>-185</v>
      </c>
      <c r="I29" s="48"/>
      <c r="J29" s="45">
        <f>+J18+J20+J22+J25</f>
        <v>132</v>
      </c>
      <c r="K29" s="48"/>
      <c r="L29" s="45">
        <f>+L18+L20+L22+L25</f>
        <v>21</v>
      </c>
      <c r="M29"/>
      <c r="N29"/>
      <c r="O29"/>
      <c r="P29"/>
      <c r="Q29"/>
      <c r="R29"/>
      <c r="S29"/>
      <c r="T29"/>
      <c r="U29"/>
      <c r="V29"/>
      <c r="W29" s="34"/>
    </row>
    <row r="30" spans="1:23" ht="15">
      <c r="A30" s="11"/>
      <c r="B30" s="11"/>
      <c r="C30" s="11"/>
      <c r="D30" s="11"/>
      <c r="E30" s="63"/>
      <c r="F30" s="64"/>
      <c r="G30" s="63"/>
      <c r="H30" s="45"/>
      <c r="I30" s="48"/>
      <c r="J30" s="45"/>
      <c r="K30" s="48"/>
      <c r="L30" s="45"/>
      <c r="M30"/>
      <c r="N30"/>
      <c r="O30"/>
      <c r="P30"/>
      <c r="Q30"/>
      <c r="R30"/>
      <c r="S30"/>
      <c r="T30"/>
      <c r="U30"/>
      <c r="V30"/>
      <c r="W30" s="34"/>
    </row>
    <row r="31" spans="1:23" ht="15">
      <c r="A31" s="11" t="s">
        <v>95</v>
      </c>
      <c r="B31" s="11"/>
      <c r="C31" s="11"/>
      <c r="D31" s="11"/>
      <c r="E31" s="69">
        <v>-16</v>
      </c>
      <c r="F31" s="64"/>
      <c r="G31" s="69">
        <v>0</v>
      </c>
      <c r="H31" s="48">
        <v>67</v>
      </c>
      <c r="I31" s="48"/>
      <c r="J31" s="48">
        <f>+E31</f>
        <v>-16</v>
      </c>
      <c r="K31" s="48"/>
      <c r="L31" s="69">
        <v>0</v>
      </c>
      <c r="M31"/>
      <c r="N31"/>
      <c r="O31"/>
      <c r="P31"/>
      <c r="Q31"/>
      <c r="R31"/>
      <c r="S31"/>
      <c r="T31"/>
      <c r="U31"/>
      <c r="V31"/>
      <c r="W31" s="34"/>
    </row>
    <row r="32" spans="1:23" ht="15">
      <c r="A32" s="11"/>
      <c r="B32" s="11"/>
      <c r="C32" s="11"/>
      <c r="D32" s="11"/>
      <c r="E32" s="69"/>
      <c r="F32" s="64"/>
      <c r="G32" s="69"/>
      <c r="H32" s="48"/>
      <c r="I32" s="48"/>
      <c r="J32" s="48"/>
      <c r="K32" s="48"/>
      <c r="L32" s="48"/>
      <c r="M32"/>
      <c r="N32"/>
      <c r="O32"/>
      <c r="P32"/>
      <c r="Q32"/>
      <c r="R32"/>
      <c r="S32"/>
      <c r="T32"/>
      <c r="U32"/>
      <c r="V32"/>
      <c r="W32" s="34"/>
    </row>
    <row r="33" spans="1:23" ht="16.5" thickBot="1">
      <c r="A33" s="16" t="s">
        <v>155</v>
      </c>
      <c r="B33" s="11"/>
      <c r="C33" s="11"/>
      <c r="D33" s="11"/>
      <c r="E33" s="70">
        <f>+E29+E31</f>
        <v>116</v>
      </c>
      <c r="F33" s="64"/>
      <c r="G33" s="70">
        <f>+G29+G31</f>
        <v>21</v>
      </c>
      <c r="H33" s="71">
        <v>-252</v>
      </c>
      <c r="I33" s="48"/>
      <c r="J33" s="71">
        <f>+J29+J31</f>
        <v>116</v>
      </c>
      <c r="K33" s="48"/>
      <c r="L33" s="71">
        <f>+L29+L31</f>
        <v>21</v>
      </c>
      <c r="M33"/>
      <c r="N33"/>
      <c r="O33"/>
      <c r="P33"/>
      <c r="Q33"/>
      <c r="R33"/>
      <c r="S33"/>
      <c r="T33"/>
      <c r="U33"/>
      <c r="V33"/>
      <c r="W33" s="34"/>
    </row>
    <row r="34" spans="1:23" ht="15.75" thickTop="1">
      <c r="A34" s="11" t="s">
        <v>1</v>
      </c>
      <c r="B34" s="11"/>
      <c r="C34" s="11"/>
      <c r="D34" s="11"/>
      <c r="E34" s="63" t="s">
        <v>1</v>
      </c>
      <c r="F34" s="64"/>
      <c r="G34" s="63" t="s">
        <v>1</v>
      </c>
      <c r="H34" s="53"/>
      <c r="I34" s="62"/>
      <c r="J34" s="53" t="str">
        <f>+E34</f>
        <v> </v>
      </c>
      <c r="K34" s="62"/>
      <c r="L34" s="53" t="str">
        <f>+G34</f>
        <v> </v>
      </c>
      <c r="M34"/>
      <c r="N34"/>
      <c r="O34"/>
      <c r="P34"/>
      <c r="Q34"/>
      <c r="R34"/>
      <c r="S34"/>
      <c r="T34"/>
      <c r="U34"/>
      <c r="V34"/>
      <c r="W34" s="34"/>
    </row>
    <row r="35" spans="1:23" ht="15.75">
      <c r="A35" s="16" t="s">
        <v>158</v>
      </c>
      <c r="B35" s="11"/>
      <c r="C35" s="11"/>
      <c r="D35" s="11"/>
      <c r="E35" s="63">
        <v>0</v>
      </c>
      <c r="F35" s="64"/>
      <c r="G35" s="63">
        <v>0</v>
      </c>
      <c r="H35" s="53"/>
      <c r="I35" s="62"/>
      <c r="J35" s="63">
        <v>0</v>
      </c>
      <c r="K35" s="62"/>
      <c r="L35" s="63">
        <v>0</v>
      </c>
      <c r="M35"/>
      <c r="N35"/>
      <c r="O35"/>
      <c r="P35"/>
      <c r="Q35"/>
      <c r="R35"/>
      <c r="S35"/>
      <c r="T35"/>
      <c r="U35"/>
      <c r="V35"/>
      <c r="W35" s="34"/>
    </row>
    <row r="36" spans="1:23" ht="15.75">
      <c r="A36" s="16" t="s">
        <v>157</v>
      </c>
      <c r="B36" s="11"/>
      <c r="C36" s="11"/>
      <c r="D36" s="11"/>
      <c r="E36" s="63"/>
      <c r="F36" s="64"/>
      <c r="G36" s="63"/>
      <c r="H36" s="53"/>
      <c r="I36" s="62"/>
      <c r="J36" s="53"/>
      <c r="K36" s="62"/>
      <c r="L36" s="53"/>
      <c r="M36"/>
      <c r="N36"/>
      <c r="O36"/>
      <c r="P36"/>
      <c r="Q36"/>
      <c r="R36"/>
      <c r="S36"/>
      <c r="T36"/>
      <c r="U36"/>
      <c r="V36"/>
      <c r="W36" s="34"/>
    </row>
    <row r="37" spans="1:23" ht="16.5" thickBot="1">
      <c r="A37" s="16" t="s">
        <v>156</v>
      </c>
      <c r="B37" s="11"/>
      <c r="C37" s="11"/>
      <c r="D37" s="11"/>
      <c r="E37" s="70">
        <f>+E33</f>
        <v>116</v>
      </c>
      <c r="F37" s="64"/>
      <c r="G37" s="70">
        <f>+G33</f>
        <v>21</v>
      </c>
      <c r="H37" s="71">
        <v>-252</v>
      </c>
      <c r="I37" s="48"/>
      <c r="J37" s="71">
        <f>+J33</f>
        <v>116</v>
      </c>
      <c r="K37" s="48"/>
      <c r="L37" s="71">
        <f>+L33</f>
        <v>21</v>
      </c>
      <c r="U37"/>
      <c r="V37"/>
      <c r="W37" s="35"/>
    </row>
    <row r="38" spans="1:23" ht="15.75" thickTop="1">
      <c r="A38" s="11"/>
      <c r="B38" s="11"/>
      <c r="C38" s="11"/>
      <c r="D38" s="11"/>
      <c r="E38" s="64"/>
      <c r="F38" s="64"/>
      <c r="G38" s="64"/>
      <c r="H38" s="48"/>
      <c r="I38" s="48"/>
      <c r="J38" s="48"/>
      <c r="K38" s="48"/>
      <c r="L38" s="48"/>
      <c r="U38"/>
      <c r="V38"/>
      <c r="W38" s="35"/>
    </row>
    <row r="39" spans="1:23" s="127" customFormat="1" ht="15.75">
      <c r="A39" s="129" t="s">
        <v>185</v>
      </c>
      <c r="B39" s="121"/>
      <c r="C39" s="121"/>
      <c r="D39" s="121"/>
      <c r="E39" s="122"/>
      <c r="F39" s="122"/>
      <c r="G39" s="122"/>
      <c r="H39" s="123"/>
      <c r="I39" s="123"/>
      <c r="J39" s="123"/>
      <c r="K39" s="123"/>
      <c r="L39" s="123"/>
      <c r="M39" s="124"/>
      <c r="N39" s="124"/>
      <c r="O39" s="124"/>
      <c r="P39" s="124"/>
      <c r="Q39" s="124"/>
      <c r="R39" s="124"/>
      <c r="S39" s="124"/>
      <c r="T39" s="124"/>
      <c r="U39" s="125"/>
      <c r="V39" s="125"/>
      <c r="W39" s="126"/>
    </row>
    <row r="40" spans="1:23" s="127" customFormat="1" ht="16.5" thickBot="1">
      <c r="A40" s="129" t="s">
        <v>186</v>
      </c>
      <c r="B40" s="121"/>
      <c r="C40" s="121"/>
      <c r="D40" s="121"/>
      <c r="E40" s="128">
        <f>+E37</f>
        <v>116</v>
      </c>
      <c r="F40" s="128"/>
      <c r="G40" s="128">
        <f aca="true" t="shared" si="0" ref="G40:L40">+G37</f>
        <v>21</v>
      </c>
      <c r="H40" s="122">
        <f t="shared" si="0"/>
        <v>-252</v>
      </c>
      <c r="I40" s="122"/>
      <c r="J40" s="128">
        <f t="shared" si="0"/>
        <v>116</v>
      </c>
      <c r="K40" s="128"/>
      <c r="L40" s="128">
        <f t="shared" si="0"/>
        <v>21</v>
      </c>
      <c r="M40" s="124"/>
      <c r="N40" s="124"/>
      <c r="O40" s="124"/>
      <c r="P40" s="124"/>
      <c r="Q40" s="124"/>
      <c r="R40" s="124"/>
      <c r="S40" s="124"/>
      <c r="T40" s="124"/>
      <c r="U40" s="125"/>
      <c r="V40" s="125"/>
      <c r="W40" s="126"/>
    </row>
    <row r="41" spans="2:22" ht="15.75" thickTop="1">
      <c r="B41" s="11"/>
      <c r="C41" s="11"/>
      <c r="D41" s="11"/>
      <c r="E41" s="63"/>
      <c r="F41" s="64"/>
      <c r="G41" s="63"/>
      <c r="H41" s="53"/>
      <c r="I41" s="62"/>
      <c r="J41" s="53"/>
      <c r="K41" s="62"/>
      <c r="L41" s="53"/>
      <c r="U41"/>
      <c r="V41"/>
    </row>
    <row r="42" spans="2:22" ht="15">
      <c r="B42" s="11"/>
      <c r="C42" s="11"/>
      <c r="D42" s="11"/>
      <c r="E42" s="63"/>
      <c r="F42" s="64"/>
      <c r="G42" s="63"/>
      <c r="H42" s="53"/>
      <c r="I42" s="62"/>
      <c r="J42" s="53"/>
      <c r="K42" s="62"/>
      <c r="L42" s="53"/>
      <c r="U42"/>
      <c r="V42"/>
    </row>
    <row r="43" spans="1:23" ht="15.75">
      <c r="A43" s="16" t="s">
        <v>73</v>
      </c>
      <c r="B43" s="11"/>
      <c r="C43" s="11"/>
      <c r="D43" s="11"/>
      <c r="E43" s="87" t="s">
        <v>1</v>
      </c>
      <c r="F43" s="64"/>
      <c r="G43" s="67" t="s">
        <v>1</v>
      </c>
      <c r="H43" s="53"/>
      <c r="I43" s="62"/>
      <c r="J43" s="87" t="s">
        <v>1</v>
      </c>
      <c r="K43" s="62"/>
      <c r="L43" s="53"/>
      <c r="U43"/>
      <c r="V43"/>
      <c r="W43" s="34"/>
    </row>
    <row r="44" spans="1:22" ht="15">
      <c r="A44" s="11"/>
      <c r="B44" s="11"/>
      <c r="C44" s="11"/>
      <c r="D44" s="11"/>
      <c r="E44" s="63"/>
      <c r="F44" s="64"/>
      <c r="G44" s="63"/>
      <c r="H44" s="53"/>
      <c r="I44" s="62"/>
      <c r="J44" s="53"/>
      <c r="K44" s="62"/>
      <c r="L44" s="53"/>
      <c r="U44"/>
      <c r="V44"/>
    </row>
    <row r="45" spans="1:22" ht="15.75">
      <c r="A45" s="16" t="s">
        <v>74</v>
      </c>
      <c r="B45" s="11"/>
      <c r="C45" s="11"/>
      <c r="D45" s="11"/>
      <c r="E45" s="72">
        <f>+E37/45780*100</f>
        <v>0.2533857579729139</v>
      </c>
      <c r="F45" s="73"/>
      <c r="G45" s="72">
        <f>+G37/45780*100</f>
        <v>0.045871559633027525</v>
      </c>
      <c r="H45" s="74">
        <v>-0.6179499754781757</v>
      </c>
      <c r="I45" s="74"/>
      <c r="J45" s="72">
        <f>+J37/457.8</f>
        <v>0.2533857579729139</v>
      </c>
      <c r="K45" s="74"/>
      <c r="L45" s="72">
        <f>+L37/457.8</f>
        <v>0.04587155963302752</v>
      </c>
      <c r="U45"/>
      <c r="V45"/>
    </row>
    <row r="46" spans="1:22" ht="15">
      <c r="A46" s="11"/>
      <c r="B46" s="11"/>
      <c r="C46" s="11"/>
      <c r="D46" s="11"/>
      <c r="E46" s="63" t="s">
        <v>1</v>
      </c>
      <c r="F46" s="64"/>
      <c r="G46" s="63" t="s">
        <v>1</v>
      </c>
      <c r="H46" s="45"/>
      <c r="I46" s="48"/>
      <c r="J46" s="45"/>
      <c r="K46" s="48"/>
      <c r="L46" s="45"/>
      <c r="T46"/>
      <c r="U46"/>
      <c r="V46"/>
    </row>
    <row r="47" spans="1:22" ht="15.75">
      <c r="A47" s="16" t="s">
        <v>94</v>
      </c>
      <c r="B47" s="11"/>
      <c r="C47" s="11"/>
      <c r="D47" s="11"/>
      <c r="E47" s="72">
        <f>+E45</f>
        <v>0.2533857579729139</v>
      </c>
      <c r="F47" s="73"/>
      <c r="G47" s="72">
        <f>+G45</f>
        <v>0.045871559633027525</v>
      </c>
      <c r="H47" s="74">
        <v>-0.6179499754781757</v>
      </c>
      <c r="I47" s="74"/>
      <c r="J47" s="75">
        <f>+J45</f>
        <v>0.2533857579729139</v>
      </c>
      <c r="K47" s="74"/>
      <c r="L47" s="75">
        <f>+L45</f>
        <v>0.04587155963302752</v>
      </c>
      <c r="T47"/>
      <c r="U47"/>
      <c r="V47"/>
    </row>
    <row r="48" spans="1:22" ht="15.75">
      <c r="A48" s="16"/>
      <c r="B48" s="11"/>
      <c r="C48" s="11"/>
      <c r="D48" s="11"/>
      <c r="E48" s="72"/>
      <c r="F48" s="73"/>
      <c r="G48" s="72"/>
      <c r="H48" s="74"/>
      <c r="I48" s="74"/>
      <c r="J48" s="75"/>
      <c r="K48" s="74"/>
      <c r="L48" s="75"/>
      <c r="T48"/>
      <c r="U48"/>
      <c r="V48"/>
    </row>
    <row r="49" spans="1:22" ht="15">
      <c r="A49" s="11"/>
      <c r="B49" s="11"/>
      <c r="C49" s="11"/>
      <c r="D49" s="11"/>
      <c r="E49" s="11"/>
      <c r="F49" s="14"/>
      <c r="G49" s="11"/>
      <c r="H49" s="11"/>
      <c r="I49" s="14"/>
      <c r="J49" s="11"/>
      <c r="K49" s="14"/>
      <c r="L49" s="11"/>
      <c r="V49"/>
    </row>
    <row r="50" spans="1:22" ht="15.75">
      <c r="A50" s="16" t="s">
        <v>190</v>
      </c>
      <c r="B50" s="11"/>
      <c r="C50" s="11"/>
      <c r="D50" s="11"/>
      <c r="E50" s="11"/>
      <c r="F50" s="14"/>
      <c r="G50" s="11"/>
      <c r="H50" s="11"/>
      <c r="I50" s="14"/>
      <c r="J50" s="11"/>
      <c r="K50" s="14"/>
      <c r="L50" s="11"/>
      <c r="V50"/>
    </row>
    <row r="51" spans="1:22" ht="15.75">
      <c r="A51" s="16" t="s">
        <v>191</v>
      </c>
      <c r="B51" s="11"/>
      <c r="C51" s="11"/>
      <c r="D51" s="11"/>
      <c r="E51" s="11"/>
      <c r="F51" s="14"/>
      <c r="G51" s="11"/>
      <c r="H51" s="11"/>
      <c r="I51" s="14"/>
      <c r="J51" s="11"/>
      <c r="K51" s="14"/>
      <c r="L51" s="11"/>
      <c r="V51"/>
    </row>
    <row r="52" spans="1:12" ht="15">
      <c r="A52" s="11" t="s">
        <v>1</v>
      </c>
      <c r="B52" s="11"/>
      <c r="C52" s="11"/>
      <c r="D52" s="11"/>
      <c r="E52" s="11"/>
      <c r="F52" s="14"/>
      <c r="G52" s="11"/>
      <c r="H52" s="11"/>
      <c r="I52" s="14"/>
      <c r="J52" s="11"/>
      <c r="K52" s="14"/>
      <c r="L52" s="11"/>
    </row>
    <row r="53" spans="1:12" ht="15.75">
      <c r="A53" s="16" t="s">
        <v>1</v>
      </c>
      <c r="B53" s="16"/>
      <c r="C53" s="16"/>
      <c r="D53" s="16"/>
      <c r="E53" s="16"/>
      <c r="F53" s="76"/>
      <c r="G53" s="16"/>
      <c r="H53" s="16"/>
      <c r="I53" s="76"/>
      <c r="J53" s="16"/>
      <c r="K53" s="16"/>
      <c r="L53" s="16"/>
    </row>
    <row r="54" spans="1:12" ht="15.75">
      <c r="A54" s="16" t="s">
        <v>1</v>
      </c>
      <c r="B54" s="16"/>
      <c r="C54" s="16"/>
      <c r="D54" s="16"/>
      <c r="E54" s="16"/>
      <c r="F54" s="76"/>
      <c r="G54" s="16"/>
      <c r="H54" s="16"/>
      <c r="I54" s="76"/>
      <c r="J54" s="16"/>
      <c r="K54" s="16"/>
      <c r="L54" s="16"/>
    </row>
    <row r="55" spans="1:12" ht="15.75">
      <c r="A55" s="16" t="s">
        <v>1</v>
      </c>
      <c r="B55" s="16"/>
      <c r="C55" s="16"/>
      <c r="D55" s="16"/>
      <c r="E55" s="16"/>
      <c r="F55" s="76"/>
      <c r="G55" s="16"/>
      <c r="H55" s="16"/>
      <c r="I55" s="76"/>
      <c r="J55" s="16"/>
      <c r="K55" s="16"/>
      <c r="L55" s="16"/>
    </row>
    <row r="57" ht="15.75">
      <c r="A57" s="28" t="s">
        <v>1</v>
      </c>
    </row>
    <row r="58" spans="1:11" ht="15.75">
      <c r="A58" s="153" t="s">
        <v>1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</row>
  </sheetData>
  <sheetProtection/>
  <mergeCells count="1">
    <mergeCell ref="A58:K58"/>
  </mergeCells>
  <printOptions/>
  <pageMargins left="0.9055118110236221" right="0.35433070866141736" top="0.7874015748031497" bottom="0.7480314960629921" header="0.5118110236220472" footer="0.5118110236220472"/>
  <pageSetup horizontalDpi="600" verticalDpi="600" orientation="portrait" paperSize="9" scale="80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58" customWidth="1"/>
    <col min="2" max="3" width="9.140625" style="58" customWidth="1"/>
    <col min="4" max="4" width="30.28125" style="58" customWidth="1"/>
    <col min="5" max="5" width="17.00390625" style="58" customWidth="1"/>
    <col min="6" max="6" width="18.57421875" style="58" customWidth="1"/>
    <col min="7" max="7" width="1.8515625" style="58" hidden="1" customWidth="1"/>
    <col min="8" max="12" width="0" style="58" hidden="1" customWidth="1"/>
    <col min="13" max="13" width="3.00390625" style="58" hidden="1" customWidth="1"/>
    <col min="14" max="14" width="0" style="58" hidden="1" customWidth="1"/>
    <col min="15" max="16" width="9.140625" style="58" customWidth="1"/>
    <col min="17" max="17" width="0" style="58" hidden="1" customWidth="1"/>
    <col min="18" max="16384" width="9.140625" style="58" customWidth="1"/>
  </cols>
  <sheetData>
    <row r="1" spans="1:6" ht="14.25">
      <c r="A1" s="93" t="s">
        <v>197</v>
      </c>
      <c r="B1" s="12"/>
      <c r="C1" s="12"/>
      <c r="D1" s="12"/>
      <c r="E1" s="12"/>
      <c r="F1" s="12"/>
    </row>
    <row r="2" spans="1:7" ht="14.25">
      <c r="A2" s="93" t="s">
        <v>188</v>
      </c>
      <c r="B2" s="12"/>
      <c r="C2" s="12"/>
      <c r="D2" s="12"/>
      <c r="E2" s="12"/>
      <c r="F2" s="12"/>
      <c r="G2" s="13"/>
    </row>
    <row r="3" spans="1:7" ht="14.25">
      <c r="A3" s="93"/>
      <c r="B3" s="12"/>
      <c r="C3" s="12"/>
      <c r="D3" s="12"/>
      <c r="E3" s="12"/>
      <c r="F3" s="12"/>
      <c r="G3" s="13"/>
    </row>
    <row r="4" spans="1:7" ht="15">
      <c r="A4" s="16"/>
      <c r="B4" s="12"/>
      <c r="C4" s="12"/>
      <c r="D4" s="12"/>
      <c r="E4" s="12"/>
      <c r="F4" s="12"/>
      <c r="G4" s="13"/>
    </row>
    <row r="5" spans="1:7" ht="15">
      <c r="A5" s="16" t="s">
        <v>134</v>
      </c>
      <c r="B5" s="12"/>
      <c r="C5" s="12"/>
      <c r="D5" s="12"/>
      <c r="E5" s="12"/>
      <c r="F5" s="12"/>
      <c r="G5" s="12"/>
    </row>
    <row r="6" spans="1:7" ht="15">
      <c r="A6" s="16" t="s">
        <v>189</v>
      </c>
      <c r="B6" s="13"/>
      <c r="C6" s="13"/>
      <c r="D6" s="13"/>
      <c r="E6" s="13"/>
      <c r="F6" s="13"/>
      <c r="G6" s="13"/>
    </row>
    <row r="7" spans="1:7" ht="15">
      <c r="A7" s="16"/>
      <c r="B7" s="13"/>
      <c r="C7" s="13"/>
      <c r="D7" s="13"/>
      <c r="E7" s="13"/>
      <c r="F7" s="13"/>
      <c r="G7" s="13"/>
    </row>
    <row r="8" spans="1:7" ht="15">
      <c r="A8" s="16"/>
      <c r="B8" s="13"/>
      <c r="C8" s="13"/>
      <c r="D8" s="13"/>
      <c r="E8" s="13"/>
      <c r="F8" s="13"/>
      <c r="G8" s="13"/>
    </row>
    <row r="9" spans="1:7" ht="15">
      <c r="A9" s="16"/>
      <c r="B9" s="13"/>
      <c r="C9" s="13"/>
      <c r="D9" s="13"/>
      <c r="E9" s="13"/>
      <c r="F9" s="13"/>
      <c r="G9" s="13"/>
    </row>
    <row r="10" spans="1:7" ht="15">
      <c r="A10" s="11"/>
      <c r="B10" s="11"/>
      <c r="C10" s="11"/>
      <c r="D10" s="50"/>
      <c r="E10" s="130" t="s">
        <v>135</v>
      </c>
      <c r="F10" s="131" t="s">
        <v>136</v>
      </c>
      <c r="G10" s="11"/>
    </row>
    <row r="11" spans="1:7" ht="15">
      <c r="A11" s="11"/>
      <c r="B11" s="11"/>
      <c r="C11" s="11"/>
      <c r="D11" s="50"/>
      <c r="E11" s="82">
        <v>2010</v>
      </c>
      <c r="F11" s="82">
        <v>2009</v>
      </c>
      <c r="G11" s="11"/>
    </row>
    <row r="12" spans="1:7" ht="15">
      <c r="A12" s="11"/>
      <c r="B12" s="11"/>
      <c r="C12" s="11"/>
      <c r="D12" s="50" t="s">
        <v>1</v>
      </c>
      <c r="E12" s="86" t="s">
        <v>0</v>
      </c>
      <c r="F12" s="86" t="s">
        <v>0</v>
      </c>
      <c r="G12" s="11"/>
    </row>
    <row r="13" spans="1:7" ht="15">
      <c r="A13" s="15" t="s">
        <v>21</v>
      </c>
      <c r="B13" s="11"/>
      <c r="C13" s="11"/>
      <c r="D13" s="11"/>
      <c r="F13" s="84" t="s">
        <v>128</v>
      </c>
      <c r="G13" s="11"/>
    </row>
    <row r="14" spans="1:7" ht="15" hidden="1">
      <c r="A14" s="16" t="s">
        <v>75</v>
      </c>
      <c r="B14" s="11"/>
      <c r="C14" s="11"/>
      <c r="D14" s="11"/>
      <c r="E14" s="45" t="s">
        <v>1</v>
      </c>
      <c r="F14" s="53"/>
      <c r="G14" s="11"/>
    </row>
    <row r="15" spans="2:17" ht="15">
      <c r="B15" s="11" t="s">
        <v>22</v>
      </c>
      <c r="C15" s="11"/>
      <c r="D15" s="11"/>
      <c r="E15" s="45">
        <f>20699+1997+0.5</f>
        <v>22696.5</v>
      </c>
      <c r="F15" s="45">
        <f>2010+21108.251</f>
        <v>23118.251</v>
      </c>
      <c r="G15" s="45" t="s">
        <v>1</v>
      </c>
      <c r="H15" s="45">
        <f>+H18-H16-H17</f>
        <v>22975.433</v>
      </c>
      <c r="I15" s="45">
        <f>+F15-H15</f>
        <v>142.8179999999993</v>
      </c>
      <c r="J15" s="45">
        <f>+J18-J16-J17</f>
        <v>22566.587</v>
      </c>
      <c r="K15" s="94">
        <f>+J15+I15</f>
        <v>22709.405</v>
      </c>
      <c r="L15" s="94">
        <f>+E15-F15</f>
        <v>-421.7510000000002</v>
      </c>
      <c r="M15"/>
      <c r="N15">
        <v>-412</v>
      </c>
      <c r="Q15" s="77">
        <v>25908.273380000002</v>
      </c>
    </row>
    <row r="16" spans="2:17" ht="15">
      <c r="B16" s="11" t="s">
        <v>76</v>
      </c>
      <c r="C16" s="11"/>
      <c r="D16" s="11"/>
      <c r="E16" s="45">
        <f>+K16</f>
        <v>4329.105</v>
      </c>
      <c r="F16" s="45">
        <v>4364.105</v>
      </c>
      <c r="G16" s="45" t="s">
        <v>1</v>
      </c>
      <c r="H16" s="45">
        <f>+F16</f>
        <v>4364.105</v>
      </c>
      <c r="I16" s="45">
        <f aca="true" t="shared" si="0" ref="I16:I50">+F16-H16</f>
        <v>0</v>
      </c>
      <c r="J16" s="45">
        <f>+H16-35</f>
        <v>4329.105</v>
      </c>
      <c r="K16" s="94">
        <f aca="true" t="shared" si="1" ref="K16:K50">+J16+I16</f>
        <v>4329.105</v>
      </c>
      <c r="L16" s="94">
        <f>+E16-F16</f>
        <v>-35</v>
      </c>
      <c r="M16"/>
      <c r="N16">
        <v>-35</v>
      </c>
      <c r="Q16" s="77">
        <v>2182</v>
      </c>
    </row>
    <row r="17" spans="2:17" s="113" customFormat="1" ht="15" hidden="1">
      <c r="B17" s="114" t="s">
        <v>32</v>
      </c>
      <c r="C17" s="114"/>
      <c r="D17" s="114"/>
      <c r="E17" s="115">
        <v>0</v>
      </c>
      <c r="F17" s="115">
        <v>0</v>
      </c>
      <c r="G17" s="115" t="s">
        <v>64</v>
      </c>
      <c r="H17" s="115">
        <f>+F17</f>
        <v>0</v>
      </c>
      <c r="I17" s="115">
        <f t="shared" si="0"/>
        <v>0</v>
      </c>
      <c r="J17" s="115">
        <f>+H17-12.25</f>
        <v>-12.25</v>
      </c>
      <c r="K17" s="116">
        <f t="shared" si="1"/>
        <v>-12.25</v>
      </c>
      <c r="L17" s="116">
        <f>+E17-F17</f>
        <v>0</v>
      </c>
      <c r="M17" s="112"/>
      <c r="N17" s="112">
        <v>-10</v>
      </c>
      <c r="O17" s="113" t="s">
        <v>1</v>
      </c>
      <c r="Q17" s="117">
        <f>+Q15+Q16</f>
        <v>28090.273380000002</v>
      </c>
    </row>
    <row r="18" spans="1:17" ht="15.75">
      <c r="A18" s="16" t="s">
        <v>77</v>
      </c>
      <c r="B18" s="11"/>
      <c r="C18" s="11"/>
      <c r="D18" s="11"/>
      <c r="E18" s="46">
        <f>+SUM(E15:E17)</f>
        <v>27025.605</v>
      </c>
      <c r="F18" s="46">
        <v>27482</v>
      </c>
      <c r="G18"/>
      <c r="H18" s="46">
        <v>27339.538</v>
      </c>
      <c r="I18" s="45">
        <f t="shared" si="0"/>
        <v>142.46199999999953</v>
      </c>
      <c r="J18" s="46">
        <v>26883.442</v>
      </c>
      <c r="K18" s="94">
        <f t="shared" si="1"/>
        <v>27025.904</v>
      </c>
      <c r="L18" s="94">
        <f>+E18-F18</f>
        <v>-456.39500000000044</v>
      </c>
      <c r="M18"/>
      <c r="N18">
        <v>-457</v>
      </c>
      <c r="O18"/>
      <c r="P18"/>
      <c r="Q18" s="77"/>
    </row>
    <row r="19" spans="1:17" ht="15">
      <c r="A19" s="11"/>
      <c r="B19" s="11"/>
      <c r="C19" s="11"/>
      <c r="D19" s="11"/>
      <c r="E19" s="45"/>
      <c r="F19" s="45"/>
      <c r="G19"/>
      <c r="H19" s="45"/>
      <c r="I19" s="45">
        <f t="shared" si="0"/>
        <v>0</v>
      </c>
      <c r="J19"/>
      <c r="K19" s="94">
        <f t="shared" si="1"/>
        <v>0</v>
      </c>
      <c r="L19"/>
      <c r="M19"/>
      <c r="N19" t="s">
        <v>1</v>
      </c>
      <c r="O19"/>
      <c r="P19"/>
      <c r="Q19" s="77"/>
    </row>
    <row r="20" spans="1:17" ht="15.75" hidden="1">
      <c r="A20" s="16" t="s">
        <v>78</v>
      </c>
      <c r="B20" s="11"/>
      <c r="C20" s="11"/>
      <c r="D20" s="11"/>
      <c r="E20" s="45"/>
      <c r="F20" s="45"/>
      <c r="G20"/>
      <c r="H20" s="45"/>
      <c r="I20" s="45">
        <f t="shared" si="0"/>
        <v>0</v>
      </c>
      <c r="J20"/>
      <c r="K20" s="94">
        <f t="shared" si="1"/>
        <v>0</v>
      </c>
      <c r="L20"/>
      <c r="M20"/>
      <c r="N20" t="s">
        <v>1</v>
      </c>
      <c r="O20"/>
      <c r="P20"/>
      <c r="Q20" s="77">
        <v>25484.986844799998</v>
      </c>
    </row>
    <row r="21" spans="2:17" ht="15">
      <c r="B21" s="11" t="s">
        <v>23</v>
      </c>
      <c r="C21" s="11"/>
      <c r="D21" s="11"/>
      <c r="E21" s="45">
        <f>+K21</f>
        <v>26320.412</v>
      </c>
      <c r="F21" s="45">
        <v>26054.77</v>
      </c>
      <c r="G21"/>
      <c r="H21" s="45">
        <f>17121.486+8131.897</f>
        <v>25253.383</v>
      </c>
      <c r="I21" s="45">
        <f t="shared" si="0"/>
        <v>801.3869999999988</v>
      </c>
      <c r="J21" s="45">
        <f>17376.858+8142.167</f>
        <v>25519.025</v>
      </c>
      <c r="K21" s="94">
        <f t="shared" si="1"/>
        <v>26320.412</v>
      </c>
      <c r="L21" s="94">
        <f>+E21-F21</f>
        <v>265.6419999999998</v>
      </c>
      <c r="M21"/>
      <c r="N21" s="95">
        <v>-3233</v>
      </c>
      <c r="O21" s="95" t="s">
        <v>1</v>
      </c>
      <c r="P21"/>
      <c r="Q21" s="77">
        <v>16292.216040500003</v>
      </c>
    </row>
    <row r="22" spans="2:17" ht="15">
      <c r="B22" s="11" t="s">
        <v>24</v>
      </c>
      <c r="C22" s="11"/>
      <c r="D22" s="11"/>
      <c r="E22" s="45">
        <f>+K22</f>
        <v>16342.026000000002</v>
      </c>
      <c r="F22" s="45">
        <v>14851.699</v>
      </c>
      <c r="G22"/>
      <c r="H22" s="45">
        <f>614.348+13878.399</f>
        <v>14492.747</v>
      </c>
      <c r="I22" s="45">
        <f t="shared" si="0"/>
        <v>358.95200000000114</v>
      </c>
      <c r="J22" s="45">
        <f>904.615+15078.459</f>
        <v>15983.074</v>
      </c>
      <c r="K22" s="94">
        <f t="shared" si="1"/>
        <v>16342.026000000002</v>
      </c>
      <c r="L22" s="94">
        <f>+E22-F22</f>
        <v>1490.3270000000011</v>
      </c>
      <c r="M22"/>
      <c r="N22">
        <v>-462</v>
      </c>
      <c r="O22"/>
      <c r="P22"/>
      <c r="Q22" s="77">
        <v>331</v>
      </c>
    </row>
    <row r="23" spans="2:17" ht="15">
      <c r="B23" s="11" t="s">
        <v>40</v>
      </c>
      <c r="C23" s="11"/>
      <c r="D23" s="11"/>
      <c r="E23" s="45">
        <f>+K23</f>
        <v>96.444</v>
      </c>
      <c r="F23" s="45">
        <v>83.107</v>
      </c>
      <c r="G23"/>
      <c r="H23" s="45">
        <v>87.322</v>
      </c>
      <c r="I23" s="45">
        <f t="shared" si="0"/>
        <v>-4.215000000000003</v>
      </c>
      <c r="J23" s="45">
        <v>100.659</v>
      </c>
      <c r="K23" s="94">
        <f t="shared" si="1"/>
        <v>96.444</v>
      </c>
      <c r="L23" s="94">
        <f>+E23-F23</f>
        <v>13.337000000000003</v>
      </c>
      <c r="M23"/>
      <c r="N23" t="s">
        <v>1</v>
      </c>
      <c r="O23"/>
      <c r="P23"/>
      <c r="Q23" s="77">
        <v>2428.2122007</v>
      </c>
    </row>
    <row r="24" spans="2:17" ht="15">
      <c r="B24" s="11" t="s">
        <v>38</v>
      </c>
      <c r="C24" s="11"/>
      <c r="D24" s="11"/>
      <c r="E24" s="45">
        <f>+K24</f>
        <v>1826.0179999999996</v>
      </c>
      <c r="F24" s="45">
        <v>2546.269</v>
      </c>
      <c r="G24"/>
      <c r="H24" s="45">
        <v>2312.126</v>
      </c>
      <c r="I24" s="45">
        <f t="shared" si="0"/>
        <v>234.14299999999957</v>
      </c>
      <c r="J24" s="45">
        <v>1591.875</v>
      </c>
      <c r="K24" s="94">
        <f t="shared" si="1"/>
        <v>1826.0179999999996</v>
      </c>
      <c r="L24" s="94">
        <f>+E24-F24</f>
        <v>-720.2510000000002</v>
      </c>
      <c r="M24"/>
      <c r="N24">
        <v>129</v>
      </c>
      <c r="O24"/>
      <c r="P24"/>
      <c r="Q24" s="78">
        <v>44536.415086</v>
      </c>
    </row>
    <row r="25" spans="1:17" ht="15.75">
      <c r="A25" s="16" t="s">
        <v>79</v>
      </c>
      <c r="B25" s="11"/>
      <c r="C25" s="11"/>
      <c r="D25" s="11"/>
      <c r="E25" s="46">
        <f>SUM(E21:E24)-1.099</f>
        <v>44583.801</v>
      </c>
      <c r="F25" s="46">
        <f>SUM(F21:F24)</f>
        <v>43535.845</v>
      </c>
      <c r="G25"/>
      <c r="H25" s="46">
        <f>SUM(H21:H24)</f>
        <v>42145.57800000001</v>
      </c>
      <c r="I25" s="45">
        <f t="shared" si="0"/>
        <v>1390.2669999999925</v>
      </c>
      <c r="J25" s="46">
        <f>SUM(J21:J24)</f>
        <v>43194.633</v>
      </c>
      <c r="K25" s="94">
        <f t="shared" si="1"/>
        <v>44584.899999999994</v>
      </c>
      <c r="L25" s="94">
        <f>+E25-F25</f>
        <v>1047.9559999999983</v>
      </c>
      <c r="M25"/>
      <c r="N25" s="95">
        <v>-3566</v>
      </c>
      <c r="O25"/>
      <c r="P25"/>
      <c r="Q25" s="77"/>
    </row>
    <row r="26" spans="1:17" ht="16.5" hidden="1" thickBot="1">
      <c r="A26" s="11"/>
      <c r="B26" s="11"/>
      <c r="C26" s="11"/>
      <c r="D26" s="11"/>
      <c r="E26" s="45"/>
      <c r="F26" s="45"/>
      <c r="G26"/>
      <c r="H26"/>
      <c r="I26" s="45" t="s">
        <v>112</v>
      </c>
      <c r="J26"/>
      <c r="K26" s="94" t="s">
        <v>111</v>
      </c>
      <c r="L26"/>
      <c r="M26"/>
      <c r="N26" t="s">
        <v>1</v>
      </c>
      <c r="O26"/>
      <c r="P26"/>
      <c r="Q26" s="79">
        <v>72626.688466</v>
      </c>
    </row>
    <row r="27" spans="1:17" ht="16.5" thickBot="1">
      <c r="A27" s="16" t="s">
        <v>25</v>
      </c>
      <c r="B27" s="16"/>
      <c r="C27" s="16"/>
      <c r="D27" s="16"/>
      <c r="E27" s="47">
        <f>+E25+E17+E15+E16+0.5</f>
        <v>71609.906</v>
      </c>
      <c r="F27" s="47">
        <f>+F25+F18</f>
        <v>71017.845</v>
      </c>
      <c r="G27"/>
      <c r="H27" s="47">
        <f>+H25+H18</f>
        <v>69485.11600000001</v>
      </c>
      <c r="I27" s="45">
        <f t="shared" si="0"/>
        <v>1532.728999999992</v>
      </c>
      <c r="J27" s="47">
        <f>+J25+J18</f>
        <v>70078.075</v>
      </c>
      <c r="K27" s="94">
        <f t="shared" si="1"/>
        <v>71610.80399999999</v>
      </c>
      <c r="L27" s="94">
        <f>+E27-F27</f>
        <v>592.0610000000015</v>
      </c>
      <c r="M27"/>
      <c r="N27" s="95">
        <v>-4023</v>
      </c>
      <c r="O27"/>
      <c r="P27"/>
      <c r="Q27" s="77"/>
    </row>
    <row r="28" spans="1:17" ht="15.75" thickTop="1">
      <c r="A28" s="59"/>
      <c r="B28" s="11"/>
      <c r="C28" s="11"/>
      <c r="D28" s="11"/>
      <c r="E28" s="45"/>
      <c r="F28" s="45"/>
      <c r="G28"/>
      <c r="H28"/>
      <c r="I28" s="45" t="s">
        <v>112</v>
      </c>
      <c r="J28"/>
      <c r="K28" s="94" t="s">
        <v>111</v>
      </c>
      <c r="L28"/>
      <c r="M28"/>
      <c r="N28" t="s">
        <v>1</v>
      </c>
      <c r="O28"/>
      <c r="P28"/>
      <c r="Q28" s="77"/>
    </row>
    <row r="29" spans="1:17" ht="15.75">
      <c r="A29" s="15" t="s">
        <v>160</v>
      </c>
      <c r="B29" s="16"/>
      <c r="C29" s="16"/>
      <c r="D29" s="16"/>
      <c r="E29" s="45" t="s">
        <v>1</v>
      </c>
      <c r="F29" s="45" t="s">
        <v>1</v>
      </c>
      <c r="G29"/>
      <c r="H29"/>
      <c r="I29" s="45" t="s">
        <v>111</v>
      </c>
      <c r="J29"/>
      <c r="K29" s="94" t="s">
        <v>111</v>
      </c>
      <c r="L29"/>
      <c r="M29"/>
      <c r="N29" t="s">
        <v>1</v>
      </c>
      <c r="O29"/>
      <c r="P29"/>
      <c r="Q29" s="77"/>
    </row>
    <row r="30" spans="1:17" ht="15.75">
      <c r="A30" s="16" t="s">
        <v>39</v>
      </c>
      <c r="B30" s="11"/>
      <c r="C30" s="11"/>
      <c r="D30" s="11"/>
      <c r="E30" s="45"/>
      <c r="F30" s="45"/>
      <c r="G30"/>
      <c r="H30"/>
      <c r="I30" s="45" t="s">
        <v>112</v>
      </c>
      <c r="J30"/>
      <c r="K30" s="94" t="s">
        <v>111</v>
      </c>
      <c r="L30"/>
      <c r="M30"/>
      <c r="N30" t="s">
        <v>1</v>
      </c>
      <c r="O30"/>
      <c r="P30"/>
      <c r="Q30" s="77">
        <v>45780</v>
      </c>
    </row>
    <row r="31" spans="2:17" ht="15">
      <c r="B31" s="11" t="s">
        <v>26</v>
      </c>
      <c r="C31" s="11"/>
      <c r="D31" s="11"/>
      <c r="E31" s="45">
        <v>45780</v>
      </c>
      <c r="F31" s="45">
        <v>45780</v>
      </c>
      <c r="G31"/>
      <c r="H31" s="45">
        <f>+F31</f>
        <v>45780</v>
      </c>
      <c r="I31" s="45">
        <f t="shared" si="0"/>
        <v>0</v>
      </c>
      <c r="J31" s="45">
        <v>45780</v>
      </c>
      <c r="K31" s="94">
        <f t="shared" si="1"/>
        <v>45780</v>
      </c>
      <c r="L31" s="94">
        <f>+E31-F31</f>
        <v>0</v>
      </c>
      <c r="M31"/>
      <c r="N31" t="s">
        <v>1</v>
      </c>
      <c r="O31"/>
      <c r="P31"/>
      <c r="Q31" s="77">
        <v>13800.698595099999</v>
      </c>
    </row>
    <row r="32" spans="2:17" ht="15">
      <c r="B32" s="11" t="s">
        <v>27</v>
      </c>
      <c r="C32" s="11"/>
      <c r="D32" s="11"/>
      <c r="E32" s="45">
        <f>+K32</f>
        <v>1692.183</v>
      </c>
      <c r="F32" s="45">
        <v>1692.183</v>
      </c>
      <c r="G32"/>
      <c r="H32" s="45">
        <v>1639.811</v>
      </c>
      <c r="I32" s="45">
        <f t="shared" si="0"/>
        <v>52.37200000000007</v>
      </c>
      <c r="J32" s="45">
        <v>1639.811</v>
      </c>
      <c r="K32" s="94">
        <f t="shared" si="1"/>
        <v>1692.183</v>
      </c>
      <c r="L32" s="94">
        <f>+E32-F32</f>
        <v>0</v>
      </c>
      <c r="M32"/>
      <c r="O32"/>
      <c r="P32"/>
      <c r="Q32" s="77"/>
    </row>
    <row r="33" spans="2:17" ht="15">
      <c r="B33" s="11" t="s">
        <v>114</v>
      </c>
      <c r="C33" s="11"/>
      <c r="D33" s="11"/>
      <c r="E33" s="45">
        <f>+K33+78</f>
        <v>12489.456</v>
      </c>
      <c r="F33" s="45">
        <v>12372</v>
      </c>
      <c r="G33"/>
      <c r="H33" s="45">
        <v>10145.523</v>
      </c>
      <c r="I33" s="45">
        <f t="shared" si="0"/>
        <v>2226.4770000000008</v>
      </c>
      <c r="J33" s="45">
        <v>10184.979</v>
      </c>
      <c r="K33" s="94">
        <f t="shared" si="1"/>
        <v>12411.456</v>
      </c>
      <c r="L33" s="94">
        <f>+E33-F33</f>
        <v>117.45600000000013</v>
      </c>
      <c r="M33"/>
      <c r="N33">
        <v>-54</v>
      </c>
      <c r="O33"/>
      <c r="P33"/>
      <c r="Q33" s="78">
        <v>59580.698595099995</v>
      </c>
    </row>
    <row r="34" spans="1:17" ht="15.75">
      <c r="A34" s="16" t="s">
        <v>161</v>
      </c>
      <c r="B34" s="11"/>
      <c r="C34" s="11"/>
      <c r="D34" s="11"/>
      <c r="E34" s="46">
        <f>+E33+E31+E32-0.499</f>
        <v>59961.13999999999</v>
      </c>
      <c r="F34" s="46">
        <f>SUM(F31:F33)+1</f>
        <v>59845.183</v>
      </c>
      <c r="G34"/>
      <c r="H34" s="46">
        <f>SUM(H31:H33)</f>
        <v>57565.334</v>
      </c>
      <c r="I34" s="45">
        <f t="shared" si="0"/>
        <v>2279.8489999999947</v>
      </c>
      <c r="J34" s="46">
        <f>SUM(J31:J33)</f>
        <v>57604.79</v>
      </c>
      <c r="K34" s="94">
        <f t="shared" si="1"/>
        <v>59884.638999999996</v>
      </c>
      <c r="L34" s="94">
        <f>+E34-F34</f>
        <v>115.95699999999488</v>
      </c>
      <c r="M34"/>
      <c r="N34">
        <v>-54</v>
      </c>
      <c r="O34"/>
      <c r="P34"/>
      <c r="Q34" s="77"/>
    </row>
    <row r="35" spans="1:17" ht="15.75">
      <c r="A35" s="16" t="s">
        <v>162</v>
      </c>
      <c r="B35" s="11"/>
      <c r="C35" s="11"/>
      <c r="D35" s="11"/>
      <c r="E35" s="105">
        <v>0</v>
      </c>
      <c r="F35" s="105">
        <v>0</v>
      </c>
      <c r="G35"/>
      <c r="H35" s="48"/>
      <c r="I35" s="45"/>
      <c r="J35" s="48"/>
      <c r="K35" s="94"/>
      <c r="L35" s="94"/>
      <c r="M35"/>
      <c r="N35"/>
      <c r="O35"/>
      <c r="P35"/>
      <c r="Q35" s="77"/>
    </row>
    <row r="36" spans="1:17" ht="15.75">
      <c r="A36" s="16" t="s">
        <v>80</v>
      </c>
      <c r="B36" s="11"/>
      <c r="C36" s="11"/>
      <c r="D36" s="11"/>
      <c r="E36" s="46">
        <f>+E34-E35</f>
        <v>59961.13999999999</v>
      </c>
      <c r="F36" s="46">
        <f>+F34-F35</f>
        <v>59845.183</v>
      </c>
      <c r="G36"/>
      <c r="H36" s="48"/>
      <c r="I36" s="45"/>
      <c r="J36" s="48"/>
      <c r="K36" s="94"/>
      <c r="L36" s="94"/>
      <c r="M36"/>
      <c r="N36"/>
      <c r="O36"/>
      <c r="P36"/>
      <c r="Q36" s="77"/>
    </row>
    <row r="37" spans="1:17" ht="15.75">
      <c r="A37" s="16"/>
      <c r="B37" s="11"/>
      <c r="C37" s="11"/>
      <c r="D37" s="11"/>
      <c r="E37" s="48" t="s">
        <v>1</v>
      </c>
      <c r="F37" s="48" t="s">
        <v>1</v>
      </c>
      <c r="G37"/>
      <c r="H37" s="48"/>
      <c r="I37" s="45" t="s">
        <v>111</v>
      </c>
      <c r="J37" s="48"/>
      <c r="K37" s="94" t="s">
        <v>111</v>
      </c>
      <c r="L37"/>
      <c r="M37"/>
      <c r="N37" t="s">
        <v>1</v>
      </c>
      <c r="O37"/>
      <c r="P37"/>
      <c r="Q37" s="77"/>
    </row>
    <row r="38" spans="1:17" ht="15.75">
      <c r="A38" s="15" t="s">
        <v>159</v>
      </c>
      <c r="B38" s="11"/>
      <c r="C38" s="11"/>
      <c r="D38" s="11"/>
      <c r="E38" s="45"/>
      <c r="F38" s="45"/>
      <c r="G38"/>
      <c r="H38" s="45"/>
      <c r="I38" s="45" t="s">
        <v>113</v>
      </c>
      <c r="J38" s="45"/>
      <c r="K38" s="94" t="s">
        <v>111</v>
      </c>
      <c r="L38"/>
      <c r="M38"/>
      <c r="N38" t="s">
        <v>1</v>
      </c>
      <c r="O38"/>
      <c r="P38"/>
      <c r="Q38" s="77">
        <v>1971.6576471000005</v>
      </c>
    </row>
    <row r="39" spans="2:17" ht="15" hidden="1">
      <c r="B39" s="11" t="s">
        <v>81</v>
      </c>
      <c r="C39" s="11"/>
      <c r="D39" s="11"/>
      <c r="E39" s="49">
        <v>0</v>
      </c>
      <c r="F39" s="49">
        <v>0</v>
      </c>
      <c r="G39"/>
      <c r="H39" s="49"/>
      <c r="I39" s="45">
        <f t="shared" si="0"/>
        <v>0</v>
      </c>
      <c r="J39" s="49"/>
      <c r="K39" s="94">
        <f t="shared" si="1"/>
        <v>0</v>
      </c>
      <c r="L39"/>
      <c r="M39"/>
      <c r="N39">
        <v>37</v>
      </c>
      <c r="O39"/>
      <c r="P39"/>
      <c r="Q39" s="77">
        <v>9448</v>
      </c>
    </row>
    <row r="40" spans="2:17" ht="15">
      <c r="B40" s="11" t="s">
        <v>41</v>
      </c>
      <c r="C40" s="11"/>
      <c r="D40" s="11"/>
      <c r="E40" s="45">
        <f>+K40</f>
        <v>1426.28</v>
      </c>
      <c r="F40" s="45">
        <v>1468.809</v>
      </c>
      <c r="G40"/>
      <c r="H40" s="45">
        <v>1468.809</v>
      </c>
      <c r="I40" s="45">
        <f t="shared" si="0"/>
        <v>0</v>
      </c>
      <c r="J40" s="45">
        <v>1426.28</v>
      </c>
      <c r="K40" s="94">
        <f t="shared" si="1"/>
        <v>1426.28</v>
      </c>
      <c r="L40" s="94">
        <f aca="true" t="shared" si="2" ref="L40:L45">+E40-F40</f>
        <v>-42.528999999999996</v>
      </c>
      <c r="M40"/>
      <c r="N40" t="s">
        <v>1</v>
      </c>
      <c r="O40"/>
      <c r="P40"/>
      <c r="Q40" s="77" t="s">
        <v>1</v>
      </c>
    </row>
    <row r="41" spans="2:17" ht="15">
      <c r="B41" s="11" t="s">
        <v>29</v>
      </c>
      <c r="C41" s="11"/>
      <c r="D41" s="11"/>
      <c r="E41" s="45">
        <f>+K41</f>
        <v>8.473</v>
      </c>
      <c r="F41" s="45">
        <v>8.473</v>
      </c>
      <c r="G41"/>
      <c r="H41" s="45">
        <v>0</v>
      </c>
      <c r="I41" s="45">
        <f t="shared" si="0"/>
        <v>8.473</v>
      </c>
      <c r="J41" s="45">
        <v>0</v>
      </c>
      <c r="K41" s="94">
        <f t="shared" si="1"/>
        <v>8.473</v>
      </c>
      <c r="L41" s="94">
        <f t="shared" si="2"/>
        <v>0</v>
      </c>
      <c r="M41"/>
      <c r="N41">
        <v>37</v>
      </c>
      <c r="O41"/>
      <c r="P41"/>
      <c r="Q41" s="78">
        <v>11419.6576471</v>
      </c>
    </row>
    <row r="42" spans="1:17" ht="15.75">
      <c r="A42" s="16" t="s">
        <v>82</v>
      </c>
      <c r="B42" s="11"/>
      <c r="C42" s="11"/>
      <c r="D42" s="11"/>
      <c r="E42" s="46">
        <f>+E40+E41+E39-0.399</f>
        <v>1434.354</v>
      </c>
      <c r="F42" s="46">
        <f>+F40+F41</f>
        <v>1477.282</v>
      </c>
      <c r="G42"/>
      <c r="H42" s="46">
        <f>+H40+H41</f>
        <v>1468.809</v>
      </c>
      <c r="I42" s="45">
        <f t="shared" si="0"/>
        <v>8.472999999999956</v>
      </c>
      <c r="J42" s="46">
        <f>+J40+J41</f>
        <v>1426.28</v>
      </c>
      <c r="K42" s="94">
        <f t="shared" si="1"/>
        <v>1434.753</v>
      </c>
      <c r="L42" s="94">
        <f t="shared" si="2"/>
        <v>-42.927999999999884</v>
      </c>
      <c r="M42"/>
      <c r="N42">
        <v>37</v>
      </c>
      <c r="O42"/>
      <c r="P42"/>
      <c r="Q42" s="77"/>
    </row>
    <row r="43" spans="1:17" ht="15.75">
      <c r="A43" s="16"/>
      <c r="B43" s="11"/>
      <c r="C43" s="11"/>
      <c r="D43" s="11"/>
      <c r="E43" s="48"/>
      <c r="F43" s="48"/>
      <c r="G43"/>
      <c r="H43" s="48"/>
      <c r="I43" s="45" t="s">
        <v>112</v>
      </c>
      <c r="J43" s="48"/>
      <c r="K43" s="94" t="s">
        <v>111</v>
      </c>
      <c r="L43" s="94">
        <f t="shared" si="2"/>
        <v>0</v>
      </c>
      <c r="M43"/>
      <c r="N43" t="s">
        <v>1</v>
      </c>
      <c r="O43"/>
      <c r="P43"/>
      <c r="Q43" s="77">
        <v>0</v>
      </c>
    </row>
    <row r="44" spans="2:17" ht="15">
      <c r="B44" s="11" t="s">
        <v>28</v>
      </c>
      <c r="C44" s="11"/>
      <c r="D44" s="11"/>
      <c r="E44" s="45">
        <f>+K44-77</f>
        <v>2698.02</v>
      </c>
      <c r="F44" s="45">
        <v>3281.619</v>
      </c>
      <c r="G44"/>
      <c r="H44" s="45">
        <f>1013.185+1772.445+2534.341-1213</f>
        <v>4106.971</v>
      </c>
      <c r="I44" s="45">
        <f t="shared" si="0"/>
        <v>-825.3519999999994</v>
      </c>
      <c r="J44" s="45">
        <f>1650.442+2575.94-1213+586.99</f>
        <v>3600.3719999999994</v>
      </c>
      <c r="K44" s="94">
        <f t="shared" si="1"/>
        <v>2775.02</v>
      </c>
      <c r="L44" s="94">
        <f t="shared" si="2"/>
        <v>-583.5990000000002</v>
      </c>
      <c r="M44"/>
      <c r="N44">
        <v>649</v>
      </c>
      <c r="O44"/>
      <c r="P44"/>
      <c r="Q44" s="77">
        <v>100</v>
      </c>
    </row>
    <row r="45" spans="2:17" ht="15">
      <c r="B45" s="11" t="s">
        <v>154</v>
      </c>
      <c r="C45" s="11"/>
      <c r="D45" s="11"/>
      <c r="E45" s="45">
        <f>+K45-23</f>
        <v>7423.631</v>
      </c>
      <c r="F45" s="45">
        <v>6344</v>
      </c>
      <c r="G45"/>
      <c r="H45" s="45">
        <f>+F45</f>
        <v>6344</v>
      </c>
      <c r="I45" s="45">
        <f t="shared" si="0"/>
        <v>0</v>
      </c>
      <c r="J45" s="45">
        <v>7446.631</v>
      </c>
      <c r="K45" s="94">
        <f t="shared" si="1"/>
        <v>7446.631</v>
      </c>
      <c r="L45" s="94">
        <f t="shared" si="2"/>
        <v>1079.6310000000003</v>
      </c>
      <c r="M45"/>
      <c r="N45" s="95">
        <v>-4652</v>
      </c>
      <c r="O45"/>
      <c r="P45"/>
      <c r="Q45" s="78">
        <v>1626.418</v>
      </c>
    </row>
    <row r="46" spans="2:17" ht="15">
      <c r="B46" s="11" t="s">
        <v>153</v>
      </c>
      <c r="C46" s="11"/>
      <c r="D46" s="11"/>
      <c r="E46" s="45">
        <v>23</v>
      </c>
      <c r="F46" s="45">
        <v>0</v>
      </c>
      <c r="G46"/>
      <c r="H46" s="45"/>
      <c r="I46" s="45"/>
      <c r="J46" s="45"/>
      <c r="K46" s="94"/>
      <c r="L46" s="94"/>
      <c r="M46"/>
      <c r="N46" s="95"/>
      <c r="O46"/>
      <c r="P46"/>
      <c r="Q46" s="104"/>
    </row>
    <row r="47" spans="2:17" ht="15">
      <c r="B47" s="11" t="s">
        <v>137</v>
      </c>
      <c r="C47" s="11"/>
      <c r="D47" s="11"/>
      <c r="E47" s="45">
        <f>+K47</f>
        <v>70.335</v>
      </c>
      <c r="F47" s="45">
        <v>70.335</v>
      </c>
      <c r="G47"/>
      <c r="H47" s="45">
        <v>0</v>
      </c>
      <c r="I47" s="45">
        <f t="shared" si="0"/>
        <v>70.335</v>
      </c>
      <c r="J47" s="45">
        <v>0</v>
      </c>
      <c r="K47" s="94">
        <f t="shared" si="1"/>
        <v>70.335</v>
      </c>
      <c r="L47" s="94">
        <f>+E47-F47</f>
        <v>0</v>
      </c>
      <c r="M47"/>
      <c r="N47">
        <v>-3</v>
      </c>
      <c r="O47"/>
      <c r="P47"/>
      <c r="Q47" s="77"/>
    </row>
    <row r="48" spans="1:17" ht="15.75">
      <c r="A48" s="16" t="s">
        <v>83</v>
      </c>
      <c r="B48" s="11"/>
      <c r="C48" s="11"/>
      <c r="D48" s="11"/>
      <c r="E48" s="46">
        <f>+E44+E45+E47+E46</f>
        <v>10214.985999999999</v>
      </c>
      <c r="F48" s="46">
        <f>SUM(F44:F47)</f>
        <v>9695.954</v>
      </c>
      <c r="G48"/>
      <c r="H48" s="46">
        <f>SUM(H44:H47)</f>
        <v>10450.971</v>
      </c>
      <c r="I48" s="45">
        <f t="shared" si="0"/>
        <v>-755.0169999999998</v>
      </c>
      <c r="J48" s="46">
        <f>SUM(J44:J47)</f>
        <v>11047.003</v>
      </c>
      <c r="K48" s="94">
        <f t="shared" si="1"/>
        <v>10291.986</v>
      </c>
      <c r="L48" s="94">
        <f>+E48-F48</f>
        <v>519.0319999999992</v>
      </c>
      <c r="M48"/>
      <c r="N48" s="95">
        <v>-4006</v>
      </c>
      <c r="O48"/>
      <c r="P48"/>
      <c r="Q48" s="77">
        <v>13046.0756471</v>
      </c>
    </row>
    <row r="49" spans="1:17" ht="16.5" thickBot="1">
      <c r="A49" s="16" t="s">
        <v>30</v>
      </c>
      <c r="B49" s="11"/>
      <c r="C49" s="11"/>
      <c r="D49" s="11"/>
      <c r="E49" s="45">
        <f>+E48+E42</f>
        <v>11649.339999999998</v>
      </c>
      <c r="F49" s="45">
        <f>+F42+F48</f>
        <v>11173.235999999999</v>
      </c>
      <c r="G49"/>
      <c r="H49" s="45">
        <f>+H42+H48</f>
        <v>11919.779999999999</v>
      </c>
      <c r="I49" s="45">
        <f t="shared" si="0"/>
        <v>-746.5439999999999</v>
      </c>
      <c r="J49" s="45">
        <f>+J42+J48</f>
        <v>12473.283000000001</v>
      </c>
      <c r="K49" s="94">
        <f t="shared" si="1"/>
        <v>11726.739000000001</v>
      </c>
      <c r="L49" s="94">
        <f>+E49-F49</f>
        <v>476.10399999999936</v>
      </c>
      <c r="M49"/>
      <c r="N49" s="95">
        <v>-3969</v>
      </c>
      <c r="O49"/>
      <c r="P49"/>
      <c r="Q49" s="79">
        <v>72626.7742422</v>
      </c>
    </row>
    <row r="50" spans="1:17" ht="17.25" thickBot="1" thickTop="1">
      <c r="A50" s="16" t="s">
        <v>31</v>
      </c>
      <c r="B50" s="16"/>
      <c r="C50" s="16"/>
      <c r="D50" s="11"/>
      <c r="E50" s="47">
        <f>+E49+E34</f>
        <v>71610.48</v>
      </c>
      <c r="F50" s="47">
        <f>+F34+F49</f>
        <v>71018.419</v>
      </c>
      <c r="G50"/>
      <c r="H50" s="47">
        <f>+H34+H49</f>
        <v>69485.114</v>
      </c>
      <c r="I50" s="45">
        <f t="shared" si="0"/>
        <v>1533.304999999993</v>
      </c>
      <c r="J50" s="47">
        <f>+J34+J49</f>
        <v>70078.073</v>
      </c>
      <c r="K50" s="94">
        <f t="shared" si="1"/>
        <v>71611.378</v>
      </c>
      <c r="L50" s="94">
        <f>+E50-F50</f>
        <v>592.0610000000015</v>
      </c>
      <c r="M50"/>
      <c r="N50" s="95">
        <v>-4023</v>
      </c>
      <c r="O50"/>
      <c r="P50"/>
      <c r="Q50" s="80">
        <v>1.3014569374202707</v>
      </c>
    </row>
    <row r="51" spans="1:16" ht="15.75" thickTop="1">
      <c r="A51" s="16"/>
      <c r="B51" s="16"/>
      <c r="C51" s="16"/>
      <c r="D51" s="16"/>
      <c r="E51" s="60" t="s">
        <v>1</v>
      </c>
      <c r="F51" s="60" t="s">
        <v>1</v>
      </c>
      <c r="G51"/>
      <c r="H51"/>
      <c r="I51"/>
      <c r="J51"/>
      <c r="K51"/>
      <c r="L51" s="94" t="s">
        <v>112</v>
      </c>
      <c r="M51"/>
      <c r="N51"/>
      <c r="O51"/>
      <c r="P51"/>
    </row>
    <row r="52" spans="1:16" ht="15">
      <c r="A52" s="16" t="s">
        <v>96</v>
      </c>
      <c r="B52" s="16"/>
      <c r="C52" s="16"/>
      <c r="D52" s="16"/>
      <c r="E52" s="61">
        <f>+E34/45780</f>
        <v>1.3097671472258627</v>
      </c>
      <c r="F52" s="61">
        <v>1.3</v>
      </c>
      <c r="G52"/>
      <c r="H52"/>
      <c r="I52"/>
      <c r="J52"/>
      <c r="K52"/>
      <c r="L52"/>
      <c r="M52"/>
      <c r="N52"/>
      <c r="O52"/>
      <c r="P52"/>
    </row>
    <row r="53" spans="1:16" ht="15">
      <c r="A53" s="16"/>
      <c r="B53" s="16"/>
      <c r="C53" s="16"/>
      <c r="D53" s="16"/>
      <c r="E53" s="61"/>
      <c r="F53" s="61"/>
      <c r="G53"/>
      <c r="H53"/>
      <c r="I53"/>
      <c r="J53"/>
      <c r="K53"/>
      <c r="L53"/>
      <c r="M53"/>
      <c r="N53"/>
      <c r="O53"/>
      <c r="P53"/>
    </row>
    <row r="54" spans="1:16" ht="15">
      <c r="A54" s="16"/>
      <c r="B54" s="16"/>
      <c r="C54" s="16"/>
      <c r="D54" s="16"/>
      <c r="E54" s="61"/>
      <c r="F54" s="61"/>
      <c r="G54"/>
      <c r="H54"/>
      <c r="I54"/>
      <c r="J54"/>
      <c r="K54"/>
      <c r="L54"/>
      <c r="M54"/>
      <c r="N54"/>
      <c r="O54"/>
      <c r="P54"/>
    </row>
    <row r="55" spans="1:16" ht="15">
      <c r="A55" s="16"/>
      <c r="B55" s="16"/>
      <c r="C55" s="16"/>
      <c r="D55" s="16"/>
      <c r="F55" s="61"/>
      <c r="G55"/>
      <c r="H55"/>
      <c r="I55"/>
      <c r="J55"/>
      <c r="K55"/>
      <c r="L55"/>
      <c r="M55"/>
      <c r="N55"/>
      <c r="O55"/>
      <c r="P55"/>
    </row>
    <row r="56" spans="1:7" ht="15">
      <c r="A56" s="93" t="s">
        <v>138</v>
      </c>
      <c r="B56" s="11"/>
      <c r="C56" s="11"/>
      <c r="D56" s="11"/>
      <c r="E56" s="61"/>
      <c r="F56" s="50"/>
      <c r="G56" s="11" t="s">
        <v>64</v>
      </c>
    </row>
    <row r="57" spans="1:7" ht="15">
      <c r="A57" s="93" t="s">
        <v>184</v>
      </c>
      <c r="B57" s="16"/>
      <c r="C57" s="16"/>
      <c r="D57" s="16"/>
      <c r="E57" s="16"/>
      <c r="F57" s="16"/>
      <c r="G57" s="16"/>
    </row>
    <row r="58" spans="1:7" ht="15">
      <c r="A58" s="16" t="s">
        <v>1</v>
      </c>
      <c r="B58" s="16"/>
      <c r="C58" s="16"/>
      <c r="D58" s="16"/>
      <c r="E58" s="16"/>
      <c r="F58" s="16"/>
      <c r="G58" s="16"/>
    </row>
    <row r="59" spans="1:7" ht="15">
      <c r="A59" s="16" t="s">
        <v>1</v>
      </c>
      <c r="B59" s="16"/>
      <c r="C59" s="16"/>
      <c r="D59" s="16"/>
      <c r="E59" s="16"/>
      <c r="F59" s="16"/>
      <c r="G59" s="16"/>
    </row>
    <row r="95" ht="14.25">
      <c r="G95" s="58" t="s">
        <v>65</v>
      </c>
    </row>
  </sheetData>
  <sheetProtection/>
  <printOptions/>
  <pageMargins left="1.299212598425197" right="0.5118110236220472" top="0.7874015748031497" bottom="0.984251968503937" header="0.5118110236220472" footer="0.5118110236220472"/>
  <pageSetup horizontalDpi="600" verticalDpi="600" orientation="portrait" paperSize="9" scale="80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0">
      <selection activeCell="H12" sqref="H12"/>
    </sheetView>
  </sheetViews>
  <sheetFormatPr defaultColWidth="9.140625" defaultRowHeight="12.75"/>
  <cols>
    <col min="1" max="1" width="3.7109375" style="11" customWidth="1"/>
    <col min="2" max="5" width="9.140625" style="11" customWidth="1"/>
    <col min="6" max="6" width="18.00390625" style="11" customWidth="1"/>
    <col min="7" max="7" width="13.8515625" style="11" customWidth="1"/>
    <col min="8" max="8" width="13.57421875" style="11" customWidth="1"/>
    <col min="9" max="16384" width="9.140625" style="11" customWidth="1"/>
  </cols>
  <sheetData>
    <row r="1" ht="14.25">
      <c r="A1" s="93" t="s">
        <v>197</v>
      </c>
    </row>
    <row r="2" ht="15">
      <c r="A2" s="16" t="s">
        <v>188</v>
      </c>
    </row>
    <row r="3" ht="15">
      <c r="A3" s="16"/>
    </row>
    <row r="4" ht="15">
      <c r="A4" s="15" t="s">
        <v>175</v>
      </c>
    </row>
    <row r="5" ht="15">
      <c r="A5" s="15" t="s">
        <v>192</v>
      </c>
    </row>
    <row r="6" spans="2:6" ht="15">
      <c r="B6" s="132"/>
      <c r="C6" s="133"/>
      <c r="D6" s="132"/>
      <c r="E6" s="132"/>
      <c r="F6" s="132"/>
    </row>
    <row r="7" spans="2:8" ht="15">
      <c r="B7" s="132"/>
      <c r="C7" s="132"/>
      <c r="D7" s="132"/>
      <c r="E7" s="132"/>
      <c r="G7" s="144"/>
      <c r="H7" s="106" t="s">
        <v>179</v>
      </c>
    </row>
    <row r="8" spans="2:8" ht="15">
      <c r="B8" s="132"/>
      <c r="C8" s="132"/>
      <c r="D8" s="132"/>
      <c r="E8" s="132"/>
      <c r="F8" s="132"/>
      <c r="G8" s="145">
        <v>2010</v>
      </c>
      <c r="H8" s="145">
        <v>2009</v>
      </c>
    </row>
    <row r="9" spans="2:8" ht="15">
      <c r="B9" s="132"/>
      <c r="C9" s="132"/>
      <c r="D9" s="132"/>
      <c r="E9" s="132"/>
      <c r="F9" s="132"/>
      <c r="G9" s="106" t="s">
        <v>0</v>
      </c>
      <c r="H9" s="106" t="s">
        <v>0</v>
      </c>
    </row>
    <row r="10" spans="2:8" ht="15">
      <c r="B10" s="16" t="s">
        <v>86</v>
      </c>
      <c r="C10" s="132"/>
      <c r="D10" s="132"/>
      <c r="E10" s="132"/>
      <c r="F10" s="132"/>
      <c r="G10" s="144"/>
      <c r="H10" s="144"/>
    </row>
    <row r="11" spans="2:8" ht="15">
      <c r="B11" s="134" t="s">
        <v>171</v>
      </c>
      <c r="C11" s="132"/>
      <c r="D11" s="132"/>
      <c r="E11" s="132"/>
      <c r="F11" s="132"/>
      <c r="G11" s="20">
        <f>+'Income Statement'!E29</f>
        <v>132</v>
      </c>
      <c r="H11" s="20">
        <f>+'Income Statement'!G29</f>
        <v>21</v>
      </c>
    </row>
    <row r="12" spans="3:8" ht="15">
      <c r="C12" s="132"/>
      <c r="D12" s="132"/>
      <c r="E12" s="132"/>
      <c r="F12" s="132"/>
      <c r="G12" s="20"/>
      <c r="H12" s="20"/>
    </row>
    <row r="13" spans="2:8" ht="15">
      <c r="B13" s="134" t="s">
        <v>172</v>
      </c>
      <c r="C13" s="132"/>
      <c r="D13" s="132"/>
      <c r="E13" s="132"/>
      <c r="F13" s="132"/>
      <c r="G13" s="20"/>
      <c r="H13" s="20"/>
    </row>
    <row r="14" spans="2:8" ht="15">
      <c r="B14" s="107" t="s">
        <v>115</v>
      </c>
      <c r="C14" s="132"/>
      <c r="D14" s="132"/>
      <c r="E14" s="132"/>
      <c r="F14" s="132"/>
      <c r="G14" s="20">
        <v>456</v>
      </c>
      <c r="H14" s="20">
        <v>457</v>
      </c>
    </row>
    <row r="15" spans="2:8" ht="15">
      <c r="B15" s="107" t="s">
        <v>116</v>
      </c>
      <c r="C15" s="132"/>
      <c r="D15" s="132"/>
      <c r="E15" s="132"/>
      <c r="F15" s="132"/>
      <c r="G15" s="146">
        <f>-25+95+125+50+15</f>
        <v>260</v>
      </c>
      <c r="H15" s="146">
        <v>431</v>
      </c>
    </row>
    <row r="16" spans="2:8" ht="15">
      <c r="B16" s="107" t="s">
        <v>117</v>
      </c>
      <c r="C16" s="132"/>
      <c r="D16" s="132"/>
      <c r="E16" s="132"/>
      <c r="F16" s="132"/>
      <c r="G16" s="20">
        <f>G14+G11+G15</f>
        <v>848</v>
      </c>
      <c r="H16" s="20">
        <v>909</v>
      </c>
    </row>
    <row r="17" spans="2:8" ht="15">
      <c r="B17" s="107"/>
      <c r="C17" s="132"/>
      <c r="D17" s="132"/>
      <c r="E17" s="132"/>
      <c r="F17" s="132"/>
      <c r="G17" s="20"/>
      <c r="H17" s="20"/>
    </row>
    <row r="18" spans="2:8" ht="15">
      <c r="B18" s="135" t="s">
        <v>118</v>
      </c>
      <c r="C18" s="132"/>
      <c r="D18" s="132"/>
      <c r="E18" s="132"/>
      <c r="F18" s="132"/>
      <c r="G18" s="20"/>
      <c r="H18" s="20"/>
    </row>
    <row r="19" spans="2:8" ht="15">
      <c r="B19" s="107" t="s">
        <v>119</v>
      </c>
      <c r="C19" s="132"/>
      <c r="D19" s="132"/>
      <c r="E19" s="132"/>
      <c r="F19" s="132"/>
      <c r="G19" s="20">
        <f>-266-1490-270</f>
        <v>-2026</v>
      </c>
      <c r="H19" s="20">
        <v>3695</v>
      </c>
    </row>
    <row r="20" spans="2:8" ht="15">
      <c r="B20" s="107" t="s">
        <v>120</v>
      </c>
      <c r="C20" s="132"/>
      <c r="D20" s="132"/>
      <c r="E20" s="132"/>
      <c r="F20" s="132"/>
      <c r="G20" s="20">
        <f>-584</f>
        <v>-584</v>
      </c>
      <c r="H20" s="20">
        <v>649</v>
      </c>
    </row>
    <row r="21" spans="2:8" ht="15">
      <c r="B21" s="107" t="s">
        <v>122</v>
      </c>
      <c r="C21" s="132"/>
      <c r="D21" s="132"/>
      <c r="E21" s="132"/>
      <c r="F21" s="132"/>
      <c r="G21" s="146">
        <f>-15-43-25</f>
        <v>-83</v>
      </c>
      <c r="H21" s="146">
        <v>-3</v>
      </c>
    </row>
    <row r="22" spans="2:8" ht="15">
      <c r="B22" s="107" t="s">
        <v>168</v>
      </c>
      <c r="C22" s="132"/>
      <c r="D22" s="132"/>
      <c r="E22" s="132"/>
      <c r="F22" s="132"/>
      <c r="G22" s="20">
        <f>+G19+G20+G21</f>
        <v>-2693</v>
      </c>
      <c r="H22" s="20">
        <f>+H19+H20+H21</f>
        <v>4341</v>
      </c>
    </row>
    <row r="23" spans="2:8" ht="15">
      <c r="B23" s="107"/>
      <c r="C23" s="132"/>
      <c r="D23" s="132"/>
      <c r="E23" s="132"/>
      <c r="F23" s="132"/>
      <c r="G23" s="20"/>
      <c r="H23" s="20"/>
    </row>
    <row r="24" spans="2:8" ht="15">
      <c r="B24" s="16" t="s">
        <v>173</v>
      </c>
      <c r="C24" s="132"/>
      <c r="D24" s="132"/>
      <c r="E24" s="132"/>
      <c r="F24" s="132"/>
      <c r="G24" s="20"/>
      <c r="H24" s="20"/>
    </row>
    <row r="25" spans="2:8" ht="15" hidden="1">
      <c r="B25" s="136" t="s">
        <v>180</v>
      </c>
      <c r="C25" s="132"/>
      <c r="D25" s="132"/>
      <c r="E25" s="132"/>
      <c r="F25" s="132"/>
      <c r="G25" s="20">
        <v>0</v>
      </c>
      <c r="H25" s="20">
        <v>0</v>
      </c>
    </row>
    <row r="26" spans="2:9" s="121" customFormat="1" ht="15">
      <c r="B26" s="137" t="s">
        <v>187</v>
      </c>
      <c r="C26" s="138"/>
      <c r="D26" s="138"/>
      <c r="E26" s="138"/>
      <c r="F26" s="139"/>
      <c r="G26" s="147">
        <v>-15</v>
      </c>
      <c r="H26" s="147">
        <v>-165</v>
      </c>
      <c r="I26" s="121" t="s">
        <v>1</v>
      </c>
    </row>
    <row r="27" spans="2:8" ht="15">
      <c r="B27" s="107" t="s">
        <v>169</v>
      </c>
      <c r="C27" s="132"/>
      <c r="D27" s="132"/>
      <c r="E27" s="132"/>
      <c r="F27" s="132"/>
      <c r="G27" s="20">
        <f>+G26+G25</f>
        <v>-15</v>
      </c>
      <c r="H27" s="20">
        <v>-165</v>
      </c>
    </row>
    <row r="28" spans="2:8" ht="15">
      <c r="B28" s="107"/>
      <c r="C28" s="132"/>
      <c r="D28" s="132"/>
      <c r="E28" s="132"/>
      <c r="F28" s="132"/>
      <c r="G28" s="20"/>
      <c r="H28" s="20"/>
    </row>
    <row r="29" spans="2:8" ht="15">
      <c r="B29" s="16" t="s">
        <v>167</v>
      </c>
      <c r="C29" s="132"/>
      <c r="D29" s="132"/>
      <c r="E29" s="132"/>
      <c r="F29" s="132"/>
      <c r="G29" s="20"/>
      <c r="H29" s="20"/>
    </row>
    <row r="30" spans="2:8" ht="15">
      <c r="B30" s="111" t="s">
        <v>181</v>
      </c>
      <c r="C30" s="132"/>
      <c r="D30" s="132"/>
      <c r="E30" s="132"/>
      <c r="F30" s="132"/>
      <c r="G30" s="20">
        <v>-95</v>
      </c>
      <c r="H30" s="20">
        <v>-135</v>
      </c>
    </row>
    <row r="31" spans="2:8" ht="15">
      <c r="B31" s="111" t="s">
        <v>182</v>
      </c>
      <c r="C31" s="140"/>
      <c r="D31" s="132"/>
      <c r="E31" s="132"/>
      <c r="F31" s="132"/>
      <c r="G31" s="20">
        <f>1080</f>
        <v>1080</v>
      </c>
      <c r="H31" s="20">
        <f>-4652</f>
        <v>-4652</v>
      </c>
    </row>
    <row r="32" spans="2:8" ht="15" hidden="1">
      <c r="B32" s="107"/>
      <c r="C32" s="140" t="s">
        <v>121</v>
      </c>
      <c r="D32" s="132"/>
      <c r="E32" s="132"/>
      <c r="F32" s="132"/>
      <c r="G32" s="20"/>
      <c r="H32" s="20"/>
    </row>
    <row r="33" spans="2:8" ht="15">
      <c r="B33" s="107" t="s">
        <v>170</v>
      </c>
      <c r="C33" s="132"/>
      <c r="D33" s="132"/>
      <c r="E33" s="132"/>
      <c r="F33" s="132"/>
      <c r="G33" s="148">
        <f>+G31+G30</f>
        <v>985</v>
      </c>
      <c r="H33" s="148">
        <f>+H31+H30</f>
        <v>-4787</v>
      </c>
    </row>
    <row r="34" spans="2:8" ht="15">
      <c r="B34" s="107"/>
      <c r="C34" s="132"/>
      <c r="D34" s="132"/>
      <c r="E34" s="132"/>
      <c r="F34" s="132"/>
      <c r="G34" s="20"/>
      <c r="H34" s="20"/>
    </row>
    <row r="35" spans="2:8" ht="15">
      <c r="B35" s="107" t="s">
        <v>124</v>
      </c>
      <c r="C35" s="132"/>
      <c r="D35" s="132"/>
      <c r="E35" s="132"/>
      <c r="F35" s="132"/>
      <c r="G35" s="20">
        <f>+G11+G16+G22+G33+G27</f>
        <v>-743</v>
      </c>
      <c r="H35" s="20">
        <f>+H11+H16+H22+H33+H27</f>
        <v>319</v>
      </c>
    </row>
    <row r="36" spans="2:8" ht="15">
      <c r="B36" s="107"/>
      <c r="C36" s="132"/>
      <c r="D36" s="132"/>
      <c r="E36" s="132"/>
      <c r="F36" s="132"/>
      <c r="G36" s="20"/>
      <c r="H36" s="20"/>
    </row>
    <row r="37" spans="2:8" ht="15">
      <c r="B37" s="135" t="s">
        <v>123</v>
      </c>
      <c r="C37" s="132"/>
      <c r="D37" s="141"/>
      <c r="E37" s="132"/>
      <c r="F37" s="132"/>
      <c r="G37" s="20">
        <v>2546</v>
      </c>
      <c r="H37" s="20">
        <v>1513</v>
      </c>
    </row>
    <row r="38" spans="2:8" ht="15">
      <c r="B38" s="107"/>
      <c r="C38" s="132"/>
      <c r="D38" s="132"/>
      <c r="E38" s="132"/>
      <c r="F38" s="132"/>
      <c r="G38" s="20"/>
      <c r="H38" s="20"/>
    </row>
    <row r="39" spans="2:8" ht="15.75" thickBot="1">
      <c r="B39" s="135" t="s">
        <v>125</v>
      </c>
      <c r="C39" s="132"/>
      <c r="D39" s="132"/>
      <c r="E39" s="132"/>
      <c r="F39" s="132"/>
      <c r="G39" s="149">
        <f>+G35+G37</f>
        <v>1803</v>
      </c>
      <c r="H39" s="149">
        <f>+H35+H37</f>
        <v>1832</v>
      </c>
    </row>
    <row r="40" spans="2:8" ht="15.75" thickTop="1">
      <c r="B40" s="135"/>
      <c r="C40" s="132"/>
      <c r="D40" s="132"/>
      <c r="E40" s="132"/>
      <c r="F40" s="132"/>
      <c r="G40" s="19"/>
      <c r="H40" s="19"/>
    </row>
    <row r="41" spans="2:8" ht="15">
      <c r="B41" s="135"/>
      <c r="C41" s="132"/>
      <c r="D41" s="132"/>
      <c r="E41" s="132"/>
      <c r="F41" s="132"/>
      <c r="G41" s="19"/>
      <c r="H41" s="19"/>
    </row>
    <row r="42" spans="2:8" ht="15">
      <c r="B42" s="142" t="s">
        <v>177</v>
      </c>
      <c r="C42" s="109"/>
      <c r="D42" s="109"/>
      <c r="E42" s="109"/>
      <c r="F42" s="132"/>
      <c r="G42" s="144"/>
      <c r="H42" s="106" t="s">
        <v>179</v>
      </c>
    </row>
    <row r="43" spans="2:8" ht="15">
      <c r="B43" s="142"/>
      <c r="C43" s="109"/>
      <c r="D43" s="109"/>
      <c r="E43" s="109"/>
      <c r="F43" s="132"/>
      <c r="G43" s="144"/>
      <c r="H43" s="106"/>
    </row>
    <row r="44" spans="2:8" ht="15">
      <c r="B44" s="142"/>
      <c r="C44" s="109"/>
      <c r="D44" s="109"/>
      <c r="E44" s="109"/>
      <c r="F44" s="132"/>
      <c r="G44" s="145">
        <v>2010</v>
      </c>
      <c r="H44" s="145">
        <v>2009</v>
      </c>
    </row>
    <row r="45" spans="2:8" ht="15">
      <c r="B45" s="142"/>
      <c r="C45" s="109"/>
      <c r="D45" s="109"/>
      <c r="E45" s="109"/>
      <c r="F45" s="132"/>
      <c r="G45" s="106" t="s">
        <v>0</v>
      </c>
      <c r="H45" s="106" t="s">
        <v>0</v>
      </c>
    </row>
    <row r="46" spans="2:8" ht="15">
      <c r="B46" s="109" t="s">
        <v>178</v>
      </c>
      <c r="D46" s="109"/>
      <c r="F46" s="132"/>
      <c r="G46" s="109">
        <v>1826</v>
      </c>
      <c r="H46" s="109">
        <v>1832</v>
      </c>
    </row>
    <row r="47" spans="2:8" ht="15">
      <c r="B47" s="109" t="s">
        <v>153</v>
      </c>
      <c r="D47" s="109"/>
      <c r="F47" s="132"/>
      <c r="G47" s="109">
        <v>-23</v>
      </c>
      <c r="H47" s="109">
        <v>0</v>
      </c>
    </row>
    <row r="48" spans="2:8" ht="15" thickBot="1">
      <c r="B48" s="109"/>
      <c r="D48" s="109"/>
      <c r="F48" s="143"/>
      <c r="G48" s="110">
        <f>+G47+G46</f>
        <v>1803</v>
      </c>
      <c r="H48" s="110">
        <f>+H47+H46</f>
        <v>1832</v>
      </c>
    </row>
    <row r="49" spans="2:8" ht="15" thickTop="1">
      <c r="B49" s="109"/>
      <c r="D49" s="109"/>
      <c r="F49" s="143"/>
      <c r="G49" s="151"/>
      <c r="H49" s="151"/>
    </row>
    <row r="50" spans="2:8" ht="14.25">
      <c r="B50" s="109"/>
      <c r="D50" s="109"/>
      <c r="F50" s="143"/>
      <c r="G50" s="151"/>
      <c r="H50" s="151"/>
    </row>
    <row r="51" spans="2:8" ht="15">
      <c r="B51" s="108" t="s">
        <v>194</v>
      </c>
      <c r="C51" s="143"/>
      <c r="D51" s="143"/>
      <c r="E51" s="143"/>
      <c r="F51" s="143"/>
      <c r="G51" s="150"/>
      <c r="H51" s="150"/>
    </row>
    <row r="52" spans="2:8" ht="15">
      <c r="B52" s="108" t="s">
        <v>193</v>
      </c>
      <c r="C52" s="132"/>
      <c r="D52" s="132"/>
      <c r="E52" s="132"/>
      <c r="F52" s="132"/>
      <c r="G52" s="144"/>
      <c r="H52" s="144"/>
    </row>
    <row r="54" ht="14.25">
      <c r="A54" s="152"/>
    </row>
  </sheetData>
  <sheetProtection/>
  <printOptions/>
  <pageMargins left="0.7480314960629921" right="0.7480314960629921" top="0.7874015748031497" bottom="0.3937007874015748" header="0.5118110236220472" footer="0.5118110236220472"/>
  <pageSetup horizontalDpi="1200" verticalDpi="1200" orientation="portrait" paperSize="9" scale="90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9">
      <selection activeCell="A40" sqref="A40:A41"/>
    </sheetView>
  </sheetViews>
  <sheetFormatPr defaultColWidth="9.140625" defaultRowHeight="12.75"/>
  <cols>
    <col min="1" max="5" width="9.140625" style="11" customWidth="1"/>
    <col min="6" max="6" width="15.57421875" style="11" customWidth="1"/>
    <col min="7" max="7" width="13.7109375" style="11" customWidth="1"/>
    <col min="8" max="8" width="16.57421875" style="11" customWidth="1"/>
    <col min="9" max="9" width="9.140625" style="11" customWidth="1"/>
    <col min="10" max="10" width="10.421875" style="0" bestFit="1" customWidth="1"/>
    <col min="11" max="15" width="9.140625" style="11" customWidth="1"/>
    <col min="16" max="16" width="15.00390625" style="11" customWidth="1"/>
    <col min="17" max="17" width="13.421875" style="11" customWidth="1"/>
    <col min="18" max="16384" width="9.140625" style="11" customWidth="1"/>
  </cols>
  <sheetData>
    <row r="1" spans="1:8" ht="15">
      <c r="A1" s="16" t="s">
        <v>103</v>
      </c>
      <c r="B1" s="12"/>
      <c r="C1" s="12"/>
      <c r="D1" s="12"/>
      <c r="E1" s="12"/>
      <c r="F1" s="13"/>
      <c r="G1" s="13"/>
      <c r="H1" s="13"/>
    </row>
    <row r="2" spans="1:8" ht="15">
      <c r="A2" s="16"/>
      <c r="B2" s="12"/>
      <c r="C2" s="12"/>
      <c r="D2" s="12"/>
      <c r="E2" s="12"/>
      <c r="F2" s="13"/>
      <c r="G2" s="13"/>
      <c r="H2" s="13"/>
    </row>
    <row r="3" spans="1:8" ht="15">
      <c r="A3" s="16" t="s">
        <v>105</v>
      </c>
      <c r="B3" s="12"/>
      <c r="C3" s="12"/>
      <c r="D3" s="12"/>
      <c r="E3" s="12"/>
      <c r="F3" s="12"/>
      <c r="G3" s="12"/>
      <c r="H3" s="13"/>
    </row>
    <row r="4" spans="1:8" ht="15">
      <c r="A4" s="16"/>
      <c r="B4" s="16"/>
      <c r="C4" s="16"/>
      <c r="D4" s="16"/>
      <c r="E4" s="16"/>
      <c r="F4" s="16"/>
      <c r="G4" s="16"/>
      <c r="H4" s="50"/>
    </row>
    <row r="5" spans="1:8" ht="15">
      <c r="A5" s="15" t="s">
        <v>107</v>
      </c>
      <c r="B5" s="15"/>
      <c r="C5" s="15"/>
      <c r="D5" s="15"/>
      <c r="E5" s="15"/>
      <c r="F5" s="16"/>
      <c r="G5" s="16"/>
      <c r="H5" s="50"/>
    </row>
    <row r="6" spans="1:8" ht="15">
      <c r="A6" s="51" t="s">
        <v>108</v>
      </c>
      <c r="H6" s="50"/>
    </row>
    <row r="7" spans="1:8" ht="15">
      <c r="A7" s="51"/>
      <c r="H7" s="50"/>
    </row>
    <row r="8" spans="7:8" ht="14.25">
      <c r="G8" s="53" t="s">
        <v>110</v>
      </c>
      <c r="H8" s="53" t="s">
        <v>110</v>
      </c>
    </row>
    <row r="9" spans="7:8" ht="14.25">
      <c r="G9" s="53" t="s">
        <v>3</v>
      </c>
      <c r="H9" s="53" t="s">
        <v>3</v>
      </c>
    </row>
    <row r="10" spans="7:8" ht="14.25">
      <c r="G10" s="52" t="s">
        <v>106</v>
      </c>
      <c r="H10" s="52" t="s">
        <v>109</v>
      </c>
    </row>
    <row r="11" spans="7:8" ht="14.25">
      <c r="G11" s="54" t="s">
        <v>0</v>
      </c>
      <c r="H11" s="54" t="s">
        <v>0</v>
      </c>
    </row>
    <row r="12" spans="7:8" ht="14.25">
      <c r="G12" s="54" t="s">
        <v>84</v>
      </c>
      <c r="H12" s="54" t="s">
        <v>85</v>
      </c>
    </row>
    <row r="13" spans="1:8" ht="15">
      <c r="A13" s="16" t="s">
        <v>86</v>
      </c>
      <c r="G13" s="50"/>
      <c r="H13" s="50"/>
    </row>
    <row r="14" spans="1:20" ht="14.25">
      <c r="A14" s="11" t="s">
        <v>11</v>
      </c>
      <c r="G14" s="55">
        <f>13722+700</f>
        <v>14422</v>
      </c>
      <c r="H14" s="55">
        <v>14341</v>
      </c>
      <c r="K14" s="11" t="s">
        <v>1</v>
      </c>
      <c r="P14"/>
      <c r="Q14"/>
      <c r="R14"/>
      <c r="S14"/>
      <c r="T14"/>
    </row>
    <row r="15" spans="1:20" ht="14.25">
      <c r="A15" s="11" t="s">
        <v>12</v>
      </c>
      <c r="G15" s="55">
        <f>-1+494</f>
        <v>493</v>
      </c>
      <c r="H15" s="55">
        <v>782</v>
      </c>
      <c r="K15" s="11" t="s">
        <v>1</v>
      </c>
      <c r="P15"/>
      <c r="Q15"/>
      <c r="R15"/>
      <c r="S15"/>
      <c r="T15"/>
    </row>
    <row r="16" spans="1:20" ht="14.25">
      <c r="A16" s="11" t="s">
        <v>1</v>
      </c>
      <c r="G16" s="56">
        <f>+G14+G15</f>
        <v>14915</v>
      </c>
      <c r="H16" s="56">
        <f>+H14+H15</f>
        <v>15123</v>
      </c>
      <c r="K16" s="11" t="s">
        <v>1</v>
      </c>
      <c r="P16"/>
      <c r="Q16"/>
      <c r="R16"/>
      <c r="S16"/>
      <c r="T16"/>
    </row>
    <row r="17" spans="7:20" ht="14.25">
      <c r="G17" s="55"/>
      <c r="H17" s="55"/>
      <c r="K17" s="11" t="s">
        <v>1</v>
      </c>
      <c r="P17"/>
      <c r="Q17"/>
      <c r="R17"/>
      <c r="S17"/>
      <c r="T17"/>
    </row>
    <row r="18" spans="1:20" ht="14.25">
      <c r="A18" s="11" t="s">
        <v>4</v>
      </c>
      <c r="G18" s="55">
        <f>-9755-2584</f>
        <v>-12339</v>
      </c>
      <c r="H18" s="55">
        <v>-6648</v>
      </c>
      <c r="K18" s="11" t="s">
        <v>1</v>
      </c>
      <c r="P18"/>
      <c r="Q18"/>
      <c r="R18"/>
      <c r="S18"/>
      <c r="T18"/>
    </row>
    <row r="19" spans="1:20" ht="14.25">
      <c r="A19" s="11" t="s">
        <v>13</v>
      </c>
      <c r="G19" s="55">
        <v>-3538</v>
      </c>
      <c r="H19" s="55">
        <v>-3586</v>
      </c>
      <c r="K19" s="11" t="s">
        <v>64</v>
      </c>
      <c r="P19"/>
      <c r="Q19"/>
      <c r="R19"/>
      <c r="S19"/>
      <c r="T19"/>
    </row>
    <row r="20" spans="1:20" ht="14.25">
      <c r="A20" s="11" t="s">
        <v>5</v>
      </c>
      <c r="G20" s="55">
        <v>-752</v>
      </c>
      <c r="H20" s="55">
        <v>0</v>
      </c>
      <c r="K20" s="11" t="s">
        <v>1</v>
      </c>
      <c r="P20"/>
      <c r="Q20"/>
      <c r="R20"/>
      <c r="S20"/>
      <c r="T20"/>
    </row>
    <row r="21" spans="7:20" ht="14.25">
      <c r="G21" s="56">
        <f>+G18+G19+G20</f>
        <v>-16629</v>
      </c>
      <c r="H21" s="56">
        <f>+H18+H19+H20</f>
        <v>-10234</v>
      </c>
      <c r="K21" s="11" t="s">
        <v>1</v>
      </c>
      <c r="P21"/>
      <c r="Q21"/>
      <c r="R21"/>
      <c r="S21"/>
      <c r="T21"/>
    </row>
    <row r="22" spans="7:20" ht="14.25">
      <c r="G22" s="55"/>
      <c r="H22" s="55"/>
      <c r="P22"/>
      <c r="Q22"/>
      <c r="R22"/>
      <c r="S22"/>
      <c r="T22"/>
    </row>
    <row r="23" spans="1:20" ht="14.25">
      <c r="A23" s="11" t="s">
        <v>97</v>
      </c>
      <c r="G23" s="56">
        <f>+G16+G21</f>
        <v>-1714</v>
      </c>
      <c r="H23" s="56">
        <f>+H16+H21</f>
        <v>4889</v>
      </c>
      <c r="P23"/>
      <c r="Q23"/>
      <c r="R23"/>
      <c r="S23"/>
      <c r="T23"/>
    </row>
    <row r="24" spans="7:20" ht="14.25">
      <c r="G24" s="55"/>
      <c r="H24" s="55"/>
      <c r="K24" s="11" t="s">
        <v>1</v>
      </c>
      <c r="P24"/>
      <c r="Q24"/>
      <c r="R24"/>
      <c r="S24"/>
      <c r="T24"/>
    </row>
    <row r="25" spans="1:20" ht="15">
      <c r="A25" s="16" t="s">
        <v>88</v>
      </c>
      <c r="G25" s="55"/>
      <c r="H25" s="55"/>
      <c r="P25"/>
      <c r="Q25"/>
      <c r="R25"/>
      <c r="S25"/>
      <c r="T25"/>
    </row>
    <row r="26" spans="1:20" ht="14.25" hidden="1">
      <c r="A26" s="11" t="s">
        <v>33</v>
      </c>
      <c r="G26" s="55">
        <v>0</v>
      </c>
      <c r="H26" s="55">
        <v>0</v>
      </c>
      <c r="K26" s="11" t="s">
        <v>52</v>
      </c>
      <c r="P26"/>
      <c r="Q26"/>
      <c r="R26"/>
      <c r="S26"/>
      <c r="T26"/>
    </row>
    <row r="27" spans="1:20" ht="14.25">
      <c r="A27" s="11" t="s">
        <v>98</v>
      </c>
      <c r="G27" s="55">
        <v>-15</v>
      </c>
      <c r="H27" s="55">
        <v>-165</v>
      </c>
      <c r="K27" s="11" t="s">
        <v>1</v>
      </c>
      <c r="P27"/>
      <c r="Q27"/>
      <c r="R27"/>
      <c r="S27"/>
      <c r="T27"/>
    </row>
    <row r="28" spans="1:20" ht="14.25" hidden="1">
      <c r="A28" s="11" t="s">
        <v>1</v>
      </c>
      <c r="G28" s="55">
        <v>0</v>
      </c>
      <c r="H28" s="55">
        <v>0</v>
      </c>
      <c r="K28" s="11" t="s">
        <v>1</v>
      </c>
      <c r="P28"/>
      <c r="Q28"/>
      <c r="R28"/>
      <c r="S28"/>
      <c r="T28"/>
    </row>
    <row r="29" spans="1:20" ht="14.25">
      <c r="A29" s="11" t="s">
        <v>89</v>
      </c>
      <c r="G29" s="56">
        <f>+G28+G27+G26</f>
        <v>-15</v>
      </c>
      <c r="H29" s="56">
        <f>+H27+H28</f>
        <v>-165</v>
      </c>
      <c r="K29" s="11" t="s">
        <v>1</v>
      </c>
      <c r="P29"/>
      <c r="Q29"/>
      <c r="R29"/>
      <c r="S29"/>
      <c r="T29"/>
    </row>
    <row r="30" spans="7:20" ht="14.25">
      <c r="G30" s="55"/>
      <c r="H30" s="55"/>
      <c r="P30"/>
      <c r="Q30"/>
      <c r="R30"/>
      <c r="S30"/>
      <c r="T30"/>
    </row>
    <row r="31" spans="1:20" ht="15">
      <c r="A31" s="16" t="s">
        <v>87</v>
      </c>
      <c r="G31" s="55"/>
      <c r="H31" s="55"/>
      <c r="P31"/>
      <c r="Q31"/>
      <c r="R31"/>
      <c r="S31"/>
      <c r="T31"/>
    </row>
    <row r="32" spans="1:20" ht="14.25">
      <c r="A32" s="11" t="s">
        <v>92</v>
      </c>
      <c r="G32" s="55">
        <v>0</v>
      </c>
      <c r="H32" s="55">
        <v>0</v>
      </c>
      <c r="K32" s="11" t="s">
        <v>1</v>
      </c>
      <c r="P32"/>
      <c r="Q32"/>
      <c r="R32"/>
      <c r="S32"/>
      <c r="T32"/>
    </row>
    <row r="33" spans="1:20" ht="14.25">
      <c r="A33" s="11" t="s">
        <v>14</v>
      </c>
      <c r="F33" s="11" t="s">
        <v>1</v>
      </c>
      <c r="G33" s="55">
        <v>1080</v>
      </c>
      <c r="H33" s="55">
        <v>-3889</v>
      </c>
      <c r="K33" s="11" t="s">
        <v>1</v>
      </c>
      <c r="P33"/>
      <c r="Q33"/>
      <c r="R33"/>
      <c r="S33"/>
      <c r="T33"/>
    </row>
    <row r="34" spans="1:20" ht="14.25" hidden="1">
      <c r="A34" s="11" t="s">
        <v>33</v>
      </c>
      <c r="G34" s="55">
        <v>0</v>
      </c>
      <c r="H34" s="55">
        <v>0</v>
      </c>
      <c r="K34" s="11" t="s">
        <v>1</v>
      </c>
      <c r="P34"/>
      <c r="Q34"/>
      <c r="R34"/>
      <c r="S34"/>
      <c r="T34"/>
    </row>
    <row r="35" spans="1:20" ht="14.25">
      <c r="A35" s="11" t="s">
        <v>34</v>
      </c>
      <c r="G35" s="55">
        <v>-95</v>
      </c>
      <c r="H35" s="55">
        <v>-135</v>
      </c>
      <c r="P35"/>
      <c r="Q35"/>
      <c r="R35"/>
      <c r="S35"/>
      <c r="T35"/>
    </row>
    <row r="36" spans="1:20" ht="14.25">
      <c r="A36" s="11" t="s">
        <v>93</v>
      </c>
      <c r="G36" s="56">
        <f>SUM(G32:G35)</f>
        <v>985</v>
      </c>
      <c r="H36" s="56">
        <f>+H32+H33+H34+H35</f>
        <v>-4024</v>
      </c>
      <c r="P36"/>
      <c r="Q36"/>
      <c r="R36"/>
      <c r="S36"/>
      <c r="T36"/>
    </row>
    <row r="37" spans="7:20" ht="14.25">
      <c r="G37" s="55"/>
      <c r="H37" s="55"/>
      <c r="K37" s="11" t="s">
        <v>1</v>
      </c>
      <c r="P37"/>
      <c r="Q37"/>
      <c r="R37"/>
      <c r="S37"/>
      <c r="T37"/>
    </row>
    <row r="38" spans="1:20" ht="14.25">
      <c r="A38" s="11" t="s">
        <v>90</v>
      </c>
      <c r="G38" s="55">
        <f>+G23+G29+G36</f>
        <v>-744</v>
      </c>
      <c r="H38" s="55">
        <f>+H36+H29+H23</f>
        <v>700</v>
      </c>
      <c r="P38"/>
      <c r="Q38"/>
      <c r="R38"/>
      <c r="S38"/>
      <c r="T38"/>
    </row>
    <row r="39" spans="7:20" ht="14.25">
      <c r="G39" s="55"/>
      <c r="H39" s="55"/>
      <c r="K39" s="11" t="s">
        <v>1</v>
      </c>
      <c r="P39"/>
      <c r="Q39"/>
      <c r="R39"/>
      <c r="S39"/>
      <c r="T39"/>
    </row>
    <row r="40" spans="1:20" ht="14.25" customHeight="1" hidden="1">
      <c r="A40" s="11" t="s">
        <v>1</v>
      </c>
      <c r="G40" s="55">
        <v>0</v>
      </c>
      <c r="H40" s="55">
        <v>0</v>
      </c>
      <c r="P40"/>
      <c r="Q40"/>
      <c r="R40"/>
      <c r="S40"/>
      <c r="T40"/>
    </row>
    <row r="41" spans="1:20" ht="14.25" customHeight="1" hidden="1">
      <c r="A41" s="11" t="s">
        <v>1</v>
      </c>
      <c r="G41" s="55"/>
      <c r="H41" s="55"/>
      <c r="P41"/>
      <c r="Q41"/>
      <c r="R41"/>
      <c r="S41"/>
      <c r="T41"/>
    </row>
    <row r="42" spans="7:20" ht="14.25">
      <c r="G42" s="55"/>
      <c r="H42" s="55"/>
      <c r="P42"/>
      <c r="Q42"/>
      <c r="R42"/>
      <c r="S42"/>
      <c r="T42"/>
    </row>
    <row r="43" spans="1:20" ht="14.25">
      <c r="A43" s="11" t="s">
        <v>99</v>
      </c>
      <c r="G43" s="55">
        <v>2546</v>
      </c>
      <c r="H43" s="55">
        <v>942</v>
      </c>
      <c r="P43"/>
      <c r="Q43"/>
      <c r="R43"/>
      <c r="S43"/>
      <c r="T43"/>
    </row>
    <row r="44" spans="7:20" ht="14.25">
      <c r="G44" s="55"/>
      <c r="H44" s="55"/>
      <c r="K44" s="11" t="s">
        <v>1</v>
      </c>
      <c r="P44"/>
      <c r="Q44"/>
      <c r="R44"/>
      <c r="S44"/>
      <c r="T44"/>
    </row>
    <row r="45" spans="1:20" ht="15.75" thickBot="1">
      <c r="A45" s="16" t="s">
        <v>102</v>
      </c>
      <c r="G45" s="57">
        <f>+G43+G40+G38</f>
        <v>1802</v>
      </c>
      <c r="H45" s="57">
        <f>+H43+H40+H38</f>
        <v>1642</v>
      </c>
      <c r="P45"/>
      <c r="Q45"/>
      <c r="R45"/>
      <c r="S45"/>
      <c r="T45"/>
    </row>
    <row r="46" spans="7:20" ht="15" thickTop="1">
      <c r="G46" s="55"/>
      <c r="H46" s="55"/>
      <c r="K46" s="11" t="s">
        <v>1</v>
      </c>
      <c r="P46"/>
      <c r="Q46"/>
      <c r="R46"/>
      <c r="S46"/>
      <c r="T46"/>
    </row>
    <row r="47" spans="1:20" ht="15">
      <c r="A47" s="16" t="s">
        <v>15</v>
      </c>
      <c r="B47" s="16"/>
      <c r="C47" s="16"/>
      <c r="D47" s="16"/>
      <c r="G47" s="55"/>
      <c r="H47" s="55"/>
      <c r="K47" s="11" t="s">
        <v>1</v>
      </c>
      <c r="P47"/>
      <c r="Q47"/>
      <c r="R47"/>
      <c r="S47"/>
      <c r="T47"/>
    </row>
    <row r="48" spans="1:20" ht="14.25">
      <c r="A48" s="11" t="s">
        <v>100</v>
      </c>
      <c r="G48" s="55">
        <v>1803</v>
      </c>
      <c r="H48" s="55">
        <v>1832</v>
      </c>
      <c r="K48" s="11" t="s">
        <v>1</v>
      </c>
      <c r="P48"/>
      <c r="Q48"/>
      <c r="R48"/>
      <c r="S48"/>
      <c r="T48"/>
    </row>
    <row r="49" spans="1:20" ht="14.25">
      <c r="A49" s="11" t="s">
        <v>66</v>
      </c>
      <c r="G49" s="55">
        <v>0</v>
      </c>
      <c r="H49" s="55">
        <v>-752</v>
      </c>
      <c r="K49" s="11" t="s">
        <v>1</v>
      </c>
      <c r="P49"/>
      <c r="Q49"/>
      <c r="R49"/>
      <c r="S49"/>
      <c r="T49"/>
    </row>
    <row r="50" spans="1:8" ht="15.75" thickBot="1">
      <c r="A50" s="16" t="s">
        <v>1</v>
      </c>
      <c r="F50" s="26" t="s">
        <v>1</v>
      </c>
      <c r="G50" s="57">
        <f>+G48+G49</f>
        <v>1803</v>
      </c>
      <c r="H50" s="57">
        <f>+H48+H49</f>
        <v>1080</v>
      </c>
    </row>
    <row r="51" spans="1:8" ht="15.75" thickTop="1">
      <c r="A51" s="16"/>
      <c r="F51" s="26"/>
      <c r="G51" s="92"/>
      <c r="H51" s="92"/>
    </row>
    <row r="52" spans="1:8" ht="15">
      <c r="A52" s="16"/>
      <c r="F52" s="26"/>
      <c r="G52" s="92"/>
      <c r="H52" s="92"/>
    </row>
    <row r="53" ht="14.25">
      <c r="H53" s="50"/>
    </row>
    <row r="54" spans="1:8" ht="15">
      <c r="A54" s="16" t="s">
        <v>35</v>
      </c>
      <c r="B54" s="16"/>
      <c r="C54" s="16"/>
      <c r="D54" s="16"/>
      <c r="E54" s="16"/>
      <c r="F54" s="16"/>
      <c r="G54" s="16"/>
      <c r="H54" s="17"/>
    </row>
    <row r="55" spans="1:8" ht="15">
      <c r="A55" s="16" t="s">
        <v>126</v>
      </c>
      <c r="B55" s="16"/>
      <c r="C55" s="16"/>
      <c r="D55" s="16"/>
      <c r="E55" s="16"/>
      <c r="F55" s="16"/>
      <c r="G55" s="16"/>
      <c r="H55" s="17"/>
    </row>
    <row r="56" ht="15">
      <c r="A56" s="16" t="s">
        <v>42</v>
      </c>
    </row>
  </sheetData>
  <sheetProtection/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33">
      <selection activeCell="F37" sqref="F37"/>
    </sheetView>
  </sheetViews>
  <sheetFormatPr defaultColWidth="9.140625" defaultRowHeight="12.75"/>
  <cols>
    <col min="1" max="1" width="21.57421875" style="11" customWidth="1"/>
    <col min="2" max="3" width="9.140625" style="11" customWidth="1"/>
    <col min="4" max="4" width="3.140625" style="11" customWidth="1"/>
    <col min="5" max="5" width="12.7109375" style="11" bestFit="1" customWidth="1"/>
    <col min="6" max="6" width="11.00390625" style="11" bestFit="1" customWidth="1"/>
    <col min="7" max="7" width="9.7109375" style="11" hidden="1" customWidth="1"/>
    <col min="8" max="8" width="13.7109375" style="11" bestFit="1" customWidth="1"/>
    <col min="9" max="9" width="10.140625" style="11" hidden="1" customWidth="1"/>
    <col min="10" max="10" width="11.57421875" style="11" hidden="1" customWidth="1"/>
    <col min="11" max="11" width="13.28125" style="11" hidden="1" customWidth="1"/>
    <col min="12" max="12" width="10.28125" style="11" bestFit="1" customWidth="1"/>
    <col min="13" max="13" width="10.00390625" style="11" hidden="1" customWidth="1"/>
    <col min="14" max="14" width="14.140625" style="11" bestFit="1" customWidth="1"/>
    <col min="15" max="15" width="9.7109375" style="11" bestFit="1" customWidth="1"/>
    <col min="16" max="16384" width="9.140625" style="11" customWidth="1"/>
  </cols>
  <sheetData>
    <row r="1" spans="1:7" ht="14.25">
      <c r="A1" s="93" t="s">
        <v>197</v>
      </c>
      <c r="B1" s="12"/>
      <c r="C1" s="12"/>
      <c r="D1" s="12"/>
      <c r="E1" s="12"/>
      <c r="F1" s="13"/>
      <c r="G1" s="13"/>
    </row>
    <row r="2" spans="1:7" ht="14.25">
      <c r="A2" s="93" t="s">
        <v>150</v>
      </c>
      <c r="B2" s="12"/>
      <c r="C2" s="12"/>
      <c r="D2" s="12"/>
      <c r="E2" s="12"/>
      <c r="F2" s="13"/>
      <c r="G2" s="13"/>
    </row>
    <row r="3" spans="1:7" ht="15">
      <c r="A3" s="16"/>
      <c r="B3" s="12"/>
      <c r="C3" s="12"/>
      <c r="D3" s="12"/>
      <c r="E3" s="12"/>
      <c r="F3" s="13"/>
      <c r="G3" s="13"/>
    </row>
    <row r="4" spans="1:7" ht="15">
      <c r="A4" s="16" t="s">
        <v>176</v>
      </c>
      <c r="B4" s="12"/>
      <c r="C4" s="12"/>
      <c r="D4" s="12"/>
      <c r="E4" s="12"/>
      <c r="F4" s="12"/>
      <c r="G4" s="12"/>
    </row>
    <row r="5" spans="1:7" ht="15">
      <c r="A5" s="15" t="s">
        <v>139</v>
      </c>
      <c r="B5" s="15"/>
      <c r="C5" s="15"/>
      <c r="D5" s="15"/>
      <c r="E5" s="15"/>
      <c r="F5" s="15"/>
      <c r="G5" s="15"/>
    </row>
    <row r="6" spans="1:7" ht="15">
      <c r="A6" s="15"/>
      <c r="B6" s="15"/>
      <c r="C6" s="15"/>
      <c r="D6" s="15"/>
      <c r="E6" s="15"/>
      <c r="F6" s="15"/>
      <c r="G6" s="15"/>
    </row>
    <row r="7" spans="1:7" ht="15">
      <c r="A7" s="15"/>
      <c r="B7" s="15"/>
      <c r="C7" s="15"/>
      <c r="D7" s="15"/>
      <c r="E7" s="15"/>
      <c r="F7" s="15"/>
      <c r="G7" s="15"/>
    </row>
    <row r="8" spans="1:7" ht="15.75">
      <c r="A8" s="10" t="s">
        <v>1</v>
      </c>
      <c r="B8" s="15"/>
      <c r="C8" s="15"/>
      <c r="D8" s="15"/>
      <c r="E8" s="15"/>
      <c r="F8" s="15"/>
      <c r="G8" s="15"/>
    </row>
    <row r="9" spans="1:5" ht="15">
      <c r="A9" s="15"/>
      <c r="E9" s="16" t="s">
        <v>163</v>
      </c>
    </row>
    <row r="10" spans="5:14" ht="15">
      <c r="E10" s="16" t="s">
        <v>164</v>
      </c>
      <c r="N10" s="16" t="s">
        <v>67</v>
      </c>
    </row>
    <row r="11" spans="5:15" ht="15">
      <c r="E11" s="17" t="s">
        <v>6</v>
      </c>
      <c r="F11" s="17" t="s">
        <v>6</v>
      </c>
      <c r="G11" s="17" t="s">
        <v>7</v>
      </c>
      <c r="H11" s="17" t="s">
        <v>140</v>
      </c>
      <c r="I11" s="17" t="s">
        <v>141</v>
      </c>
      <c r="J11" s="17" t="s">
        <v>142</v>
      </c>
      <c r="K11" s="17" t="s">
        <v>143</v>
      </c>
      <c r="L11" s="17" t="s">
        <v>6</v>
      </c>
      <c r="M11" s="17" t="s">
        <v>144</v>
      </c>
      <c r="N11" s="17" t="s">
        <v>9</v>
      </c>
      <c r="O11" s="17" t="s">
        <v>2</v>
      </c>
    </row>
    <row r="12" spans="5:15" ht="15">
      <c r="E12" s="17" t="s">
        <v>7</v>
      </c>
      <c r="F12" s="17" t="s">
        <v>8</v>
      </c>
      <c r="G12" s="17" t="s">
        <v>18</v>
      </c>
      <c r="H12" s="17" t="s">
        <v>18</v>
      </c>
      <c r="I12" s="17" t="s">
        <v>18</v>
      </c>
      <c r="J12" s="17" t="s">
        <v>18</v>
      </c>
      <c r="K12" s="17" t="s">
        <v>18</v>
      </c>
      <c r="L12" s="17" t="s">
        <v>37</v>
      </c>
      <c r="M12" s="17" t="s">
        <v>145</v>
      </c>
      <c r="N12" s="17" t="s">
        <v>10</v>
      </c>
      <c r="O12" s="17" t="s">
        <v>147</v>
      </c>
    </row>
    <row r="13" spans="1:13" ht="15">
      <c r="A13" s="11" t="s">
        <v>146</v>
      </c>
      <c r="H13" s="17" t="s">
        <v>1</v>
      </c>
      <c r="I13" s="17"/>
      <c r="J13" s="17"/>
      <c r="K13" s="17"/>
      <c r="L13" s="17" t="s">
        <v>18</v>
      </c>
      <c r="M13" s="17" t="s">
        <v>18</v>
      </c>
    </row>
    <row r="14" spans="1:15" ht="15">
      <c r="A14" s="4" t="s">
        <v>1</v>
      </c>
      <c r="E14" s="50" t="s">
        <v>1</v>
      </c>
      <c r="F14" s="50" t="s">
        <v>1</v>
      </c>
      <c r="G14" s="50"/>
      <c r="H14" s="50" t="s">
        <v>1</v>
      </c>
      <c r="I14" s="50"/>
      <c r="J14" s="50"/>
      <c r="K14" s="50"/>
      <c r="L14" s="50" t="s">
        <v>1</v>
      </c>
      <c r="M14" s="50"/>
      <c r="N14" s="50" t="s">
        <v>1</v>
      </c>
      <c r="O14" s="50" t="s">
        <v>1</v>
      </c>
    </row>
    <row r="15" spans="1:16" ht="14.25">
      <c r="A15" s="11" t="s">
        <v>148</v>
      </c>
      <c r="E15" s="19">
        <v>45780</v>
      </c>
      <c r="F15" s="19">
        <v>1406.679</v>
      </c>
      <c r="G15" s="19"/>
      <c r="H15" s="19">
        <v>-2.628</v>
      </c>
      <c r="I15" s="19"/>
      <c r="J15" s="19"/>
      <c r="K15" s="19"/>
      <c r="L15" s="19">
        <v>288.132</v>
      </c>
      <c r="M15" s="19"/>
      <c r="N15" s="19">
        <v>12372.426</v>
      </c>
      <c r="O15" s="19">
        <f>SUM(E15:N15)</f>
        <v>59844.609000000004</v>
      </c>
      <c r="P15" s="26" t="s">
        <v>1</v>
      </c>
    </row>
    <row r="16" spans="5:15" ht="14.25">
      <c r="E16" s="20"/>
      <c r="F16" s="20"/>
      <c r="G16" s="20"/>
      <c r="H16" s="31"/>
      <c r="I16" s="31"/>
      <c r="J16" s="31"/>
      <c r="K16" s="31"/>
      <c r="N16" s="20"/>
      <c r="O16" s="20"/>
    </row>
    <row r="17" spans="1:15" ht="14.25" hidden="1">
      <c r="A17" s="11" t="s">
        <v>49</v>
      </c>
      <c r="E17" s="20"/>
      <c r="F17" s="20"/>
      <c r="G17" s="20"/>
      <c r="H17" s="31">
        <v>0</v>
      </c>
      <c r="I17" s="31"/>
      <c r="J17" s="31"/>
      <c r="K17" s="31"/>
      <c r="N17" s="20"/>
      <c r="O17" s="20">
        <v>0</v>
      </c>
    </row>
    <row r="18" spans="5:15" ht="14.25" hidden="1">
      <c r="E18" s="20"/>
      <c r="F18" s="20"/>
      <c r="G18" s="20"/>
      <c r="H18" s="31"/>
      <c r="I18" s="31"/>
      <c r="J18" s="31"/>
      <c r="K18" s="31"/>
      <c r="N18" s="20"/>
      <c r="O18" s="20"/>
    </row>
    <row r="19" spans="1:15" s="118" customFormat="1" ht="14.25">
      <c r="A19" s="118" t="s">
        <v>156</v>
      </c>
      <c r="E19" s="119">
        <v>0</v>
      </c>
      <c r="F19" s="119">
        <v>0</v>
      </c>
      <c r="G19" s="119"/>
      <c r="H19" s="120">
        <v>0</v>
      </c>
      <c r="I19" s="120"/>
      <c r="J19" s="120"/>
      <c r="K19" s="120"/>
      <c r="L19" s="119">
        <v>0</v>
      </c>
      <c r="M19" s="119"/>
      <c r="N19" s="119">
        <v>116</v>
      </c>
      <c r="O19" s="119">
        <v>116</v>
      </c>
    </row>
    <row r="20" spans="5:15" ht="14.25">
      <c r="E20" s="20"/>
      <c r="F20" s="20"/>
      <c r="G20" s="20"/>
      <c r="H20" s="32"/>
      <c r="I20" s="32"/>
      <c r="J20" s="32"/>
      <c r="K20" s="32"/>
      <c r="L20" s="20"/>
      <c r="M20" s="20"/>
      <c r="N20" s="20"/>
      <c r="O20" s="20"/>
    </row>
    <row r="21" spans="1:15" ht="14.25">
      <c r="A21" s="11" t="s">
        <v>46</v>
      </c>
      <c r="E21" s="20">
        <v>0</v>
      </c>
      <c r="F21" s="20">
        <v>0</v>
      </c>
      <c r="G21" s="20"/>
      <c r="H21" s="31">
        <v>0</v>
      </c>
      <c r="I21" s="31"/>
      <c r="J21" s="31"/>
      <c r="K21" s="31"/>
      <c r="L21" s="26">
        <v>0</v>
      </c>
      <c r="M21" s="26"/>
      <c r="N21" s="20">
        <v>0</v>
      </c>
      <c r="O21" s="26">
        <v>0</v>
      </c>
    </row>
    <row r="22" spans="1:15" ht="14.25" hidden="1">
      <c r="A22" s="22"/>
      <c r="E22" s="20"/>
      <c r="F22" s="20"/>
      <c r="G22" s="20"/>
      <c r="H22" s="32"/>
      <c r="I22" s="32"/>
      <c r="J22" s="32"/>
      <c r="K22" s="32"/>
      <c r="L22" s="21"/>
      <c r="M22" s="21"/>
      <c r="N22" s="20"/>
      <c r="O22" s="20"/>
    </row>
    <row r="23" spans="1:15" ht="15" hidden="1">
      <c r="A23" s="4" t="s">
        <v>44</v>
      </c>
      <c r="E23" s="20">
        <v>0</v>
      </c>
      <c r="F23" s="20">
        <v>0</v>
      </c>
      <c r="G23" s="20"/>
      <c r="H23" s="26">
        <v>0</v>
      </c>
      <c r="I23" s="26"/>
      <c r="J23" s="26"/>
      <c r="K23" s="26"/>
      <c r="L23" s="11" t="s">
        <v>1</v>
      </c>
      <c r="N23" s="20">
        <v>0</v>
      </c>
      <c r="O23" s="20">
        <v>0</v>
      </c>
    </row>
    <row r="24" spans="1:15" ht="15" hidden="1">
      <c r="A24" s="4" t="s">
        <v>50</v>
      </c>
      <c r="E24" s="20"/>
      <c r="F24" s="20"/>
      <c r="G24" s="20"/>
      <c r="H24" s="31"/>
      <c r="I24" s="31"/>
      <c r="J24" s="31"/>
      <c r="K24" s="31"/>
      <c r="N24" s="20"/>
      <c r="O24" s="20"/>
    </row>
    <row r="25" ht="14.25" hidden="1">
      <c r="A25" s="11" t="s">
        <v>1</v>
      </c>
    </row>
    <row r="26" spans="1:15" ht="14.25" hidden="1">
      <c r="A26" s="11" t="s">
        <v>151</v>
      </c>
      <c r="E26" s="20">
        <v>0</v>
      </c>
      <c r="F26" s="20">
        <v>0</v>
      </c>
      <c r="G26" s="20"/>
      <c r="H26" s="32">
        <v>0</v>
      </c>
      <c r="I26" s="32"/>
      <c r="J26" s="32"/>
      <c r="K26" s="32"/>
      <c r="L26" s="20">
        <v>0</v>
      </c>
      <c r="M26" s="20"/>
      <c r="N26" s="20">
        <v>0</v>
      </c>
      <c r="O26" s="20">
        <v>0</v>
      </c>
    </row>
    <row r="27" spans="1:15" ht="14.25">
      <c r="A27" s="22"/>
      <c r="E27" s="20" t="s">
        <v>1</v>
      </c>
      <c r="F27" s="20" t="s">
        <v>1</v>
      </c>
      <c r="G27" s="20"/>
      <c r="H27" s="20" t="s">
        <v>1</v>
      </c>
      <c r="I27" s="20"/>
      <c r="J27" s="20"/>
      <c r="K27" s="20"/>
      <c r="L27" s="20" t="s">
        <v>1</v>
      </c>
      <c r="M27" s="20"/>
      <c r="N27" s="20" t="s">
        <v>1</v>
      </c>
      <c r="O27" s="20" t="s">
        <v>1</v>
      </c>
    </row>
    <row r="28" spans="1:15" ht="16.5" thickBot="1">
      <c r="A28" s="4" t="s">
        <v>165</v>
      </c>
      <c r="E28" s="23">
        <f aca="true" t="shared" si="0" ref="E28:O28">SUM(E15:E26)</f>
        <v>45780</v>
      </c>
      <c r="F28" s="23">
        <f t="shared" si="0"/>
        <v>1406.679</v>
      </c>
      <c r="G28" s="23"/>
      <c r="H28" s="23">
        <f t="shared" si="0"/>
        <v>-2.628</v>
      </c>
      <c r="I28" s="23"/>
      <c r="J28" s="23"/>
      <c r="K28" s="23"/>
      <c r="L28" s="23">
        <f t="shared" si="0"/>
        <v>288.132</v>
      </c>
      <c r="M28" s="23"/>
      <c r="N28" s="23">
        <f t="shared" si="0"/>
        <v>12488.426</v>
      </c>
      <c r="O28" s="23">
        <f t="shared" si="0"/>
        <v>59960.609000000004</v>
      </c>
    </row>
    <row r="29" spans="1:15" ht="16.5" thickTop="1">
      <c r="A29" s="4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 t="s">
        <v>112</v>
      </c>
    </row>
    <row r="30" spans="1:15" ht="15.75">
      <c r="A30" s="4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5">
      <c r="A31" s="15"/>
      <c r="O31" s="26" t="s">
        <v>1</v>
      </c>
    </row>
    <row r="32" spans="1:5" ht="15">
      <c r="A32" s="15"/>
      <c r="E32" s="16" t="s">
        <v>163</v>
      </c>
    </row>
    <row r="33" spans="5:14" ht="15">
      <c r="E33" s="16" t="s">
        <v>164</v>
      </c>
      <c r="N33" s="16" t="s">
        <v>67</v>
      </c>
    </row>
    <row r="34" spans="5:15" ht="15">
      <c r="E34" s="17" t="s">
        <v>6</v>
      </c>
      <c r="F34" s="17" t="s">
        <v>6</v>
      </c>
      <c r="G34" s="17" t="s">
        <v>7</v>
      </c>
      <c r="H34" s="17" t="s">
        <v>140</v>
      </c>
      <c r="I34" s="17" t="s">
        <v>141</v>
      </c>
      <c r="J34" s="17" t="s">
        <v>142</v>
      </c>
      <c r="K34" s="17" t="s">
        <v>143</v>
      </c>
      <c r="L34" s="17" t="s">
        <v>6</v>
      </c>
      <c r="M34" s="17" t="s">
        <v>144</v>
      </c>
      <c r="N34" s="17" t="s">
        <v>9</v>
      </c>
      <c r="O34" s="17" t="s">
        <v>2</v>
      </c>
    </row>
    <row r="35" spans="5:15" ht="15">
      <c r="E35" s="17" t="s">
        <v>7</v>
      </c>
      <c r="F35" s="17" t="s">
        <v>8</v>
      </c>
      <c r="G35" s="17" t="s">
        <v>18</v>
      </c>
      <c r="H35" s="17" t="s">
        <v>18</v>
      </c>
      <c r="I35" s="17" t="s">
        <v>18</v>
      </c>
      <c r="J35" s="17" t="s">
        <v>18</v>
      </c>
      <c r="K35" s="17" t="s">
        <v>18</v>
      </c>
      <c r="L35" s="17" t="s">
        <v>37</v>
      </c>
      <c r="M35" s="17" t="s">
        <v>145</v>
      </c>
      <c r="N35" s="17" t="s">
        <v>10</v>
      </c>
      <c r="O35" s="17" t="s">
        <v>147</v>
      </c>
    </row>
    <row r="36" spans="1:13" ht="15">
      <c r="A36" s="11" t="s">
        <v>146</v>
      </c>
      <c r="H36" s="17" t="s">
        <v>1</v>
      </c>
      <c r="I36" s="17"/>
      <c r="J36" s="17"/>
      <c r="K36" s="17"/>
      <c r="L36" s="17" t="s">
        <v>18</v>
      </c>
      <c r="M36" s="17" t="s">
        <v>18</v>
      </c>
    </row>
    <row r="37" spans="1:17" ht="15">
      <c r="A37" s="4" t="s">
        <v>196</v>
      </c>
      <c r="E37" s="103" t="s">
        <v>1</v>
      </c>
      <c r="F37" s="103" t="s">
        <v>1</v>
      </c>
      <c r="G37" s="103" t="s">
        <v>1</v>
      </c>
      <c r="H37" s="103" t="s">
        <v>1</v>
      </c>
      <c r="I37" s="103" t="s">
        <v>1</v>
      </c>
      <c r="J37" s="103" t="s">
        <v>1</v>
      </c>
      <c r="K37" s="103" t="s">
        <v>1</v>
      </c>
      <c r="L37" s="103" t="s">
        <v>1</v>
      </c>
      <c r="M37" s="103" t="s">
        <v>1</v>
      </c>
      <c r="N37" s="103" t="s">
        <v>1</v>
      </c>
      <c r="O37" s="103" t="s">
        <v>1</v>
      </c>
      <c r="P37" s="11" t="s">
        <v>1</v>
      </c>
      <c r="Q37" s="11" t="s">
        <v>1</v>
      </c>
    </row>
    <row r="38" spans="1:15" ht="15.75">
      <c r="A38" s="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4.25">
      <c r="A39" s="11" t="s">
        <v>149</v>
      </c>
      <c r="E39" s="19">
        <v>45780</v>
      </c>
      <c r="F39" s="19">
        <v>1406.679</v>
      </c>
      <c r="G39" s="19"/>
      <c r="H39" s="19">
        <v>-4</v>
      </c>
      <c r="I39" s="19"/>
      <c r="J39" s="19"/>
      <c r="K39" s="19"/>
      <c r="L39" s="19">
        <v>233</v>
      </c>
      <c r="M39" s="19"/>
      <c r="N39" s="19">
        <v>12003</v>
      </c>
      <c r="O39" s="19">
        <f>SUM(E39:N39)</f>
        <v>59418.679000000004</v>
      </c>
    </row>
    <row r="40" spans="5:15" ht="14.25">
      <c r="E40" s="20"/>
      <c r="F40" s="20"/>
      <c r="G40" s="20"/>
      <c r="H40" s="31"/>
      <c r="I40" s="31"/>
      <c r="J40" s="31"/>
      <c r="K40" s="31"/>
      <c r="N40" s="20"/>
      <c r="O40" s="20"/>
    </row>
    <row r="41" spans="1:15" ht="14.25" hidden="1">
      <c r="A41" s="11" t="s">
        <v>49</v>
      </c>
      <c r="E41" s="20"/>
      <c r="F41" s="20"/>
      <c r="G41" s="20"/>
      <c r="H41" s="31">
        <v>0</v>
      </c>
      <c r="I41" s="31"/>
      <c r="J41" s="31"/>
      <c r="K41" s="31"/>
      <c r="N41" s="20"/>
      <c r="O41" s="20">
        <v>0</v>
      </c>
    </row>
    <row r="42" spans="5:15" ht="14.25" hidden="1">
      <c r="E42" s="20"/>
      <c r="F42" s="20"/>
      <c r="G42" s="20"/>
      <c r="H42" s="31"/>
      <c r="I42" s="31"/>
      <c r="J42" s="31"/>
      <c r="K42" s="31"/>
      <c r="N42" s="20"/>
      <c r="O42" s="20"/>
    </row>
    <row r="43" spans="1:15" s="118" customFormat="1" ht="14.25">
      <c r="A43" s="118" t="s">
        <v>156</v>
      </c>
      <c r="E43" s="119">
        <v>0</v>
      </c>
      <c r="F43" s="119">
        <v>0</v>
      </c>
      <c r="G43" s="119"/>
      <c r="H43" s="120">
        <v>0</v>
      </c>
      <c r="I43" s="120"/>
      <c r="J43" s="120"/>
      <c r="K43" s="120"/>
      <c r="L43" s="119">
        <v>0</v>
      </c>
      <c r="M43" s="119"/>
      <c r="N43" s="119">
        <v>21</v>
      </c>
      <c r="O43" s="119">
        <v>21</v>
      </c>
    </row>
    <row r="44" spans="5:15" ht="14.25">
      <c r="E44" s="20"/>
      <c r="F44" s="20"/>
      <c r="G44" s="20"/>
      <c r="H44" s="32"/>
      <c r="I44" s="32"/>
      <c r="J44" s="32"/>
      <c r="K44" s="32"/>
      <c r="L44" s="20"/>
      <c r="M44" s="20"/>
      <c r="N44" s="20"/>
      <c r="O44" s="20"/>
    </row>
    <row r="45" spans="1:15" ht="14.25">
      <c r="A45" s="11" t="s">
        <v>46</v>
      </c>
      <c r="E45" s="20"/>
      <c r="F45" s="20"/>
      <c r="G45" s="20"/>
      <c r="H45" s="31"/>
      <c r="I45" s="31"/>
      <c r="J45" s="31"/>
      <c r="K45" s="31"/>
      <c r="L45" s="26">
        <v>15</v>
      </c>
      <c r="M45" s="26"/>
      <c r="N45" s="20"/>
      <c r="O45" s="26">
        <v>15</v>
      </c>
    </row>
    <row r="46" spans="1:15" ht="14.25">
      <c r="A46" s="11" t="s">
        <v>152</v>
      </c>
      <c r="E46" s="20"/>
      <c r="F46" s="20"/>
      <c r="G46" s="20"/>
      <c r="H46" s="31"/>
      <c r="I46" s="31"/>
      <c r="J46" s="31"/>
      <c r="K46" s="31"/>
      <c r="L46" s="26"/>
      <c r="M46" s="26"/>
      <c r="N46" s="20"/>
      <c r="O46" s="26"/>
    </row>
    <row r="47" spans="1:15" ht="14.25" hidden="1">
      <c r="A47" s="22"/>
      <c r="E47" s="20"/>
      <c r="F47" s="20"/>
      <c r="G47" s="20"/>
      <c r="H47" s="32"/>
      <c r="I47" s="32"/>
      <c r="J47" s="32"/>
      <c r="K47" s="32"/>
      <c r="L47" s="21"/>
      <c r="M47" s="21"/>
      <c r="N47" s="20"/>
      <c r="O47" s="20"/>
    </row>
    <row r="48" spans="1:15" ht="15" hidden="1">
      <c r="A48" s="4" t="s">
        <v>44</v>
      </c>
      <c r="E48" s="20">
        <v>0</v>
      </c>
      <c r="F48" s="20">
        <v>0</v>
      </c>
      <c r="G48" s="20"/>
      <c r="H48" s="26">
        <v>0</v>
      </c>
      <c r="I48" s="26"/>
      <c r="J48" s="26"/>
      <c r="K48" s="26"/>
      <c r="L48" s="11" t="s">
        <v>1</v>
      </c>
      <c r="N48" s="20">
        <v>0</v>
      </c>
      <c r="O48" s="20">
        <v>0</v>
      </c>
    </row>
    <row r="49" spans="1:15" ht="15" hidden="1">
      <c r="A49" s="4" t="s">
        <v>50</v>
      </c>
      <c r="E49" s="20"/>
      <c r="F49" s="20"/>
      <c r="G49" s="20"/>
      <c r="H49" s="31"/>
      <c r="I49" s="31"/>
      <c r="J49" s="31"/>
      <c r="K49" s="31"/>
      <c r="N49" s="20"/>
      <c r="O49" s="20"/>
    </row>
    <row r="50" ht="14.25" hidden="1">
      <c r="A50" s="11" t="s">
        <v>1</v>
      </c>
    </row>
    <row r="51" spans="1:15" ht="14.25" hidden="1">
      <c r="A51" s="11" t="s">
        <v>151</v>
      </c>
      <c r="E51" s="20">
        <v>0</v>
      </c>
      <c r="F51" s="20" t="s">
        <v>1</v>
      </c>
      <c r="G51" s="20"/>
      <c r="H51" s="32">
        <v>0</v>
      </c>
      <c r="I51" s="32"/>
      <c r="J51" s="32"/>
      <c r="K51" s="32"/>
      <c r="L51" s="20">
        <v>0</v>
      </c>
      <c r="M51" s="20"/>
      <c r="N51" s="20">
        <v>0</v>
      </c>
      <c r="O51" s="20">
        <v>0</v>
      </c>
    </row>
    <row r="52" spans="1:15" ht="14.25">
      <c r="A52" s="22"/>
      <c r="E52" s="20" t="s">
        <v>1</v>
      </c>
      <c r="F52" s="20" t="s">
        <v>1</v>
      </c>
      <c r="G52" s="20"/>
      <c r="H52" s="20" t="s">
        <v>1</v>
      </c>
      <c r="I52" s="20"/>
      <c r="J52" s="20"/>
      <c r="K52" s="20"/>
      <c r="L52" s="20" t="s">
        <v>1</v>
      </c>
      <c r="M52" s="20"/>
      <c r="N52" s="20" t="s">
        <v>1</v>
      </c>
      <c r="O52" s="20" t="s">
        <v>1</v>
      </c>
    </row>
    <row r="53" spans="1:15" ht="16.5" thickBot="1">
      <c r="A53" s="4" t="s">
        <v>166</v>
      </c>
      <c r="E53" s="23">
        <v>45780</v>
      </c>
      <c r="F53" s="23">
        <f>+F39</f>
        <v>1406.679</v>
      </c>
      <c r="G53" s="23"/>
      <c r="H53" s="23">
        <f>+H39+H48</f>
        <v>-4</v>
      </c>
      <c r="I53" s="23"/>
      <c r="J53" s="23"/>
      <c r="K53" s="23"/>
      <c r="L53" s="23">
        <f>+L39+L45</f>
        <v>248</v>
      </c>
      <c r="M53" s="23"/>
      <c r="N53" s="23">
        <f>+N39+N43+N51+N45+N48</f>
        <v>12024</v>
      </c>
      <c r="O53" s="23">
        <f>+O39+O43+O51+O45+O48</f>
        <v>59454.679000000004</v>
      </c>
    </row>
    <row r="54" spans="1:15" ht="16.5" thickTop="1">
      <c r="A54" s="4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 ht="15.75">
      <c r="A55" s="4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5.75">
      <c r="A56" s="4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 ht="15.75">
      <c r="A57" s="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ht="14.25">
      <c r="O58" s="26" t="s">
        <v>1</v>
      </c>
    </row>
    <row r="59" ht="14.25" hidden="1"/>
    <row r="60" ht="14.25" hidden="1"/>
    <row r="61" spans="1:15" ht="15" hidden="1">
      <c r="A61" s="4" t="s">
        <v>51</v>
      </c>
      <c r="E61" s="19">
        <v>45780</v>
      </c>
      <c r="F61" s="19">
        <v>1406.679</v>
      </c>
      <c r="G61" s="19"/>
      <c r="H61" s="30">
        <v>-0.136</v>
      </c>
      <c r="I61" s="30"/>
      <c r="J61" s="30"/>
      <c r="K61" s="30"/>
      <c r="L61" s="19">
        <v>82.728</v>
      </c>
      <c r="M61" s="19"/>
      <c r="N61" s="19">
        <f>5887727/1000</f>
        <v>5887.727</v>
      </c>
      <c r="O61" s="19">
        <f>53156998/1000</f>
        <v>53156.998</v>
      </c>
    </row>
    <row r="62" spans="5:15" ht="14.25" hidden="1">
      <c r="E62" s="20"/>
      <c r="F62" s="20"/>
      <c r="G62" s="20"/>
      <c r="H62" s="31"/>
      <c r="I62" s="31"/>
      <c r="J62" s="31"/>
      <c r="K62" s="31"/>
      <c r="N62" s="20"/>
      <c r="O62" s="20"/>
    </row>
    <row r="63" spans="1:15" ht="14.25" hidden="1">
      <c r="A63" s="11" t="s">
        <v>48</v>
      </c>
      <c r="E63" s="20"/>
      <c r="F63" s="20"/>
      <c r="G63" s="20"/>
      <c r="H63" s="31">
        <v>0</v>
      </c>
      <c r="I63" s="31"/>
      <c r="J63" s="31"/>
      <c r="K63" s="31"/>
      <c r="N63" s="20">
        <v>7755</v>
      </c>
      <c r="O63" s="20">
        <v>7755</v>
      </c>
    </row>
    <row r="64" spans="5:15" ht="14.25" hidden="1">
      <c r="E64" s="20"/>
      <c r="F64" s="20"/>
      <c r="G64" s="20"/>
      <c r="H64" s="31"/>
      <c r="I64" s="31"/>
      <c r="J64" s="31"/>
      <c r="K64" s="31"/>
      <c r="N64" s="20"/>
      <c r="O64" s="20"/>
    </row>
    <row r="65" spans="1:15" ht="14.25" hidden="1">
      <c r="A65" s="11" t="s">
        <v>46</v>
      </c>
      <c r="E65" s="20"/>
      <c r="F65" s="20"/>
      <c r="G65" s="20"/>
      <c r="H65" s="31"/>
      <c r="I65" s="31"/>
      <c r="J65" s="31"/>
      <c r="K65" s="31"/>
      <c r="L65" s="33">
        <v>0</v>
      </c>
      <c r="M65" s="33"/>
      <c r="N65" s="20"/>
      <c r="O65" s="33">
        <v>0</v>
      </c>
    </row>
    <row r="66" spans="5:15" ht="14.25" hidden="1">
      <c r="E66" s="20"/>
      <c r="F66" s="20"/>
      <c r="G66" s="20"/>
      <c r="H66" s="31"/>
      <c r="I66" s="31"/>
      <c r="J66" s="31"/>
      <c r="K66" s="31"/>
      <c r="N66" s="20"/>
      <c r="O66" s="20"/>
    </row>
    <row r="67" spans="1:15" ht="15" hidden="1">
      <c r="A67" s="4" t="s">
        <v>44</v>
      </c>
      <c r="E67" s="20">
        <v>0</v>
      </c>
      <c r="F67" s="20">
        <v>0</v>
      </c>
      <c r="G67" s="20"/>
      <c r="H67" s="20">
        <v>-17</v>
      </c>
      <c r="I67" s="20"/>
      <c r="J67" s="20"/>
      <c r="K67" s="20"/>
      <c r="L67" s="20">
        <v>0</v>
      </c>
      <c r="M67" s="20"/>
      <c r="N67" s="20">
        <v>0</v>
      </c>
      <c r="O67" s="20">
        <v>-17</v>
      </c>
    </row>
    <row r="68" spans="1:15" ht="15" hidden="1">
      <c r="A68" s="4" t="s">
        <v>50</v>
      </c>
      <c r="E68" s="20"/>
      <c r="F68" s="20"/>
      <c r="G68" s="20"/>
      <c r="H68" s="32"/>
      <c r="I68" s="32"/>
      <c r="J68" s="32"/>
      <c r="K68" s="32"/>
      <c r="L68" s="20"/>
      <c r="M68" s="20"/>
      <c r="N68" s="20"/>
      <c r="O68" s="20"/>
    </row>
    <row r="69" spans="1:15" ht="14.25" hidden="1">
      <c r="A69" s="22"/>
      <c r="E69" s="20"/>
      <c r="F69" s="20"/>
      <c r="G69" s="20"/>
      <c r="H69" s="32"/>
      <c r="I69" s="32"/>
      <c r="J69" s="32"/>
      <c r="K69" s="32"/>
      <c r="L69" s="21"/>
      <c r="M69" s="21"/>
      <c r="N69" s="20"/>
      <c r="O69" s="20"/>
    </row>
    <row r="70" spans="1:15" ht="14.25" hidden="1">
      <c r="A70" s="11" t="s">
        <v>43</v>
      </c>
      <c r="E70" s="20"/>
      <c r="F70" s="20"/>
      <c r="G70" s="20"/>
      <c r="H70" s="31"/>
      <c r="I70" s="31"/>
      <c r="J70" s="31"/>
      <c r="K70" s="31"/>
      <c r="N70" s="20">
        <v>0</v>
      </c>
      <c r="O70" s="20">
        <v>0</v>
      </c>
    </row>
    <row r="71" spans="5:15" ht="14.25" hidden="1">
      <c r="E71" s="20"/>
      <c r="F71" s="20"/>
      <c r="G71" s="20"/>
      <c r="H71" s="31"/>
      <c r="I71" s="31"/>
      <c r="J71" s="31"/>
      <c r="K71" s="31"/>
      <c r="N71" s="20"/>
      <c r="O71" s="20"/>
    </row>
    <row r="72" spans="1:15" ht="14.25" hidden="1">
      <c r="A72" s="11" t="s">
        <v>44</v>
      </c>
      <c r="E72" s="20">
        <v>0</v>
      </c>
      <c r="F72" s="20" t="s">
        <v>1</v>
      </c>
      <c r="G72" s="20"/>
      <c r="H72" s="32">
        <v>0</v>
      </c>
      <c r="I72" s="32"/>
      <c r="J72" s="32"/>
      <c r="K72" s="32"/>
      <c r="L72" s="20"/>
      <c r="M72" s="20"/>
      <c r="N72" s="20">
        <v>0</v>
      </c>
      <c r="O72" s="20">
        <v>0</v>
      </c>
    </row>
    <row r="73" spans="1:15" ht="14.25" hidden="1">
      <c r="A73" s="11" t="s">
        <v>45</v>
      </c>
      <c r="E73" s="20"/>
      <c r="F73" s="20"/>
      <c r="G73" s="20"/>
      <c r="H73" s="32"/>
      <c r="I73" s="32"/>
      <c r="J73" s="32"/>
      <c r="K73" s="32"/>
      <c r="L73" s="20"/>
      <c r="M73" s="20"/>
      <c r="N73" s="20"/>
      <c r="O73" s="20"/>
    </row>
    <row r="74" spans="1:15" ht="14.25" hidden="1">
      <c r="A74" s="22"/>
      <c r="E74" s="20"/>
      <c r="F74" s="20"/>
      <c r="G74" s="20"/>
      <c r="H74" s="32"/>
      <c r="I74" s="32"/>
      <c r="J74" s="32"/>
      <c r="K74" s="32"/>
      <c r="L74" s="21"/>
      <c r="M74" s="21"/>
      <c r="N74" s="20"/>
      <c r="O74" s="20" t="s">
        <v>1</v>
      </c>
    </row>
    <row r="75" spans="1:15" ht="16.5" hidden="1" thickBot="1">
      <c r="A75" s="4" t="s">
        <v>57</v>
      </c>
      <c r="E75" s="23">
        <f aca="true" t="shared" si="1" ref="E75:O75">+E61+E63+E65+E67+E70</f>
        <v>45780</v>
      </c>
      <c r="F75" s="23">
        <f t="shared" si="1"/>
        <v>1406.679</v>
      </c>
      <c r="G75" s="23"/>
      <c r="H75" s="23">
        <f t="shared" si="1"/>
        <v>-17.136</v>
      </c>
      <c r="I75" s="23"/>
      <c r="J75" s="23"/>
      <c r="K75" s="23"/>
      <c r="L75" s="23">
        <f t="shared" si="1"/>
        <v>82.728</v>
      </c>
      <c r="M75" s="23"/>
      <c r="N75" s="23">
        <f t="shared" si="1"/>
        <v>13642.726999999999</v>
      </c>
      <c r="O75" s="23">
        <f t="shared" si="1"/>
        <v>60894.998</v>
      </c>
    </row>
    <row r="76" spans="5:15" ht="15.75" hidden="1" thickTop="1"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 t="s">
        <v>1</v>
      </c>
    </row>
    <row r="77" spans="1:16" ht="14.25" hidden="1">
      <c r="A77" s="24"/>
      <c r="B77" s="14"/>
      <c r="C77" s="14"/>
      <c r="D77" s="14"/>
      <c r="E77" s="19"/>
      <c r="F77" s="19"/>
      <c r="G77" s="19"/>
      <c r="H77" s="25"/>
      <c r="I77" s="25"/>
      <c r="J77" s="25"/>
      <c r="K77" s="25"/>
      <c r="L77" s="25"/>
      <c r="M77" s="25"/>
      <c r="N77" s="19"/>
      <c r="O77" s="19"/>
      <c r="P77" s="14"/>
    </row>
    <row r="78" spans="1:16" ht="14.25" hidden="1">
      <c r="A78" s="24"/>
      <c r="B78" s="14"/>
      <c r="C78" s="14"/>
      <c r="D78" s="14"/>
      <c r="E78" s="19"/>
      <c r="F78" s="19"/>
      <c r="G78" s="19"/>
      <c r="H78" s="25"/>
      <c r="I78" s="25"/>
      <c r="J78" s="25"/>
      <c r="K78" s="25"/>
      <c r="L78" s="25"/>
      <c r="M78" s="25"/>
      <c r="N78" s="19"/>
      <c r="O78" s="19"/>
      <c r="P78" s="14"/>
    </row>
    <row r="79" spans="1:15" ht="15">
      <c r="A79" s="108" t="s">
        <v>183</v>
      </c>
      <c r="O79" s="26"/>
    </row>
    <row r="80" ht="15">
      <c r="A80" s="108" t="s">
        <v>195</v>
      </c>
    </row>
    <row r="81" ht="15">
      <c r="A81" s="16" t="s">
        <v>1</v>
      </c>
    </row>
    <row r="84" spans="1:15" ht="15.75" hidden="1">
      <c r="A84" s="4"/>
      <c r="B84" s="4"/>
      <c r="C84" s="4"/>
      <c r="D84" s="4"/>
      <c r="E84" s="4"/>
      <c r="F84" s="4"/>
      <c r="G84" s="4"/>
      <c r="H84" s="6" t="s">
        <v>16</v>
      </c>
      <c r="I84" s="6"/>
      <c r="J84" s="6"/>
      <c r="K84" s="6"/>
      <c r="L84" s="6" t="s">
        <v>6</v>
      </c>
      <c r="M84" s="6"/>
      <c r="N84" s="4"/>
      <c r="O84" s="4"/>
    </row>
    <row r="85" spans="1:15" ht="15.75" hidden="1">
      <c r="A85" s="4"/>
      <c r="B85" s="4"/>
      <c r="C85" s="4"/>
      <c r="D85" s="4"/>
      <c r="E85" s="6" t="s">
        <v>6</v>
      </c>
      <c r="F85" s="6" t="s">
        <v>6</v>
      </c>
      <c r="G85" s="6"/>
      <c r="H85" s="6" t="s">
        <v>17</v>
      </c>
      <c r="I85" s="6"/>
      <c r="J85" s="6"/>
      <c r="K85" s="6"/>
      <c r="L85" s="6" t="s">
        <v>37</v>
      </c>
      <c r="M85" s="6"/>
      <c r="N85" s="6" t="s">
        <v>9</v>
      </c>
      <c r="O85" s="6"/>
    </row>
    <row r="86" spans="1:15" ht="15.75" hidden="1">
      <c r="A86" s="4"/>
      <c r="B86" s="4"/>
      <c r="C86" s="4"/>
      <c r="D86" s="4"/>
      <c r="E86" s="6" t="s">
        <v>7</v>
      </c>
      <c r="F86" s="6" t="s">
        <v>8</v>
      </c>
      <c r="G86" s="6"/>
      <c r="H86" s="6" t="s">
        <v>18</v>
      </c>
      <c r="I86" s="6"/>
      <c r="J86" s="6"/>
      <c r="K86" s="6"/>
      <c r="L86" s="6" t="s">
        <v>18</v>
      </c>
      <c r="M86" s="6"/>
      <c r="N86" s="6" t="s">
        <v>10</v>
      </c>
      <c r="O86" s="6" t="s">
        <v>2</v>
      </c>
    </row>
    <row r="87" spans="1:15" ht="15.75" hidden="1">
      <c r="A87" s="4" t="s">
        <v>53</v>
      </c>
      <c r="B87" s="4"/>
      <c r="C87" s="4"/>
      <c r="D87" s="4"/>
      <c r="E87" s="36" t="s">
        <v>0</v>
      </c>
      <c r="F87" s="36" t="s">
        <v>0</v>
      </c>
      <c r="G87" s="36"/>
      <c r="H87" s="36" t="s">
        <v>0</v>
      </c>
      <c r="I87" s="36"/>
      <c r="J87" s="36"/>
      <c r="K87" s="36"/>
      <c r="L87" s="36" t="s">
        <v>0</v>
      </c>
      <c r="M87" s="36"/>
      <c r="N87" s="36" t="s">
        <v>0</v>
      </c>
      <c r="O87" s="36" t="s">
        <v>0</v>
      </c>
    </row>
    <row r="88" spans="1:15" ht="14.25" hidden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5" hidden="1">
      <c r="A89" s="4" t="s">
        <v>54</v>
      </c>
      <c r="B89" s="4"/>
      <c r="C89" s="4"/>
      <c r="D89" s="4"/>
      <c r="E89" s="37">
        <v>45780</v>
      </c>
      <c r="F89" s="37">
        <v>1406</v>
      </c>
      <c r="G89" s="37"/>
      <c r="H89" s="37">
        <v>0</v>
      </c>
      <c r="I89" s="37"/>
      <c r="J89" s="37"/>
      <c r="K89" s="37"/>
      <c r="L89" s="37">
        <v>83</v>
      </c>
      <c r="M89" s="37"/>
      <c r="N89" s="37">
        <v>5888</v>
      </c>
      <c r="O89" s="37">
        <v>53157</v>
      </c>
    </row>
    <row r="90" spans="1:15" ht="15" hidden="1">
      <c r="A90" s="4"/>
      <c r="B90" s="4"/>
      <c r="C90" s="4"/>
      <c r="D90" s="4"/>
      <c r="E90" s="38"/>
      <c r="F90" s="38"/>
      <c r="G90" s="38"/>
      <c r="H90" s="4"/>
      <c r="I90" s="4"/>
      <c r="J90" s="4"/>
      <c r="K90" s="4"/>
      <c r="L90" s="4"/>
      <c r="M90" s="4"/>
      <c r="N90" s="38"/>
      <c r="O90" s="38"/>
    </row>
    <row r="91" spans="1:15" ht="15" hidden="1">
      <c r="A91" s="4" t="s">
        <v>55</v>
      </c>
      <c r="B91" s="4"/>
      <c r="C91" s="4"/>
      <c r="D91" s="4"/>
      <c r="E91" s="38">
        <v>0</v>
      </c>
      <c r="F91" s="38">
        <v>0</v>
      </c>
      <c r="G91" s="38"/>
      <c r="H91" s="39">
        <v>0</v>
      </c>
      <c r="I91" s="39"/>
      <c r="J91" s="39"/>
      <c r="K91" s="39"/>
      <c r="L91" s="39"/>
      <c r="M91" s="39"/>
      <c r="N91" s="38">
        <v>7755</v>
      </c>
      <c r="O91" s="38">
        <v>7755</v>
      </c>
    </row>
    <row r="92" spans="1:15" ht="15" hidden="1">
      <c r="A92" s="40"/>
      <c r="B92" s="4"/>
      <c r="C92" s="4"/>
      <c r="D92" s="4"/>
      <c r="E92" s="38"/>
      <c r="F92" s="38"/>
      <c r="G92" s="38"/>
      <c r="H92" s="39"/>
      <c r="I92" s="39"/>
      <c r="J92" s="39"/>
      <c r="K92" s="39"/>
      <c r="L92" s="39"/>
      <c r="M92" s="39"/>
      <c r="N92" s="38"/>
      <c r="O92" s="38" t="s">
        <v>1</v>
      </c>
    </row>
    <row r="93" spans="1:15" ht="15" hidden="1">
      <c r="A93" s="4" t="s">
        <v>56</v>
      </c>
      <c r="B93" s="4"/>
      <c r="C93" s="4"/>
      <c r="D93" s="4"/>
      <c r="E93" s="38">
        <v>0</v>
      </c>
      <c r="F93" s="38" t="s">
        <v>1</v>
      </c>
      <c r="G93" s="38"/>
      <c r="H93" s="38">
        <v>-17</v>
      </c>
      <c r="I93" s="38"/>
      <c r="J93" s="38"/>
      <c r="K93" s="38"/>
      <c r="L93" s="38"/>
      <c r="M93" s="38"/>
      <c r="N93" s="38">
        <v>0</v>
      </c>
      <c r="O93" s="38">
        <v>-17</v>
      </c>
    </row>
    <row r="94" spans="1:15" ht="15" hidden="1">
      <c r="A94" s="40"/>
      <c r="B94" s="4"/>
      <c r="C94" s="4"/>
      <c r="D94" s="4"/>
      <c r="E94" s="38"/>
      <c r="F94" s="38"/>
      <c r="G94" s="38"/>
      <c r="H94" s="39"/>
      <c r="I94" s="39"/>
      <c r="J94" s="39"/>
      <c r="K94" s="39"/>
      <c r="L94" s="39"/>
      <c r="M94" s="39"/>
      <c r="N94" s="38"/>
      <c r="O94" s="38"/>
    </row>
    <row r="95" spans="1:15" ht="15.75" hidden="1" thickBot="1">
      <c r="A95" s="4" t="s">
        <v>57</v>
      </c>
      <c r="B95" s="4"/>
      <c r="C95" s="4"/>
      <c r="D95" s="4"/>
      <c r="E95" s="41">
        <v>45780</v>
      </c>
      <c r="F95" s="41">
        <v>1406</v>
      </c>
      <c r="G95" s="41"/>
      <c r="H95" s="41">
        <v>-17</v>
      </c>
      <c r="I95" s="41"/>
      <c r="J95" s="41"/>
      <c r="K95" s="41"/>
      <c r="L95" s="41">
        <v>83</v>
      </c>
      <c r="M95" s="41"/>
      <c r="N95" s="41">
        <v>13643</v>
      </c>
      <c r="O95" s="41">
        <v>60895</v>
      </c>
    </row>
    <row r="96" spans="1:15" ht="16.5" hidden="1" thickTop="1">
      <c r="A96" s="4"/>
      <c r="B96" s="4"/>
      <c r="C96" s="4"/>
      <c r="D96" s="4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42" t="s">
        <v>1</v>
      </c>
    </row>
    <row r="97" spans="1:15" ht="15.75" hidden="1">
      <c r="A97" s="4" t="s">
        <v>58</v>
      </c>
      <c r="B97" s="4"/>
      <c r="C97" s="4"/>
      <c r="D97" s="4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42"/>
    </row>
    <row r="98" spans="1:15" ht="14.25" hidden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5" hidden="1">
      <c r="A99" s="4" t="s">
        <v>59</v>
      </c>
      <c r="B99" s="4"/>
      <c r="C99" s="4"/>
      <c r="D99" s="4"/>
      <c r="E99" s="37">
        <v>45780</v>
      </c>
      <c r="F99" s="37">
        <v>1467</v>
      </c>
      <c r="G99" s="37"/>
      <c r="H99" s="37">
        <v>0</v>
      </c>
      <c r="I99" s="37"/>
      <c r="J99" s="37"/>
      <c r="K99" s="37"/>
      <c r="L99" s="37"/>
      <c r="M99" s="37"/>
      <c r="N99" s="37">
        <v>8195</v>
      </c>
      <c r="O99" s="37">
        <v>55578</v>
      </c>
    </row>
    <row r="100" spans="1:15" ht="15" hidden="1">
      <c r="A100" s="4"/>
      <c r="B100" s="4"/>
      <c r="C100" s="4"/>
      <c r="D100" s="4"/>
      <c r="E100" s="38"/>
      <c r="F100" s="38"/>
      <c r="G100" s="38"/>
      <c r="H100" s="4"/>
      <c r="I100" s="4"/>
      <c r="J100" s="4"/>
      <c r="K100" s="4"/>
      <c r="L100" s="4"/>
      <c r="M100" s="4"/>
      <c r="N100" s="38"/>
      <c r="O100" s="38"/>
    </row>
    <row r="101" spans="1:15" ht="15" hidden="1">
      <c r="A101" s="4" t="s">
        <v>60</v>
      </c>
      <c r="B101" s="4"/>
      <c r="C101" s="4"/>
      <c r="D101" s="4"/>
      <c r="E101" s="38"/>
      <c r="F101" s="38">
        <v>-60.55</v>
      </c>
      <c r="G101" s="38"/>
      <c r="H101" s="4"/>
      <c r="I101" s="4"/>
      <c r="J101" s="4"/>
      <c r="K101" s="4"/>
      <c r="L101" s="4"/>
      <c r="M101" s="4"/>
      <c r="N101" s="38"/>
      <c r="O101" s="38">
        <v>-61</v>
      </c>
    </row>
    <row r="102" spans="1:15" ht="15" hidden="1">
      <c r="A102" s="4" t="s">
        <v>61</v>
      </c>
      <c r="B102" s="4"/>
      <c r="C102" s="4"/>
      <c r="D102" s="4"/>
      <c r="E102" s="38"/>
      <c r="F102" s="38"/>
      <c r="G102" s="38"/>
      <c r="H102" s="4"/>
      <c r="I102" s="4"/>
      <c r="J102" s="4"/>
      <c r="K102" s="4"/>
      <c r="L102" s="4"/>
      <c r="M102" s="4"/>
      <c r="N102" s="38"/>
      <c r="O102" s="38"/>
    </row>
    <row r="103" spans="1:15" ht="15" hidden="1">
      <c r="A103" s="4"/>
      <c r="B103" s="4"/>
      <c r="C103" s="4"/>
      <c r="D103" s="4"/>
      <c r="E103" s="38"/>
      <c r="F103" s="38"/>
      <c r="G103" s="38"/>
      <c r="H103" s="4"/>
      <c r="I103" s="4"/>
      <c r="J103" s="4"/>
      <c r="K103" s="4"/>
      <c r="L103" s="4"/>
      <c r="M103" s="4"/>
      <c r="N103" s="38"/>
      <c r="O103" s="38"/>
    </row>
    <row r="104" spans="1:15" ht="15" hidden="1">
      <c r="A104" s="4" t="s">
        <v>62</v>
      </c>
      <c r="B104" s="4"/>
      <c r="C104" s="4"/>
      <c r="D104" s="4"/>
      <c r="E104" s="38">
        <v>0</v>
      </c>
      <c r="F104" s="38">
        <v>0</v>
      </c>
      <c r="G104" s="38"/>
      <c r="H104" s="39">
        <v>0</v>
      </c>
      <c r="I104" s="39"/>
      <c r="J104" s="39"/>
      <c r="K104" s="39"/>
      <c r="L104" s="38">
        <v>0</v>
      </c>
      <c r="M104" s="38"/>
      <c r="N104" s="38">
        <v>-1253</v>
      </c>
      <c r="O104" s="38">
        <v>-1253</v>
      </c>
    </row>
    <row r="105" spans="1:15" ht="15" hidden="1">
      <c r="A105" s="40"/>
      <c r="B105" s="4"/>
      <c r="C105" s="4"/>
      <c r="D105" s="4"/>
      <c r="E105" s="38"/>
      <c r="F105" s="38"/>
      <c r="G105" s="38"/>
      <c r="H105" s="39"/>
      <c r="I105" s="39"/>
      <c r="J105" s="39"/>
      <c r="K105" s="39"/>
      <c r="L105" s="39"/>
      <c r="M105" s="39"/>
      <c r="N105" s="38"/>
      <c r="O105" s="38"/>
    </row>
    <row r="106" spans="1:15" ht="15.75" hidden="1" thickBot="1">
      <c r="A106" s="4" t="s">
        <v>63</v>
      </c>
      <c r="B106" s="4"/>
      <c r="C106" s="4"/>
      <c r="D106" s="4"/>
      <c r="E106" s="41">
        <v>45780</v>
      </c>
      <c r="F106" s="41">
        <v>1406.45</v>
      </c>
      <c r="G106" s="41"/>
      <c r="H106" s="41">
        <v>0</v>
      </c>
      <c r="I106" s="41"/>
      <c r="J106" s="41"/>
      <c r="K106" s="41"/>
      <c r="L106" s="41">
        <v>0</v>
      </c>
      <c r="M106" s="41"/>
      <c r="N106" s="41">
        <v>6942</v>
      </c>
      <c r="O106" s="41">
        <v>54264</v>
      </c>
    </row>
    <row r="107" spans="1:15" ht="15.75" hidden="1" thickTop="1">
      <c r="A107" s="43"/>
      <c r="B107" s="7"/>
      <c r="C107" s="7"/>
      <c r="D107" s="7"/>
      <c r="E107" s="37"/>
      <c r="F107" s="37"/>
      <c r="G107" s="37"/>
      <c r="H107" s="44"/>
      <c r="I107" s="44"/>
      <c r="J107" s="44"/>
      <c r="K107" s="44"/>
      <c r="L107" s="44"/>
      <c r="M107" s="44"/>
      <c r="N107" s="37"/>
      <c r="O107" s="37"/>
    </row>
  </sheetData>
  <sheetProtection/>
  <printOptions/>
  <pageMargins left="0.8267716535433072" right="0.35433070866141736" top="0.7086614173228347" bottom="0.5118110236220472" header="0.5118110236220472" footer="0.5118110236220472"/>
  <pageSetup horizontalDpi="600" verticalDpi="600" orientation="portrait" paperSize="9" scale="7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PSFONG</cp:lastModifiedBy>
  <cp:lastPrinted>2010-05-17T23:59:32Z</cp:lastPrinted>
  <dcterms:created xsi:type="dcterms:W3CDTF">2007-11-19T03:51:20Z</dcterms:created>
  <dcterms:modified xsi:type="dcterms:W3CDTF">2010-05-25T09:25:43Z</dcterms:modified>
  <cp:category/>
  <cp:version/>
  <cp:contentType/>
  <cp:contentStatus/>
</cp:coreProperties>
</file>