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65506" windowWidth="3375" windowHeight="6915" activeTab="0"/>
  </bookViews>
  <sheets>
    <sheet name="P&amp;L" sheetId="1" r:id="rId1"/>
    <sheet name="BalanceSheet" sheetId="2" r:id="rId2"/>
    <sheet name="CashFlow" sheetId="3" r:id="rId3"/>
    <sheet name="Equity" sheetId="4" r:id="rId4"/>
  </sheets>
  <definedNames>
    <definedName name="_xlnm.Print_Area" localSheetId="1">'BalanceSheet'!$A$2:$M$70</definedName>
    <definedName name="_xlnm.Print_Area" localSheetId="0">'P&amp;L'!$A$2:$Q$66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<sst xmlns="http://schemas.openxmlformats.org/spreadsheetml/2006/main" count="176" uniqueCount="127">
  <si>
    <t xml:space="preserve"> </t>
  </si>
  <si>
    <t>(Unaudited)</t>
  </si>
  <si>
    <t>(Audited)</t>
  </si>
  <si>
    <t>As At Preceding</t>
  </si>
  <si>
    <t xml:space="preserve">Current </t>
  </si>
  <si>
    <t>Financial</t>
  </si>
  <si>
    <t>Quarter</t>
  </si>
  <si>
    <t>Year End</t>
  </si>
  <si>
    <t>RM '000</t>
  </si>
  <si>
    <t>Investment in Associated Companies</t>
  </si>
  <si>
    <t>Current Assets</t>
  </si>
  <si>
    <t>Amount due from related companies</t>
  </si>
  <si>
    <t>Cash and bank balances</t>
  </si>
  <si>
    <t>Current Liabilities</t>
  </si>
  <si>
    <t>Amount due to related companies</t>
  </si>
  <si>
    <t>Provision for taxation</t>
  </si>
  <si>
    <t>Proposed dividend</t>
  </si>
  <si>
    <t>Shareholders' Funds</t>
  </si>
  <si>
    <t>Share Capital</t>
  </si>
  <si>
    <t>Reserves</t>
  </si>
  <si>
    <t>Minority Interests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</si>
  <si>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</si>
  <si>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</si>
  <si>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</si>
  <si>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</si>
  <si>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</si>
  <si>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</si>
  <si>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</si>
  <si>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</si>
  <si>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</si>
  <si>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N/A</t>
  </si>
  <si>
    <t>(b)</t>
  </si>
  <si>
    <t>(g)</t>
  </si>
  <si>
    <t>(h)</t>
  </si>
  <si>
    <t>Taxation</t>
  </si>
  <si>
    <t>(i)</t>
  </si>
  <si>
    <t>(ii)</t>
  </si>
  <si>
    <t>(j)</t>
  </si>
  <si>
    <t>Basic  (sen)</t>
  </si>
  <si>
    <t>Fully diluted (sen)</t>
  </si>
  <si>
    <t>Net tangible assets per share (RM)</t>
  </si>
  <si>
    <t>Year-To-Date</t>
  </si>
  <si>
    <t>Total</t>
  </si>
  <si>
    <t>Revenue</t>
  </si>
  <si>
    <t>Finance cost</t>
  </si>
  <si>
    <t>Operating Expenses</t>
  </si>
  <si>
    <t>(d)</t>
  </si>
  <si>
    <t>Changes in working capital:</t>
  </si>
  <si>
    <t>Net change in current assets</t>
  </si>
  <si>
    <t>Net change in current liabilities</t>
  </si>
  <si>
    <t>Share</t>
  </si>
  <si>
    <t>Capital</t>
  </si>
  <si>
    <t>Tax paid</t>
  </si>
  <si>
    <t>Cash Flow from Investing Activities</t>
  </si>
  <si>
    <t>Net Changes in Cash &amp; Cash Equivalents</t>
  </si>
  <si>
    <t>Cash &amp; Cash Equivalents at beginning of period</t>
  </si>
  <si>
    <t>Financed By:</t>
  </si>
  <si>
    <t xml:space="preserve">Other Income </t>
  </si>
  <si>
    <t>MEGA PASCAL BERHAD</t>
  </si>
  <si>
    <t>(Incorporated in Malaysia - 182350-H)</t>
  </si>
  <si>
    <t>(based on 60,490,000 ordinary shares)</t>
  </si>
  <si>
    <t>Balance as at 1 January 2002</t>
  </si>
  <si>
    <t>Balance as at 1 January 2001</t>
  </si>
  <si>
    <t xml:space="preserve">Condensed Consolidated Statement of Equity </t>
  </si>
  <si>
    <t>Investment Properties</t>
  </si>
  <si>
    <t>Property, Plant and Equipment</t>
  </si>
  <si>
    <t>Fixed deposits</t>
  </si>
  <si>
    <t>Non-cash items</t>
  </si>
  <si>
    <t>Interest expense</t>
  </si>
  <si>
    <t>Interest income</t>
  </si>
  <si>
    <t>Interest paid</t>
  </si>
  <si>
    <t>Interest received</t>
  </si>
  <si>
    <t>Purchase of property, plant &amp; equipment</t>
  </si>
  <si>
    <t>Proceeds from disposal of property, plant &amp; equipment</t>
  </si>
  <si>
    <t>Fixed deposit interest received</t>
  </si>
  <si>
    <t>Payments to hire purchase creditors</t>
  </si>
  <si>
    <t>Cash Flow from Financing Activity</t>
  </si>
  <si>
    <t>Loss from Operations</t>
  </si>
  <si>
    <t>Minority interests</t>
  </si>
  <si>
    <t>Net Current Assets</t>
  </si>
  <si>
    <t xml:space="preserve">The Condensed Consolidated Cash Flow Statement should be read in conjuction with the Annual </t>
  </si>
  <si>
    <t>Financial Report for the year ended 31 December 2001</t>
  </si>
  <si>
    <t>The Condensed Statements of Changes in Equity should be read in conjuction with the Annual Financial Report for the year ended 31 December 2001</t>
  </si>
  <si>
    <t>Investment in Joint Venture</t>
  </si>
  <si>
    <t>Goodwill on Consolidation</t>
  </si>
  <si>
    <t>Stocks</t>
  </si>
  <si>
    <t>Amount due from holding company</t>
  </si>
  <si>
    <t>Amount due from associated companies</t>
  </si>
  <si>
    <t>Condensed Consolidated Cash Flow Statement</t>
  </si>
  <si>
    <t>Premium</t>
  </si>
  <si>
    <t>Reserve</t>
  </si>
  <si>
    <t>Retained</t>
  </si>
  <si>
    <t>Net loss for the period</t>
  </si>
  <si>
    <t>As At End Of</t>
  </si>
  <si>
    <t>ended 31 December 2001</t>
  </si>
  <si>
    <t xml:space="preserve">The Condensed Balance Sheet should be read in conjuction with the Annual Financial Report for the year </t>
  </si>
  <si>
    <t>Net cash used in investing activities</t>
  </si>
  <si>
    <t>For The Fourth Quarter Ended 31 December 2002</t>
  </si>
  <si>
    <t>Condensed Consolidated Balance Sheet As At 31 December 2002</t>
  </si>
  <si>
    <t>4th Quarter</t>
  </si>
  <si>
    <t>Condensed Consolidated Income Statements For The Fourth Quarter Ended 31 December 2002</t>
  </si>
  <si>
    <t>Development Properties</t>
  </si>
  <si>
    <t>Deferred Taxation</t>
  </si>
  <si>
    <t>Marketable securities</t>
  </si>
  <si>
    <t>Balance as at 31 December 2002</t>
  </si>
  <si>
    <t>Balance as at 31 December 2001</t>
  </si>
  <si>
    <t>Loss Before Taxation</t>
  </si>
  <si>
    <t xml:space="preserve">Loss After Taxation </t>
  </si>
  <si>
    <t>Loss for the Period</t>
  </si>
  <si>
    <t xml:space="preserve">12 months ended </t>
  </si>
  <si>
    <t>Net loss before tax</t>
  </si>
  <si>
    <t>Acquisition of subsidiaries, net of cash</t>
  </si>
  <si>
    <t>Loss per share :-</t>
  </si>
  <si>
    <t>Net cash used in operating activities</t>
  </si>
  <si>
    <t>Cash used in operations</t>
  </si>
  <si>
    <t>Adjustments for :-</t>
  </si>
  <si>
    <t xml:space="preserve">Share of Profit/(Losses) from Associates </t>
  </si>
  <si>
    <t>and Joint Venture</t>
  </si>
  <si>
    <t>12 Months Ended</t>
  </si>
  <si>
    <t>Profit/(Loss)</t>
  </si>
  <si>
    <t xml:space="preserve">The Condensed Consolidated Income Statements should be read in conjuction with the Annual Financial Report of the Group for the  </t>
  </si>
  <si>
    <t>year ended 31 December 2001</t>
  </si>
  <si>
    <t>Debtors</t>
  </si>
  <si>
    <t>Creditors</t>
  </si>
  <si>
    <t>Exceptional Items</t>
  </si>
  <si>
    <t>Cash &amp; Cash Equivalents at end of period</t>
  </si>
  <si>
    <t>Operating profit before changes in working capital</t>
  </si>
</sst>
</file>

<file path=xl/styles.xml><?xml version="1.0" encoding="utf-8"?>
<styleSheet xmlns="http://schemas.openxmlformats.org/spreadsheetml/2006/main">
  <numFmts count="2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_-;\-* #,##0_-;_-* &quot;-&quot;??_-;_-@_-"/>
    <numFmt numFmtId="171" formatCode="_(* #,##0_);_(* \(#,##0\);_(* &quot;-&quot;??_);_(@_)"/>
    <numFmt numFmtId="172" formatCode="_-* #,##0.0_-;\-* #,##0.0_-;_-* &quot;-&quot;??_-;_-@_-"/>
    <numFmt numFmtId="173" formatCode="_ * #,##0.00_ ;_ * \-#,##0.00_ ;_ * &quot;-&quot;??_ ;_ @_ "/>
    <numFmt numFmtId="174" formatCode="mmmm\ d\,\ yyyy"/>
    <numFmt numFmtId="175" formatCode="_(* #,##0.0_);_(* \(#,##0.0\);_(* &quot;-&quot;??_);_(@_)"/>
    <numFmt numFmtId="176" formatCode="_(* #,##0.000_);_(* \(#,##0.000\);_(* &quot;-&quot;??_);_(@_)"/>
  </numFmts>
  <fonts count="15">
    <font>
      <sz val="10"/>
      <name val="Arial"/>
      <family val="0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sz val="2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b/>
      <sz val="13"/>
      <color indexed="12"/>
      <name val="Times New Roman"/>
      <family val="1"/>
    </font>
    <font>
      <i/>
      <sz val="1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5" fontId="1" fillId="0" borderId="0" xfId="0" applyNumberFormat="1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Fill="1" applyBorder="1" applyAlignment="1">
      <alignment/>
    </xf>
    <xf numFmtId="49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171" fontId="1" fillId="0" borderId="0" xfId="15" applyNumberFormat="1" applyFont="1" applyFill="1" applyBorder="1" applyAlignment="1">
      <alignment/>
    </xf>
    <xf numFmtId="171" fontId="1" fillId="0" borderId="0" xfId="15" applyNumberFormat="1" applyFont="1" applyFill="1" applyBorder="1" applyAlignment="1">
      <alignment horizontal="center"/>
    </xf>
    <xf numFmtId="170" fontId="1" fillId="0" borderId="0" xfId="0" applyNumberFormat="1" applyFont="1" applyAlignment="1">
      <alignment/>
    </xf>
    <xf numFmtId="171" fontId="1" fillId="0" borderId="9" xfId="15" applyNumberFormat="1" applyFont="1" applyFill="1" applyBorder="1" applyAlignment="1">
      <alignment/>
    </xf>
    <xf numFmtId="170" fontId="1" fillId="0" borderId="0" xfId="15" applyNumberFormat="1" applyFont="1" applyFill="1" applyBorder="1" applyAlignment="1">
      <alignment horizontal="right"/>
    </xf>
    <xf numFmtId="170" fontId="1" fillId="0" borderId="5" xfId="15" applyNumberFormat="1" applyFont="1" applyFill="1" applyBorder="1" applyAlignment="1">
      <alignment/>
    </xf>
    <xf numFmtId="170" fontId="1" fillId="0" borderId="4" xfId="15" applyNumberFormat="1" applyFont="1" applyFill="1" applyBorder="1" applyAlignment="1">
      <alignment/>
    </xf>
    <xf numFmtId="170" fontId="1" fillId="0" borderId="0" xfId="15" applyNumberFormat="1" applyFont="1" applyFill="1" applyBorder="1" applyAlignment="1">
      <alignment/>
    </xf>
    <xf numFmtId="170" fontId="1" fillId="0" borderId="7" xfId="15" applyNumberFormat="1" applyFont="1" applyFill="1" applyBorder="1" applyAlignment="1">
      <alignment/>
    </xf>
    <xf numFmtId="170" fontId="1" fillId="0" borderId="8" xfId="15" applyNumberFormat="1" applyFont="1" applyFill="1" applyBorder="1" applyAlignment="1">
      <alignment/>
    </xf>
    <xf numFmtId="170" fontId="1" fillId="0" borderId="6" xfId="15" applyNumberFormat="1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170" fontId="1" fillId="0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3" borderId="0" xfId="0" applyFont="1" applyFill="1" applyAlignment="1">
      <alignment/>
    </xf>
    <xf numFmtId="0" fontId="1" fillId="4" borderId="1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7" fillId="4" borderId="0" xfId="0" applyFont="1" applyFill="1" applyBorder="1" applyAlignment="1">
      <alignment horizontal="center"/>
    </xf>
    <xf numFmtId="0" fontId="1" fillId="4" borderId="4" xfId="0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1" fillId="4" borderId="5" xfId="0" applyFont="1" applyFill="1" applyBorder="1" applyAlignment="1">
      <alignment/>
    </xf>
    <xf numFmtId="0" fontId="6" fillId="0" borderId="0" xfId="0" applyFont="1" applyBorder="1" applyAlignment="1">
      <alignment/>
    </xf>
    <xf numFmtId="174" fontId="6" fillId="0" borderId="0" xfId="0" applyNumberFormat="1" applyFont="1" applyBorder="1" applyAlignment="1">
      <alignment horizontal="left"/>
    </xf>
    <xf numFmtId="170" fontId="1" fillId="0" borderId="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5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15" fontId="11" fillId="0" borderId="0" xfId="0" applyNumberFormat="1" applyFont="1" applyFill="1" applyBorder="1" applyAlignment="1">
      <alignment horizontal="center"/>
    </xf>
    <xf numFmtId="15" fontId="10" fillId="0" borderId="0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6" xfId="0" applyFont="1" applyFill="1" applyBorder="1" applyAlignment="1">
      <alignment/>
    </xf>
    <xf numFmtId="49" fontId="10" fillId="0" borderId="7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8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171" fontId="10" fillId="0" borderId="0" xfId="15" applyNumberFormat="1" applyFont="1" applyFill="1" applyBorder="1" applyAlignment="1">
      <alignment/>
    </xf>
    <xf numFmtId="171" fontId="10" fillId="0" borderId="5" xfId="15" applyNumberFormat="1" applyFont="1" applyFill="1" applyBorder="1" applyAlignment="1">
      <alignment/>
    </xf>
    <xf numFmtId="171" fontId="10" fillId="0" borderId="4" xfId="15" applyNumberFormat="1" applyFont="1" applyFill="1" applyBorder="1" applyAlignment="1">
      <alignment/>
    </xf>
    <xf numFmtId="171" fontId="10" fillId="0" borderId="0" xfId="15" applyNumberFormat="1" applyFont="1" applyFill="1" applyBorder="1" applyAlignment="1">
      <alignment horizontal="center"/>
    </xf>
    <xf numFmtId="171" fontId="10" fillId="0" borderId="7" xfId="15" applyNumberFormat="1" applyFont="1" applyFill="1" applyBorder="1" applyAlignment="1">
      <alignment/>
    </xf>
    <xf numFmtId="0" fontId="10" fillId="0" borderId="0" xfId="0" applyFont="1" applyAlignment="1">
      <alignment/>
    </xf>
    <xf numFmtId="171" fontId="10" fillId="0" borderId="0" xfId="15" applyNumberFormat="1" applyFont="1" applyFill="1" applyBorder="1" applyAlignment="1">
      <alignment horizontal="right"/>
    </xf>
    <xf numFmtId="171" fontId="12" fillId="0" borderId="0" xfId="15" applyNumberFormat="1" applyFont="1" applyFill="1" applyBorder="1" applyAlignment="1">
      <alignment/>
    </xf>
    <xf numFmtId="0" fontId="10" fillId="0" borderId="0" xfId="0" applyFont="1" applyFill="1" applyAlignment="1">
      <alignment/>
    </xf>
    <xf numFmtId="171" fontId="10" fillId="0" borderId="7" xfId="15" applyNumberFormat="1" applyFont="1" applyFill="1" applyBorder="1" applyAlignment="1">
      <alignment horizontal="center"/>
    </xf>
    <xf numFmtId="171" fontId="10" fillId="0" borderId="9" xfId="15" applyNumberFormat="1" applyFont="1" applyFill="1" applyBorder="1" applyAlignment="1">
      <alignment/>
    </xf>
    <xf numFmtId="171" fontId="10" fillId="0" borderId="9" xfId="15" applyNumberFormat="1" applyFont="1" applyFill="1" applyBorder="1" applyAlignment="1">
      <alignment horizontal="center"/>
    </xf>
    <xf numFmtId="43" fontId="10" fillId="0" borderId="12" xfId="15" applyNumberFormat="1" applyFont="1" applyFill="1" applyBorder="1" applyAlignment="1">
      <alignment/>
    </xf>
    <xf numFmtId="43" fontId="10" fillId="0" borderId="5" xfId="15" applyNumberFormat="1" applyFont="1" applyFill="1" applyBorder="1" applyAlignment="1">
      <alignment/>
    </xf>
    <xf numFmtId="43" fontId="10" fillId="0" borderId="4" xfId="15" applyNumberFormat="1" applyFont="1" applyFill="1" applyBorder="1" applyAlignment="1">
      <alignment/>
    </xf>
    <xf numFmtId="170" fontId="10" fillId="0" borderId="5" xfId="15" applyNumberFormat="1" applyFont="1" applyFill="1" applyBorder="1" applyAlignment="1">
      <alignment/>
    </xf>
    <xf numFmtId="170" fontId="10" fillId="0" borderId="4" xfId="15" applyNumberFormat="1" applyFont="1" applyFill="1" applyBorder="1" applyAlignment="1">
      <alignment/>
    </xf>
    <xf numFmtId="170" fontId="10" fillId="0" borderId="0" xfId="15" applyNumberFormat="1" applyFont="1" applyFill="1" applyBorder="1" applyAlignment="1">
      <alignment/>
    </xf>
    <xf numFmtId="170" fontId="10" fillId="0" borderId="7" xfId="15" applyNumberFormat="1" applyFont="1" applyFill="1" applyBorder="1" applyAlignment="1">
      <alignment/>
    </xf>
    <xf numFmtId="170" fontId="10" fillId="0" borderId="8" xfId="15" applyNumberFormat="1" applyFont="1" applyFill="1" applyBorder="1" applyAlignment="1">
      <alignment/>
    </xf>
    <xf numFmtId="170" fontId="10" fillId="0" borderId="6" xfId="15" applyNumberFormat="1" applyFont="1" applyFill="1" applyBorder="1" applyAlignment="1">
      <alignment/>
    </xf>
    <xf numFmtId="0" fontId="13" fillId="0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0" fillId="0" borderId="7" xfId="0" applyFont="1" applyFill="1" applyBorder="1" applyAlignment="1">
      <alignment/>
    </xf>
    <xf numFmtId="0" fontId="14" fillId="0" borderId="4" xfId="0" applyFont="1" applyBorder="1" applyAlignment="1">
      <alignment/>
    </xf>
    <xf numFmtId="0" fontId="14" fillId="0" borderId="0" xfId="0" applyFont="1" applyFill="1" applyBorder="1" applyAlignment="1">
      <alignment/>
    </xf>
    <xf numFmtId="171" fontId="14" fillId="0" borderId="0" xfId="15" applyNumberFormat="1" applyFont="1" applyFill="1" applyBorder="1" applyAlignment="1">
      <alignment/>
    </xf>
    <xf numFmtId="171" fontId="14" fillId="0" borderId="5" xfId="15" applyNumberFormat="1" applyFont="1" applyFill="1" applyBorder="1" applyAlignment="1">
      <alignment/>
    </xf>
    <xf numFmtId="171" fontId="14" fillId="0" borderId="4" xfId="15" applyNumberFormat="1" applyFont="1" applyFill="1" applyBorder="1" applyAlignment="1">
      <alignment/>
    </xf>
    <xf numFmtId="171" fontId="10" fillId="0" borderId="0" xfId="15" applyNumberFormat="1" applyFont="1" applyFill="1" applyBorder="1" applyAlignment="1" applyProtection="1">
      <alignment/>
      <protection locked="0"/>
    </xf>
    <xf numFmtId="0" fontId="11" fillId="0" borderId="4" xfId="0" applyFont="1" applyBorder="1" applyAlignment="1">
      <alignment/>
    </xf>
    <xf numFmtId="171" fontId="11" fillId="0" borderId="4" xfId="15" applyNumberFormat="1" applyFont="1" applyFill="1" applyBorder="1" applyAlignment="1">
      <alignment/>
    </xf>
    <xf numFmtId="171" fontId="10" fillId="0" borderId="13" xfId="15" applyNumberFormat="1" applyFont="1" applyFill="1" applyBorder="1" applyAlignment="1">
      <alignment/>
    </xf>
    <xf numFmtId="171" fontId="11" fillId="0" borderId="5" xfId="15" applyNumberFormat="1" applyFont="1" applyFill="1" applyBorder="1" applyAlignment="1">
      <alignment/>
    </xf>
    <xf numFmtId="4" fontId="10" fillId="0" borderId="0" xfId="15" applyNumberFormat="1" applyFont="1" applyFill="1" applyBorder="1" applyAlignment="1">
      <alignment/>
    </xf>
    <xf numFmtId="170" fontId="1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71" fontId="10" fillId="0" borderId="12" xfId="15" applyNumberFormat="1" applyFont="1" applyFill="1" applyBorder="1" applyAlignment="1">
      <alignment/>
    </xf>
    <xf numFmtId="15" fontId="6" fillId="0" borderId="0" xfId="0" applyNumberFormat="1" applyFont="1" applyAlignment="1" quotePrefix="1">
      <alignment/>
    </xf>
    <xf numFmtId="171" fontId="10" fillId="0" borderId="7" xfId="0" applyNumberFormat="1" applyFont="1" applyFill="1" applyBorder="1" applyAlignment="1">
      <alignment/>
    </xf>
    <xf numFmtId="170" fontId="10" fillId="0" borderId="12" xfId="15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523875</xdr:colOff>
      <xdr:row>0</xdr:row>
      <xdr:rowOff>76200</xdr:rowOff>
    </xdr:from>
    <xdr:to>
      <xdr:col>4</xdr:col>
      <xdr:colOff>1562100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6200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152400</xdr:rowOff>
    </xdr:from>
    <xdr:to>
      <xdr:col>4</xdr:col>
      <xdr:colOff>400050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352425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114300</xdr:rowOff>
    </xdr:from>
    <xdr:to>
      <xdr:col>7</xdr:col>
      <xdr:colOff>219075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14300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114300</xdr:rowOff>
    </xdr:from>
    <xdr:to>
      <xdr:col>7</xdr:col>
      <xdr:colOff>495300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14300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66"/>
  <sheetViews>
    <sheetView showGridLines="0" tabSelected="1" zoomScale="80" zoomScaleNormal="80" workbookViewId="0" topLeftCell="A1">
      <selection activeCell="G27" sqref="G27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6.28125" style="1" customWidth="1"/>
    <col min="4" max="4" width="9.140625" style="1" customWidth="1"/>
    <col min="5" max="5" width="29.28125" style="1" customWidth="1"/>
    <col min="6" max="6" width="4.8515625" style="2" customWidth="1"/>
    <col min="7" max="7" width="12.140625" style="2" customWidth="1"/>
    <col min="8" max="8" width="3.8515625" style="2" customWidth="1"/>
    <col min="9" max="9" width="3.57421875" style="2" customWidth="1"/>
    <col min="10" max="10" width="13.140625" style="2" customWidth="1"/>
    <col min="11" max="11" width="3.28125" style="2" customWidth="1"/>
    <col min="12" max="12" width="3.421875" style="2" customWidth="1"/>
    <col min="13" max="13" width="12.140625" style="2" customWidth="1"/>
    <col min="14" max="14" width="3.7109375" style="2" customWidth="1"/>
    <col min="15" max="15" width="4.28125" style="2" customWidth="1"/>
    <col min="16" max="16" width="12.28125" style="2" customWidth="1"/>
    <col min="17" max="17" width="3.57421875" style="2" customWidth="1"/>
    <col min="18" max="19" width="9.140625" style="1" customWidth="1"/>
    <col min="20" max="20" width="9.140625" style="3" customWidth="1"/>
    <col min="21" max="16384" width="9.140625" style="1" customWidth="1"/>
  </cols>
  <sheetData>
    <row r="1" ht="15.75"/>
    <row r="2" spans="6:12" ht="28.5" customHeight="1">
      <c r="F2" s="161" t="s">
        <v>58</v>
      </c>
      <c r="G2" s="161"/>
      <c r="H2" s="161"/>
      <c r="I2" s="161"/>
      <c r="J2" s="161"/>
      <c r="K2" s="161"/>
      <c r="L2" s="161"/>
    </row>
    <row r="3" spans="7:11" ht="15.75">
      <c r="G3" s="165" t="s">
        <v>59</v>
      </c>
      <c r="H3" s="165"/>
      <c r="I3" s="165"/>
      <c r="J3" s="165"/>
      <c r="K3" s="165"/>
    </row>
    <row r="4" spans="7:17" ht="15.75">
      <c r="G4" s="4"/>
      <c r="N4" s="5"/>
      <c r="O4" s="6"/>
      <c r="P4" s="7"/>
      <c r="Q4" s="6"/>
    </row>
    <row r="5" spans="2:17" ht="15.75">
      <c r="B5" s="2"/>
      <c r="C5" s="2"/>
      <c r="D5" s="2"/>
      <c r="E5" s="2"/>
      <c r="G5" s="4"/>
      <c r="N5" s="5"/>
      <c r="O5" s="6"/>
      <c r="P5" s="7"/>
      <c r="Q5" s="6"/>
    </row>
    <row r="6" spans="2:17" ht="24" customHeight="1">
      <c r="B6" s="2"/>
      <c r="C6" s="167" t="s">
        <v>100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</row>
    <row r="7" spans="2:10" ht="20.25" customHeight="1">
      <c r="B7" s="2"/>
      <c r="C7" s="2"/>
      <c r="D7" s="2"/>
      <c r="E7" s="2"/>
      <c r="G7" s="166" t="s">
        <v>21</v>
      </c>
      <c r="H7" s="166"/>
      <c r="I7" s="166"/>
      <c r="J7" s="166"/>
    </row>
    <row r="8" spans="2:5" ht="15.75">
      <c r="B8" s="2"/>
      <c r="C8" s="2"/>
      <c r="D8" s="2"/>
      <c r="E8" s="2"/>
    </row>
    <row r="9" ht="7.5" customHeight="1">
      <c r="H9" s="8"/>
    </row>
    <row r="11" spans="2:17" ht="16.5">
      <c r="B11" s="87"/>
      <c r="C11" s="88"/>
      <c r="D11" s="88"/>
      <c r="E11" s="88"/>
      <c r="F11" s="89"/>
      <c r="G11" s="90"/>
      <c r="H11" s="91" t="s">
        <v>0</v>
      </c>
      <c r="I11" s="90"/>
      <c r="J11" s="90"/>
      <c r="K11" s="92"/>
      <c r="L11" s="89"/>
      <c r="M11" s="90"/>
      <c r="N11" s="91" t="s">
        <v>0</v>
      </c>
      <c r="O11" s="90"/>
      <c r="P11" s="90"/>
      <c r="Q11" s="92"/>
    </row>
    <row r="12" spans="2:17" ht="16.5">
      <c r="B12" s="93"/>
      <c r="C12" s="94"/>
      <c r="D12" s="94"/>
      <c r="E12" s="94"/>
      <c r="F12" s="162" t="s">
        <v>22</v>
      </c>
      <c r="G12" s="163"/>
      <c r="H12" s="163"/>
      <c r="I12" s="163"/>
      <c r="J12" s="163"/>
      <c r="K12" s="164"/>
      <c r="L12" s="162" t="s">
        <v>23</v>
      </c>
      <c r="M12" s="163"/>
      <c r="N12" s="163"/>
      <c r="O12" s="163"/>
      <c r="P12" s="163"/>
      <c r="Q12" s="164"/>
    </row>
    <row r="13" spans="2:17" ht="16.5">
      <c r="B13" s="93"/>
      <c r="C13" s="94"/>
      <c r="D13" s="94"/>
      <c r="E13" s="94"/>
      <c r="F13" s="98"/>
      <c r="G13" s="99"/>
      <c r="H13" s="100"/>
      <c r="I13" s="99"/>
      <c r="J13" s="99"/>
      <c r="K13" s="101"/>
      <c r="L13" s="98"/>
      <c r="M13" s="99"/>
      <c r="N13" s="100"/>
      <c r="O13" s="99"/>
      <c r="P13" s="99"/>
      <c r="Q13" s="101"/>
    </row>
    <row r="14" spans="2:17" ht="16.5">
      <c r="B14" s="93"/>
      <c r="C14" s="94"/>
      <c r="D14" s="94"/>
      <c r="E14" s="94"/>
      <c r="F14" s="89"/>
      <c r="G14" s="91"/>
      <c r="H14" s="102"/>
      <c r="I14" s="103"/>
      <c r="J14" s="91"/>
      <c r="K14" s="92"/>
      <c r="L14" s="89"/>
      <c r="M14" s="91"/>
      <c r="N14" s="102"/>
      <c r="O14" s="103"/>
      <c r="P14" s="91"/>
      <c r="Q14" s="92"/>
    </row>
    <row r="15" spans="2:17" ht="16.5">
      <c r="B15" s="93"/>
      <c r="C15" s="94"/>
      <c r="D15" s="94"/>
      <c r="E15" s="94"/>
      <c r="F15" s="98"/>
      <c r="G15" s="96" t="s">
        <v>24</v>
      </c>
      <c r="H15" s="97"/>
      <c r="I15" s="95"/>
      <c r="J15" s="96" t="s">
        <v>25</v>
      </c>
      <c r="K15" s="104"/>
      <c r="L15" s="105"/>
      <c r="M15" s="96" t="s">
        <v>24</v>
      </c>
      <c r="N15" s="97"/>
      <c r="O15" s="95"/>
      <c r="P15" s="96" t="s">
        <v>25</v>
      </c>
      <c r="Q15" s="101"/>
    </row>
    <row r="16" spans="2:17" ht="16.5">
      <c r="B16" s="93"/>
      <c r="C16" s="94"/>
      <c r="D16" s="94"/>
      <c r="E16" s="94"/>
      <c r="F16" s="98"/>
      <c r="G16" s="96" t="s">
        <v>26</v>
      </c>
      <c r="H16" s="97"/>
      <c r="I16" s="95"/>
      <c r="J16" s="96" t="s">
        <v>27</v>
      </c>
      <c r="K16" s="104"/>
      <c r="L16" s="105"/>
      <c r="M16" s="96" t="s">
        <v>26</v>
      </c>
      <c r="N16" s="97"/>
      <c r="O16" s="95"/>
      <c r="P16" s="96" t="s">
        <v>27</v>
      </c>
      <c r="Q16" s="101"/>
    </row>
    <row r="17" spans="2:17" ht="16.5">
      <c r="B17" s="93"/>
      <c r="C17" s="94"/>
      <c r="D17" s="94"/>
      <c r="E17" s="94"/>
      <c r="F17" s="98"/>
      <c r="G17" s="96" t="s">
        <v>99</v>
      </c>
      <c r="H17" s="97"/>
      <c r="I17" s="95"/>
      <c r="J17" s="96" t="s">
        <v>6</v>
      </c>
      <c r="K17" s="104"/>
      <c r="L17" s="105"/>
      <c r="M17" s="96" t="s">
        <v>28</v>
      </c>
      <c r="N17" s="97"/>
      <c r="O17" s="95"/>
      <c r="P17" s="96" t="s">
        <v>41</v>
      </c>
      <c r="Q17" s="101"/>
    </row>
    <row r="18" spans="2:17" ht="16.5">
      <c r="B18" s="93"/>
      <c r="C18" s="94"/>
      <c r="D18" s="94"/>
      <c r="E18" s="94"/>
      <c r="F18" s="98"/>
      <c r="G18" s="106">
        <v>37621</v>
      </c>
      <c r="H18" s="97"/>
      <c r="I18" s="95"/>
      <c r="J18" s="106">
        <v>37256</v>
      </c>
      <c r="K18" s="104"/>
      <c r="L18" s="105"/>
      <c r="M18" s="106">
        <v>37621</v>
      </c>
      <c r="N18" s="97"/>
      <c r="O18" s="95"/>
      <c r="P18" s="106">
        <v>37256</v>
      </c>
      <c r="Q18" s="101"/>
    </row>
    <row r="19" spans="2:17" ht="16.5">
      <c r="B19" s="93"/>
      <c r="C19" s="94"/>
      <c r="D19" s="94"/>
      <c r="E19" s="94"/>
      <c r="F19" s="98"/>
      <c r="G19" s="107"/>
      <c r="H19" s="108"/>
      <c r="I19" s="109"/>
      <c r="J19" s="107"/>
      <c r="K19" s="101"/>
      <c r="L19" s="98"/>
      <c r="M19" s="107"/>
      <c r="N19" s="108"/>
      <c r="O19" s="109"/>
      <c r="P19" s="107"/>
      <c r="Q19" s="101"/>
    </row>
    <row r="20" spans="2:17" ht="16.5">
      <c r="B20" s="110"/>
      <c r="C20" s="111"/>
      <c r="D20" s="111"/>
      <c r="E20" s="111"/>
      <c r="F20" s="112"/>
      <c r="G20" s="113" t="s">
        <v>0</v>
      </c>
      <c r="H20" s="114"/>
      <c r="I20" s="115"/>
      <c r="J20" s="113" t="s">
        <v>0</v>
      </c>
      <c r="K20" s="116"/>
      <c r="L20" s="112"/>
      <c r="M20" s="113" t="s">
        <v>0</v>
      </c>
      <c r="N20" s="114"/>
      <c r="O20" s="115"/>
      <c r="P20" s="113" t="s">
        <v>0</v>
      </c>
      <c r="Q20" s="116"/>
    </row>
    <row r="21" spans="2:17" ht="16.5">
      <c r="B21" s="93"/>
      <c r="C21" s="94"/>
      <c r="D21" s="94"/>
      <c r="E21" s="94"/>
      <c r="F21" s="98"/>
      <c r="G21" s="117"/>
      <c r="H21" s="108"/>
      <c r="I21" s="109"/>
      <c r="J21" s="117"/>
      <c r="K21" s="101"/>
      <c r="L21" s="98"/>
      <c r="M21" s="117"/>
      <c r="N21" s="108"/>
      <c r="O21" s="109"/>
      <c r="P21" s="117"/>
      <c r="Q21" s="101"/>
    </row>
    <row r="22" spans="2:17" ht="16.5">
      <c r="B22" s="93"/>
      <c r="C22" s="94"/>
      <c r="D22" s="94"/>
      <c r="E22" s="94"/>
      <c r="F22" s="98"/>
      <c r="G22" s="100" t="s">
        <v>8</v>
      </c>
      <c r="H22" s="108"/>
      <c r="I22" s="109"/>
      <c r="J22" s="100" t="s">
        <v>8</v>
      </c>
      <c r="K22" s="101"/>
      <c r="L22" s="98"/>
      <c r="M22" s="100" t="s">
        <v>8</v>
      </c>
      <c r="N22" s="108"/>
      <c r="O22" s="109"/>
      <c r="P22" s="100" t="s">
        <v>8</v>
      </c>
      <c r="Q22" s="101"/>
    </row>
    <row r="23" spans="2:17" ht="16.5">
      <c r="B23" s="93"/>
      <c r="C23" s="94"/>
      <c r="D23" s="94"/>
      <c r="E23" s="94"/>
      <c r="F23" s="98"/>
      <c r="G23" s="99"/>
      <c r="H23" s="101"/>
      <c r="I23" s="98"/>
      <c r="J23" s="99"/>
      <c r="K23" s="101"/>
      <c r="L23" s="98"/>
      <c r="M23" s="99"/>
      <c r="N23" s="101"/>
      <c r="O23" s="98"/>
      <c r="P23" s="99"/>
      <c r="Q23" s="101"/>
    </row>
    <row r="24" spans="2:17" ht="16.5">
      <c r="B24" s="93"/>
      <c r="C24" s="94"/>
      <c r="D24" s="94"/>
      <c r="E24" s="94"/>
      <c r="F24" s="98"/>
      <c r="G24" s="99"/>
      <c r="H24" s="101"/>
      <c r="I24" s="98"/>
      <c r="J24" s="99"/>
      <c r="K24" s="101"/>
      <c r="L24" s="98"/>
      <c r="M24" s="99"/>
      <c r="N24" s="101"/>
      <c r="O24" s="98"/>
      <c r="P24" s="99"/>
      <c r="Q24" s="101"/>
    </row>
    <row r="25" spans="2:19" ht="16.5">
      <c r="B25" s="93"/>
      <c r="C25" s="94" t="s">
        <v>43</v>
      </c>
      <c r="D25" s="94"/>
      <c r="E25" s="94"/>
      <c r="F25" s="98"/>
      <c r="G25" s="118">
        <f>67552-49517</f>
        <v>18035</v>
      </c>
      <c r="H25" s="119"/>
      <c r="I25" s="120"/>
      <c r="J25" s="121">
        <f>+P25-43006</f>
        <v>13649</v>
      </c>
      <c r="K25" s="119"/>
      <c r="L25" s="120"/>
      <c r="M25" s="118">
        <v>67552</v>
      </c>
      <c r="N25" s="119"/>
      <c r="O25" s="120"/>
      <c r="P25" s="121">
        <v>56655</v>
      </c>
      <c r="Q25" s="119"/>
      <c r="S25" s="36"/>
    </row>
    <row r="26" spans="2:17" ht="16.5">
      <c r="B26" s="93"/>
      <c r="C26" s="94"/>
      <c r="D26" s="94"/>
      <c r="E26" s="94"/>
      <c r="F26" s="98"/>
      <c r="G26" s="118"/>
      <c r="H26" s="119"/>
      <c r="I26" s="120"/>
      <c r="J26" s="118"/>
      <c r="K26" s="119"/>
      <c r="L26" s="120"/>
      <c r="M26" s="118"/>
      <c r="N26" s="119"/>
      <c r="O26" s="120"/>
      <c r="P26" s="118"/>
      <c r="Q26" s="119"/>
    </row>
    <row r="27" spans="2:17" ht="16.5">
      <c r="B27" s="93"/>
      <c r="C27" s="94" t="s">
        <v>45</v>
      </c>
      <c r="D27" s="94"/>
      <c r="E27" s="94"/>
      <c r="F27" s="98"/>
      <c r="G27" s="118">
        <f>-75338+51097-213-1112-1000-143-267+1112+2945+867-39+1837</f>
        <v>-20254</v>
      </c>
      <c r="H27" s="119"/>
      <c r="I27" s="120"/>
      <c r="J27" s="121">
        <f>+P27+40007+1456+4227+1824+99-34</f>
        <v>-15672</v>
      </c>
      <c r="K27" s="119"/>
      <c r="L27" s="120"/>
      <c r="M27" s="118">
        <f>-44686-2179-4299-24174-1112-1000-143-267+1112+2945+867-39+1837</f>
        <v>-71138</v>
      </c>
      <c r="N27" s="119"/>
      <c r="O27" s="120"/>
      <c r="P27" s="121">
        <f>-42540-5475-3646-11590</f>
        <v>-63251</v>
      </c>
      <c r="Q27" s="119"/>
    </row>
    <row r="28" spans="2:17" ht="16.5">
      <c r="B28" s="93"/>
      <c r="C28" s="94"/>
      <c r="D28" s="94"/>
      <c r="E28" s="94"/>
      <c r="F28" s="98"/>
      <c r="G28" s="118"/>
      <c r="H28" s="119"/>
      <c r="I28" s="120"/>
      <c r="J28" s="121"/>
      <c r="K28" s="119"/>
      <c r="L28" s="120"/>
      <c r="M28" s="118"/>
      <c r="N28" s="119"/>
      <c r="O28" s="120"/>
      <c r="P28" s="121"/>
      <c r="Q28" s="119"/>
    </row>
    <row r="29" spans="2:17" ht="16.5">
      <c r="B29" s="93"/>
      <c r="C29" s="94" t="s">
        <v>57</v>
      </c>
      <c r="D29" s="94"/>
      <c r="E29" s="94"/>
      <c r="F29" s="98"/>
      <c r="G29" s="124">
        <f>2730-1945+213+375</f>
        <v>1373</v>
      </c>
      <c r="H29" s="119"/>
      <c r="I29" s="120"/>
      <c r="J29" s="124">
        <f>+P29-2294</f>
        <v>1087</v>
      </c>
      <c r="K29" s="119"/>
      <c r="L29" s="120"/>
      <c r="M29" s="124">
        <f>2730+375</f>
        <v>3105</v>
      </c>
      <c r="N29" s="119"/>
      <c r="O29" s="120"/>
      <c r="P29" s="124">
        <v>3381</v>
      </c>
      <c r="Q29" s="119"/>
    </row>
    <row r="30" spans="2:17" ht="16.5">
      <c r="B30" s="93"/>
      <c r="C30" s="94"/>
      <c r="D30" s="94"/>
      <c r="E30" s="94"/>
      <c r="F30" s="98"/>
      <c r="G30" s="122"/>
      <c r="H30" s="119"/>
      <c r="I30" s="120"/>
      <c r="J30" s="122"/>
      <c r="K30" s="119"/>
      <c r="L30" s="120"/>
      <c r="M30" s="122"/>
      <c r="N30" s="119"/>
      <c r="O30" s="120"/>
      <c r="P30" s="122"/>
      <c r="Q30" s="119"/>
    </row>
    <row r="31" spans="2:17" ht="16.5">
      <c r="B31" s="93"/>
      <c r="C31" s="94"/>
      <c r="D31" s="94"/>
      <c r="E31" s="94"/>
      <c r="F31" s="98"/>
      <c r="G31" s="118"/>
      <c r="H31" s="119"/>
      <c r="I31" s="120"/>
      <c r="J31" s="118"/>
      <c r="K31" s="119"/>
      <c r="L31" s="120"/>
      <c r="M31" s="118"/>
      <c r="N31" s="119"/>
      <c r="O31" s="120"/>
      <c r="P31" s="118"/>
      <c r="Q31" s="119"/>
    </row>
    <row r="32" spans="2:17" ht="16.5">
      <c r="B32" s="93"/>
      <c r="C32" s="94" t="s">
        <v>77</v>
      </c>
      <c r="D32" s="94"/>
      <c r="E32" s="94"/>
      <c r="F32" s="98"/>
      <c r="G32" s="118">
        <f>SUM(G25:G30)</f>
        <v>-846</v>
      </c>
      <c r="H32" s="119"/>
      <c r="I32" s="120"/>
      <c r="J32" s="118">
        <f>SUM(J25:J31)</f>
        <v>-936</v>
      </c>
      <c r="K32" s="119"/>
      <c r="L32" s="120"/>
      <c r="M32" s="118">
        <f>SUM(M25:M30)</f>
        <v>-481</v>
      </c>
      <c r="N32" s="119"/>
      <c r="O32" s="120"/>
      <c r="P32" s="118">
        <f>SUM(P25:P31)</f>
        <v>-3215</v>
      </c>
      <c r="Q32" s="119"/>
    </row>
    <row r="33" spans="2:17" ht="16.5">
      <c r="B33" s="93"/>
      <c r="C33" s="94"/>
      <c r="D33" s="94"/>
      <c r="E33" s="94"/>
      <c r="F33" s="98"/>
      <c r="G33" s="118"/>
      <c r="H33" s="119"/>
      <c r="I33" s="120"/>
      <c r="J33" s="118"/>
      <c r="K33" s="119"/>
      <c r="L33" s="120"/>
      <c r="M33" s="118"/>
      <c r="N33" s="119"/>
      <c r="O33" s="120"/>
      <c r="P33" s="118"/>
      <c r="Q33" s="119"/>
    </row>
    <row r="34" spans="2:17" ht="16.5">
      <c r="B34" s="93"/>
      <c r="C34" s="94" t="s">
        <v>44</v>
      </c>
      <c r="D34" s="94"/>
      <c r="E34" s="94"/>
      <c r="F34" s="98"/>
      <c r="G34" s="118">
        <f>-25+22-359</f>
        <v>-362</v>
      </c>
      <c r="H34" s="119"/>
      <c r="I34" s="120"/>
      <c r="J34" s="118">
        <v>-8</v>
      </c>
      <c r="K34" s="119"/>
      <c r="L34" s="120"/>
      <c r="M34" s="118">
        <f>-25-359</f>
        <v>-384</v>
      </c>
      <c r="N34" s="119"/>
      <c r="O34" s="120"/>
      <c r="P34" s="118">
        <v>-203</v>
      </c>
      <c r="Q34" s="119"/>
    </row>
    <row r="35" spans="2:17" ht="16.5">
      <c r="B35" s="93"/>
      <c r="C35" s="94"/>
      <c r="D35" s="94"/>
      <c r="E35" s="94"/>
      <c r="F35" s="98"/>
      <c r="G35" s="118"/>
      <c r="H35" s="119"/>
      <c r="I35" s="120"/>
      <c r="J35" s="118"/>
      <c r="K35" s="119"/>
      <c r="L35" s="120"/>
      <c r="M35" s="118"/>
      <c r="N35" s="119"/>
      <c r="O35" s="120"/>
      <c r="P35" s="118"/>
      <c r="Q35" s="119"/>
    </row>
    <row r="36" spans="2:17" ht="16.5">
      <c r="B36" s="93"/>
      <c r="C36" s="94" t="s">
        <v>116</v>
      </c>
      <c r="D36" s="94"/>
      <c r="E36" s="94"/>
      <c r="F36" s="98"/>
      <c r="G36" s="118">
        <v>-72</v>
      </c>
      <c r="H36" s="119"/>
      <c r="I36" s="120"/>
      <c r="J36" s="118">
        <f>+P36+113</f>
        <v>11</v>
      </c>
      <c r="K36" s="119"/>
      <c r="L36" s="120"/>
      <c r="M36" s="118">
        <v>-72</v>
      </c>
      <c r="N36" s="119"/>
      <c r="O36" s="120"/>
      <c r="P36" s="118">
        <v>-102</v>
      </c>
      <c r="Q36" s="119"/>
    </row>
    <row r="37" spans="2:17" ht="16.5">
      <c r="B37" s="93"/>
      <c r="C37" s="94" t="s">
        <v>117</v>
      </c>
      <c r="D37" s="94"/>
      <c r="E37" s="94"/>
      <c r="F37" s="98"/>
      <c r="G37" s="118"/>
      <c r="H37" s="119"/>
      <c r="I37" s="120"/>
      <c r="J37" s="118"/>
      <c r="K37" s="119"/>
      <c r="L37" s="120"/>
      <c r="M37" s="118"/>
      <c r="N37" s="119"/>
      <c r="O37" s="120"/>
      <c r="P37" s="118"/>
      <c r="Q37" s="119"/>
    </row>
    <row r="38" spans="2:17" ht="16.5">
      <c r="B38" s="93"/>
      <c r="C38" s="94"/>
      <c r="D38" s="94"/>
      <c r="E38" s="94"/>
      <c r="F38" s="98"/>
      <c r="G38" s="118"/>
      <c r="H38" s="119"/>
      <c r="I38" s="120"/>
      <c r="J38" s="118"/>
      <c r="K38" s="119"/>
      <c r="L38" s="120"/>
      <c r="M38" s="118"/>
      <c r="N38" s="119"/>
      <c r="O38" s="120"/>
      <c r="P38" s="118"/>
      <c r="Q38" s="119"/>
    </row>
    <row r="39" spans="2:17" ht="16.5">
      <c r="B39" s="93"/>
      <c r="C39" s="94" t="s">
        <v>124</v>
      </c>
      <c r="D39" s="94"/>
      <c r="E39" s="94"/>
      <c r="F39" s="98"/>
      <c r="G39" s="118">
        <f>-1112-1837</f>
        <v>-2949</v>
      </c>
      <c r="H39" s="119"/>
      <c r="I39" s="120"/>
      <c r="J39" s="118">
        <v>0</v>
      </c>
      <c r="K39" s="119"/>
      <c r="L39" s="120"/>
      <c r="M39" s="118">
        <f>-1112-1837</f>
        <v>-2949</v>
      </c>
      <c r="N39" s="119"/>
      <c r="O39" s="120"/>
      <c r="P39" s="118">
        <v>248</v>
      </c>
      <c r="Q39" s="119"/>
    </row>
    <row r="40" spans="2:17" ht="16.5">
      <c r="B40" s="93"/>
      <c r="C40" s="94"/>
      <c r="D40" s="94"/>
      <c r="E40" s="94"/>
      <c r="F40" s="98"/>
      <c r="G40" s="122"/>
      <c r="H40" s="119"/>
      <c r="I40" s="120"/>
      <c r="J40" s="122"/>
      <c r="K40" s="119"/>
      <c r="L40" s="120"/>
      <c r="M40" s="122"/>
      <c r="N40" s="119"/>
      <c r="O40" s="120"/>
      <c r="P40" s="122"/>
      <c r="Q40" s="119"/>
    </row>
    <row r="41" spans="2:17" ht="16.5">
      <c r="B41" s="93"/>
      <c r="C41" s="94"/>
      <c r="D41" s="94"/>
      <c r="E41" s="94"/>
      <c r="F41" s="98"/>
      <c r="G41" s="118"/>
      <c r="H41" s="119"/>
      <c r="I41" s="120"/>
      <c r="J41" s="118"/>
      <c r="K41" s="119"/>
      <c r="L41" s="120"/>
      <c r="M41" s="118"/>
      <c r="N41" s="119"/>
      <c r="O41" s="120"/>
      <c r="P41" s="118"/>
      <c r="Q41" s="119"/>
    </row>
    <row r="42" spans="2:17" ht="16.5">
      <c r="B42" s="93"/>
      <c r="C42" s="94" t="s">
        <v>106</v>
      </c>
      <c r="D42" s="94"/>
      <c r="E42" s="94"/>
      <c r="F42" s="98"/>
      <c r="G42" s="118">
        <f>SUM(G32:G40)</f>
        <v>-4229</v>
      </c>
      <c r="H42" s="119"/>
      <c r="I42" s="120"/>
      <c r="J42" s="118">
        <f>SUM(J32:J40)</f>
        <v>-933</v>
      </c>
      <c r="K42" s="119"/>
      <c r="L42" s="120"/>
      <c r="M42" s="118">
        <f>SUM(M32:M40)</f>
        <v>-3886</v>
      </c>
      <c r="N42" s="119"/>
      <c r="O42" s="120"/>
      <c r="P42" s="118">
        <f>SUM(P32:P40)</f>
        <v>-3272</v>
      </c>
      <c r="Q42" s="119"/>
    </row>
    <row r="43" spans="2:17" ht="16.5">
      <c r="B43" s="93"/>
      <c r="C43" s="94"/>
      <c r="D43" s="94"/>
      <c r="E43" s="94"/>
      <c r="F43" s="98"/>
      <c r="G43" s="118"/>
      <c r="H43" s="119"/>
      <c r="I43" s="120"/>
      <c r="J43" s="118"/>
      <c r="K43" s="119"/>
      <c r="L43" s="120"/>
      <c r="M43" s="118"/>
      <c r="N43" s="119"/>
      <c r="O43" s="120"/>
      <c r="P43" s="118"/>
      <c r="Q43" s="119"/>
    </row>
    <row r="44" spans="2:17" ht="16.5">
      <c r="B44" s="93"/>
      <c r="C44" s="94" t="s">
        <v>34</v>
      </c>
      <c r="D44" s="94"/>
      <c r="E44" s="94"/>
      <c r="F44" s="98"/>
      <c r="G44" s="118">
        <f>-390+266</f>
        <v>-124</v>
      </c>
      <c r="H44" s="119"/>
      <c r="I44" s="120"/>
      <c r="J44" s="118">
        <f>+P44-838</f>
        <v>105</v>
      </c>
      <c r="K44" s="119"/>
      <c r="L44" s="120"/>
      <c r="M44" s="118">
        <v>-390</v>
      </c>
      <c r="N44" s="119"/>
      <c r="O44" s="120"/>
      <c r="P44" s="118">
        <v>943</v>
      </c>
      <c r="Q44" s="119"/>
    </row>
    <row r="45" spans="2:17" ht="16.5">
      <c r="B45" s="93"/>
      <c r="C45" s="94"/>
      <c r="D45" s="94"/>
      <c r="E45" s="94"/>
      <c r="F45" s="98"/>
      <c r="G45" s="122"/>
      <c r="H45" s="119"/>
      <c r="I45" s="120"/>
      <c r="J45" s="122"/>
      <c r="K45" s="119"/>
      <c r="L45" s="120"/>
      <c r="M45" s="122"/>
      <c r="N45" s="119"/>
      <c r="O45" s="120"/>
      <c r="P45" s="122"/>
      <c r="Q45" s="119"/>
    </row>
    <row r="46" spans="2:17" ht="16.5">
      <c r="B46" s="93"/>
      <c r="C46" s="94"/>
      <c r="D46" s="123"/>
      <c r="E46" s="94"/>
      <c r="F46" s="98"/>
      <c r="G46" s="125"/>
      <c r="H46" s="119"/>
      <c r="I46" s="120"/>
      <c r="J46" s="125"/>
      <c r="K46" s="119"/>
      <c r="L46" s="120"/>
      <c r="M46" s="125"/>
      <c r="N46" s="119"/>
      <c r="O46" s="120"/>
      <c r="P46" s="125"/>
      <c r="Q46" s="119"/>
    </row>
    <row r="47" spans="2:17" ht="16.5">
      <c r="B47" s="93"/>
      <c r="C47" s="94" t="s">
        <v>107</v>
      </c>
      <c r="D47" s="126"/>
      <c r="E47" s="99"/>
      <c r="F47" s="98"/>
      <c r="G47" s="118">
        <f>SUM(G42:G46)</f>
        <v>-4353</v>
      </c>
      <c r="H47" s="119"/>
      <c r="I47" s="120"/>
      <c r="J47" s="118">
        <f>SUM(J42:J46)</f>
        <v>-828</v>
      </c>
      <c r="K47" s="119"/>
      <c r="L47" s="120"/>
      <c r="M47" s="118">
        <f>SUM(M42:M46)</f>
        <v>-4276</v>
      </c>
      <c r="N47" s="119"/>
      <c r="O47" s="120"/>
      <c r="P47" s="118">
        <f>SUM(P42:P46)</f>
        <v>-2329</v>
      </c>
      <c r="Q47" s="119"/>
    </row>
    <row r="48" spans="2:17" ht="16.5">
      <c r="B48" s="93"/>
      <c r="C48" s="94"/>
      <c r="D48" s="94"/>
      <c r="E48" s="94"/>
      <c r="F48" s="98"/>
      <c r="G48" s="118"/>
      <c r="H48" s="119"/>
      <c r="I48" s="120"/>
      <c r="J48" s="118"/>
      <c r="K48" s="119"/>
      <c r="L48" s="120"/>
      <c r="M48" s="118"/>
      <c r="N48" s="119"/>
      <c r="O48" s="120"/>
      <c r="P48" s="118"/>
      <c r="Q48" s="119"/>
    </row>
    <row r="49" spans="2:17" ht="16.5">
      <c r="B49" s="93"/>
      <c r="C49" s="99" t="s">
        <v>78</v>
      </c>
      <c r="D49" s="126"/>
      <c r="E49" s="99"/>
      <c r="F49" s="98"/>
      <c r="G49" s="124">
        <f>15-12</f>
        <v>3</v>
      </c>
      <c r="H49" s="119"/>
      <c r="I49" s="120"/>
      <c r="J49" s="124">
        <f>+P49-53</f>
        <v>79</v>
      </c>
      <c r="K49" s="119"/>
      <c r="L49" s="120"/>
      <c r="M49" s="124">
        <v>15</v>
      </c>
      <c r="N49" s="119"/>
      <c r="O49" s="120"/>
      <c r="P49" s="124">
        <v>132</v>
      </c>
      <c r="Q49" s="119"/>
    </row>
    <row r="50" spans="2:17" ht="16.5">
      <c r="B50" s="93"/>
      <c r="C50" s="94"/>
      <c r="D50" s="94"/>
      <c r="E50" s="94"/>
      <c r="F50" s="98"/>
      <c r="G50" s="122"/>
      <c r="H50" s="119"/>
      <c r="I50" s="120"/>
      <c r="J50" s="127"/>
      <c r="K50" s="119"/>
      <c r="L50" s="120"/>
      <c r="M50" s="122"/>
      <c r="N50" s="119"/>
      <c r="O50" s="120"/>
      <c r="P50" s="127"/>
      <c r="Q50" s="119"/>
    </row>
    <row r="51" spans="2:17" ht="16.5">
      <c r="B51" s="93"/>
      <c r="D51" s="94"/>
      <c r="E51" s="94"/>
      <c r="F51" s="98"/>
      <c r="G51" s="118"/>
      <c r="H51" s="119"/>
      <c r="I51" s="120"/>
      <c r="J51" s="121"/>
      <c r="K51" s="119"/>
      <c r="L51" s="120"/>
      <c r="M51" s="118"/>
      <c r="N51" s="119"/>
      <c r="O51" s="120"/>
      <c r="P51" s="121"/>
      <c r="Q51" s="119"/>
    </row>
    <row r="52" spans="2:17" ht="17.25" thickBot="1">
      <c r="B52" s="93"/>
      <c r="C52" s="94" t="s">
        <v>108</v>
      </c>
      <c r="D52" s="94"/>
      <c r="E52" s="94"/>
      <c r="F52" s="98"/>
      <c r="G52" s="128">
        <f>SUM(G47:G50)</f>
        <v>-4350</v>
      </c>
      <c r="H52" s="119"/>
      <c r="I52" s="120"/>
      <c r="J52" s="129">
        <f>SUM(J47:J49)</f>
        <v>-749</v>
      </c>
      <c r="K52" s="119"/>
      <c r="L52" s="120"/>
      <c r="M52" s="128">
        <f>SUM(M47:M50)</f>
        <v>-4261</v>
      </c>
      <c r="N52" s="119"/>
      <c r="O52" s="120"/>
      <c r="P52" s="129">
        <f>SUM(P47:P50)</f>
        <v>-2197</v>
      </c>
      <c r="Q52" s="119"/>
    </row>
    <row r="53" spans="2:17" ht="17.25" thickTop="1">
      <c r="B53" s="93"/>
      <c r="C53" s="94"/>
      <c r="D53" s="94"/>
      <c r="E53" s="94"/>
      <c r="F53" s="98"/>
      <c r="G53" s="118"/>
      <c r="H53" s="119"/>
      <c r="I53" s="120"/>
      <c r="J53" s="121"/>
      <c r="K53" s="119"/>
      <c r="L53" s="120"/>
      <c r="M53" s="118"/>
      <c r="N53" s="119"/>
      <c r="O53" s="120"/>
      <c r="P53" s="121"/>
      <c r="Q53" s="119"/>
    </row>
    <row r="54" spans="2:17" ht="16.5">
      <c r="B54" s="93"/>
      <c r="C54" s="94" t="s">
        <v>112</v>
      </c>
      <c r="D54" s="94"/>
      <c r="E54" s="94"/>
      <c r="F54" s="98"/>
      <c r="G54" s="118"/>
      <c r="H54" s="119"/>
      <c r="I54" s="120"/>
      <c r="J54" s="121"/>
      <c r="K54" s="119"/>
      <c r="L54" s="120"/>
      <c r="M54" s="118"/>
      <c r="N54" s="119"/>
      <c r="O54" s="120"/>
      <c r="P54" s="121"/>
      <c r="Q54" s="119"/>
    </row>
    <row r="55" spans="2:17" ht="16.5">
      <c r="B55" s="93"/>
      <c r="C55" s="94"/>
      <c r="D55" s="94"/>
      <c r="E55" s="94"/>
      <c r="F55" s="98"/>
      <c r="G55" s="118"/>
      <c r="H55" s="119"/>
      <c r="I55" s="120"/>
      <c r="J55" s="121"/>
      <c r="K55" s="119"/>
      <c r="L55" s="120"/>
      <c r="M55" s="118"/>
      <c r="N55" s="119"/>
      <c r="O55" s="120"/>
      <c r="P55" s="121"/>
      <c r="Q55" s="119"/>
    </row>
    <row r="56" spans="2:17" ht="17.25" thickBot="1">
      <c r="B56" s="93"/>
      <c r="C56" s="94" t="s">
        <v>35</v>
      </c>
      <c r="D56" s="94" t="s">
        <v>38</v>
      </c>
      <c r="E56" s="94"/>
      <c r="F56" s="98"/>
      <c r="G56" s="130">
        <f>+G52/60490*100</f>
        <v>-7.1912712845098365</v>
      </c>
      <c r="H56" s="131"/>
      <c r="I56" s="132"/>
      <c r="J56" s="130">
        <f>+J52/60490*100</f>
        <v>-1.2382211935857166</v>
      </c>
      <c r="K56" s="131"/>
      <c r="L56" s="132"/>
      <c r="M56" s="130">
        <f>+M52/60490*100</f>
        <v>-7.044139527194577</v>
      </c>
      <c r="N56" s="131"/>
      <c r="O56" s="132"/>
      <c r="P56" s="130">
        <f>+P52/60490*100</f>
        <v>-3.6320052901306</v>
      </c>
      <c r="Q56" s="119"/>
    </row>
    <row r="57" spans="2:17" ht="16.5">
      <c r="B57" s="93"/>
      <c r="C57" s="94"/>
      <c r="D57" s="94" t="s">
        <v>60</v>
      </c>
      <c r="E57" s="94"/>
      <c r="F57" s="98"/>
      <c r="G57" s="118"/>
      <c r="H57" s="119"/>
      <c r="I57" s="120"/>
      <c r="J57" s="121"/>
      <c r="K57" s="119"/>
      <c r="L57" s="120"/>
      <c r="M57" s="118"/>
      <c r="N57" s="119"/>
      <c r="O57" s="120"/>
      <c r="P57" s="121"/>
      <c r="Q57" s="119"/>
    </row>
    <row r="58" spans="2:17" ht="16.5">
      <c r="B58" s="93"/>
      <c r="C58" s="94"/>
      <c r="D58" s="94"/>
      <c r="E58" s="94"/>
      <c r="F58" s="98"/>
      <c r="G58" s="99"/>
      <c r="H58" s="101"/>
      <c r="I58" s="98"/>
      <c r="J58" s="100"/>
      <c r="K58" s="101"/>
      <c r="L58" s="98"/>
      <c r="M58" s="99"/>
      <c r="N58" s="101"/>
      <c r="O58" s="98"/>
      <c r="P58" s="100"/>
      <c r="Q58" s="101"/>
    </row>
    <row r="59" spans="2:17" ht="17.25" thickBot="1">
      <c r="B59" s="93"/>
      <c r="C59" s="94" t="s">
        <v>36</v>
      </c>
      <c r="D59" s="94" t="s">
        <v>39</v>
      </c>
      <c r="E59" s="94"/>
      <c r="F59" s="98"/>
      <c r="G59" s="160" t="s">
        <v>30</v>
      </c>
      <c r="H59" s="133"/>
      <c r="I59" s="134"/>
      <c r="J59" s="160" t="s">
        <v>30</v>
      </c>
      <c r="K59" s="133"/>
      <c r="L59" s="134"/>
      <c r="M59" s="160" t="s">
        <v>30</v>
      </c>
      <c r="N59" s="133"/>
      <c r="O59" s="134"/>
      <c r="P59" s="160" t="s">
        <v>30</v>
      </c>
      <c r="Q59" s="101"/>
    </row>
    <row r="60" spans="2:17" ht="16.5">
      <c r="B60" s="93"/>
      <c r="C60" s="94"/>
      <c r="D60" s="94"/>
      <c r="E60" s="94"/>
      <c r="F60" s="98"/>
      <c r="G60" s="135"/>
      <c r="H60" s="133"/>
      <c r="I60" s="134"/>
      <c r="J60" s="135"/>
      <c r="K60" s="133"/>
      <c r="L60" s="134"/>
      <c r="M60" s="135"/>
      <c r="N60" s="133"/>
      <c r="O60" s="134"/>
      <c r="P60" s="135"/>
      <c r="Q60" s="101"/>
    </row>
    <row r="61" spans="2:17" ht="16.5">
      <c r="B61" s="110"/>
      <c r="C61" s="111"/>
      <c r="D61" s="111"/>
      <c r="E61" s="111"/>
      <c r="F61" s="112"/>
      <c r="G61" s="136"/>
      <c r="H61" s="137"/>
      <c r="I61" s="138"/>
      <c r="J61" s="136"/>
      <c r="K61" s="137"/>
      <c r="L61" s="138"/>
      <c r="M61" s="136"/>
      <c r="N61" s="137"/>
      <c r="O61" s="138"/>
      <c r="P61" s="136"/>
      <c r="Q61" s="116"/>
    </row>
    <row r="62" spans="2:17" ht="15.7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5" ht="15.75">
      <c r="C65" s="53" t="s">
        <v>120</v>
      </c>
    </row>
    <row r="66" ht="15.75">
      <c r="C66" s="158" t="s">
        <v>121</v>
      </c>
    </row>
  </sheetData>
  <mergeCells count="6">
    <mergeCell ref="F2:L2"/>
    <mergeCell ref="F12:K12"/>
    <mergeCell ref="L12:Q12"/>
    <mergeCell ref="G3:K3"/>
    <mergeCell ref="G7:J7"/>
    <mergeCell ref="C6:Q6"/>
  </mergeCells>
  <printOptions/>
  <pageMargins left="0.75" right="0.34" top="0.5" bottom="0.5" header="0.48" footer="0.5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71"/>
  <sheetViews>
    <sheetView showGridLines="0" view="pageBreakPreview" zoomScale="80" zoomScaleNormal="75" zoomScaleSheetLayoutView="80" workbookViewId="0" topLeftCell="A51">
      <selection activeCell="G66" sqref="G66"/>
    </sheetView>
  </sheetViews>
  <sheetFormatPr defaultColWidth="9.140625" defaultRowHeight="12.75"/>
  <cols>
    <col min="1" max="1" width="9.140625" style="1" customWidth="1"/>
    <col min="2" max="2" width="3.57421875" style="1" customWidth="1"/>
    <col min="3" max="3" width="3.421875" style="1" customWidth="1"/>
    <col min="4" max="4" width="9.140625" style="1" customWidth="1"/>
    <col min="5" max="5" width="30.421875" style="1" customWidth="1"/>
    <col min="6" max="6" width="7.421875" style="1" customWidth="1"/>
    <col min="7" max="7" width="12.140625" style="1" customWidth="1"/>
    <col min="8" max="8" width="8.00390625" style="1" customWidth="1"/>
    <col min="9" max="9" width="7.00390625" style="1" customWidth="1"/>
    <col min="10" max="10" width="12.28125" style="1" customWidth="1"/>
    <col min="11" max="11" width="2.421875" style="1" customWidth="1"/>
    <col min="12" max="12" width="2.7109375" style="1" customWidth="1"/>
    <col min="13" max="16384" width="9.140625" style="1" customWidth="1"/>
  </cols>
  <sheetData>
    <row r="2" ht="15.75"/>
    <row r="3" spans="5:12" ht="26.25">
      <c r="E3" s="161" t="s">
        <v>58</v>
      </c>
      <c r="F3" s="161"/>
      <c r="G3" s="161"/>
      <c r="H3" s="161"/>
      <c r="I3" s="161"/>
      <c r="J3" s="55"/>
      <c r="K3" s="55"/>
      <c r="L3" s="55"/>
    </row>
    <row r="4" spans="5:9" ht="15.75">
      <c r="E4" s="170" t="s">
        <v>59</v>
      </c>
      <c r="F4" s="170"/>
      <c r="G4" s="170"/>
      <c r="H4" s="170"/>
      <c r="I4" s="170"/>
    </row>
    <row r="5" ht="15.75"/>
    <row r="6" spans="2:12" ht="23.25" customHeight="1">
      <c r="B6" s="2"/>
      <c r="C6" s="169" t="s">
        <v>98</v>
      </c>
      <c r="D6" s="169"/>
      <c r="E6" s="169"/>
      <c r="F6" s="169"/>
      <c r="G6" s="169"/>
      <c r="H6" s="169"/>
      <c r="I6" s="169"/>
      <c r="J6" s="169"/>
      <c r="K6" s="169"/>
      <c r="L6" s="2"/>
    </row>
    <row r="7" spans="3:12" ht="15.75">
      <c r="C7" s="2"/>
      <c r="D7" s="2"/>
      <c r="E7" s="8"/>
      <c r="F7" s="2"/>
      <c r="G7" s="2"/>
      <c r="H7" s="2"/>
      <c r="I7" s="2"/>
      <c r="J7" s="2"/>
      <c r="K7" s="2"/>
      <c r="L7" s="2"/>
    </row>
    <row r="8" spans="3:12" ht="15.75"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9" customHeight="1">
      <c r="B9" s="87"/>
      <c r="C9" s="90"/>
      <c r="D9" s="90"/>
      <c r="E9" s="90"/>
      <c r="F9" s="89"/>
      <c r="G9" s="90"/>
      <c r="H9" s="102" t="s">
        <v>0</v>
      </c>
      <c r="I9" s="90"/>
      <c r="J9" s="90"/>
      <c r="K9" s="90"/>
      <c r="L9" s="92"/>
    </row>
    <row r="10" spans="2:12" ht="16.5">
      <c r="B10" s="93"/>
      <c r="C10" s="99"/>
      <c r="D10" s="99"/>
      <c r="E10" s="99"/>
      <c r="F10" s="98"/>
      <c r="G10" s="96" t="s">
        <v>1</v>
      </c>
      <c r="H10" s="139"/>
      <c r="I10" s="140"/>
      <c r="J10" s="96" t="s">
        <v>2</v>
      </c>
      <c r="K10" s="100"/>
      <c r="L10" s="101"/>
    </row>
    <row r="11" spans="2:12" ht="6.75" customHeight="1">
      <c r="B11" s="93"/>
      <c r="C11" s="99"/>
      <c r="D11" s="99"/>
      <c r="E11" s="99"/>
      <c r="F11" s="98"/>
      <c r="G11" s="140"/>
      <c r="H11" s="97"/>
      <c r="I11" s="140"/>
      <c r="J11" s="140"/>
      <c r="K11" s="99"/>
      <c r="L11" s="101"/>
    </row>
    <row r="12" spans="2:12" ht="9" customHeight="1">
      <c r="B12" s="93"/>
      <c r="C12" s="99"/>
      <c r="D12" s="99"/>
      <c r="E12" s="99"/>
      <c r="F12" s="89"/>
      <c r="G12" s="141"/>
      <c r="H12" s="142"/>
      <c r="I12" s="141"/>
      <c r="J12" s="141"/>
      <c r="K12" s="91"/>
      <c r="L12" s="92"/>
    </row>
    <row r="13" spans="2:12" ht="16.5">
      <c r="B13" s="93"/>
      <c r="C13" s="99"/>
      <c r="D13" s="99"/>
      <c r="E13" s="99"/>
      <c r="F13" s="98"/>
      <c r="G13" s="96" t="s">
        <v>93</v>
      </c>
      <c r="H13" s="97"/>
      <c r="I13" s="95"/>
      <c r="J13" s="96" t="s">
        <v>3</v>
      </c>
      <c r="K13" s="100"/>
      <c r="L13" s="101"/>
    </row>
    <row r="14" spans="2:12" ht="16.5">
      <c r="B14" s="93"/>
      <c r="C14" s="99"/>
      <c r="D14" s="99"/>
      <c r="E14" s="99"/>
      <c r="F14" s="98"/>
      <c r="G14" s="96" t="s">
        <v>4</v>
      </c>
      <c r="H14" s="97"/>
      <c r="I14" s="95"/>
      <c r="J14" s="96" t="s">
        <v>5</v>
      </c>
      <c r="K14" s="100"/>
      <c r="L14" s="101"/>
    </row>
    <row r="15" spans="2:12" ht="16.5">
      <c r="B15" s="93"/>
      <c r="C15" s="99"/>
      <c r="D15" s="99"/>
      <c r="E15" s="99"/>
      <c r="F15" s="98"/>
      <c r="G15" s="96" t="s">
        <v>6</v>
      </c>
      <c r="H15" s="97"/>
      <c r="I15" s="95"/>
      <c r="J15" s="96" t="s">
        <v>7</v>
      </c>
      <c r="K15" s="100"/>
      <c r="L15" s="101"/>
    </row>
    <row r="16" spans="2:12" ht="16.5">
      <c r="B16" s="93"/>
      <c r="C16" s="99"/>
      <c r="D16" s="99"/>
      <c r="E16" s="99"/>
      <c r="F16" s="98"/>
      <c r="G16" s="106">
        <v>37621</v>
      </c>
      <c r="H16" s="97"/>
      <c r="I16" s="95"/>
      <c r="J16" s="106">
        <v>37256</v>
      </c>
      <c r="K16" s="107"/>
      <c r="L16" s="101"/>
    </row>
    <row r="17" spans="2:12" ht="8.25" customHeight="1">
      <c r="B17" s="110"/>
      <c r="C17" s="143"/>
      <c r="D17" s="143"/>
      <c r="E17" s="143"/>
      <c r="F17" s="112"/>
      <c r="G17" s="113" t="s">
        <v>0</v>
      </c>
      <c r="H17" s="114"/>
      <c r="I17" s="115"/>
      <c r="J17" s="113" t="s">
        <v>0</v>
      </c>
      <c r="K17" s="113"/>
      <c r="L17" s="116"/>
    </row>
    <row r="18" spans="2:12" ht="16.5">
      <c r="B18" s="93"/>
      <c r="C18" s="99"/>
      <c r="D18" s="99"/>
      <c r="E18" s="99"/>
      <c r="F18" s="98"/>
      <c r="G18" s="117"/>
      <c r="H18" s="108"/>
      <c r="I18" s="109"/>
      <c r="J18" s="117"/>
      <c r="K18" s="117"/>
      <c r="L18" s="101"/>
    </row>
    <row r="19" spans="2:12" ht="16.5">
      <c r="B19" s="93"/>
      <c r="C19" s="99"/>
      <c r="D19" s="99"/>
      <c r="E19" s="99"/>
      <c r="F19" s="98"/>
      <c r="G19" s="100" t="s">
        <v>8</v>
      </c>
      <c r="H19" s="108"/>
      <c r="I19" s="109"/>
      <c r="J19" s="100" t="s">
        <v>8</v>
      </c>
      <c r="K19" s="100"/>
      <c r="L19" s="101"/>
    </row>
    <row r="20" spans="2:12" ht="16.5">
      <c r="B20" s="93"/>
      <c r="C20" s="99"/>
      <c r="D20" s="99"/>
      <c r="E20" s="99"/>
      <c r="F20" s="98"/>
      <c r="G20" s="99"/>
      <c r="H20" s="101"/>
      <c r="I20" s="98"/>
      <c r="J20" s="99"/>
      <c r="K20" s="99"/>
      <c r="L20" s="101"/>
    </row>
    <row r="21" spans="2:12" ht="16.5">
      <c r="B21" s="93"/>
      <c r="C21" s="99" t="s">
        <v>64</v>
      </c>
      <c r="D21" s="99"/>
      <c r="E21" s="99"/>
      <c r="F21" s="120"/>
      <c r="G21" s="118">
        <v>13242</v>
      </c>
      <c r="H21" s="119"/>
      <c r="I21" s="120"/>
      <c r="J21" s="118">
        <v>13242</v>
      </c>
      <c r="K21" s="118"/>
      <c r="L21" s="119"/>
    </row>
    <row r="22" spans="2:12" ht="16.5">
      <c r="B22" s="93"/>
      <c r="C22" s="99" t="s">
        <v>65</v>
      </c>
      <c r="D22" s="99"/>
      <c r="E22" s="99"/>
      <c r="F22" s="120"/>
      <c r="G22" s="118">
        <f>18969-1000</f>
        <v>17969</v>
      </c>
      <c r="H22" s="119"/>
      <c r="I22" s="120"/>
      <c r="J22" s="118">
        <v>21138</v>
      </c>
      <c r="K22" s="118"/>
      <c r="L22" s="119"/>
    </row>
    <row r="23" spans="2:12" ht="16.5">
      <c r="B23" s="93"/>
      <c r="C23" s="99" t="s">
        <v>9</v>
      </c>
      <c r="D23" s="99"/>
      <c r="E23" s="99"/>
      <c r="F23" s="120"/>
      <c r="G23" s="118">
        <v>5</v>
      </c>
      <c r="H23" s="119"/>
      <c r="I23" s="120"/>
      <c r="J23" s="118">
        <v>77</v>
      </c>
      <c r="K23" s="118"/>
      <c r="L23" s="119"/>
    </row>
    <row r="24" spans="2:12" ht="16.5">
      <c r="B24" s="93"/>
      <c r="C24" s="99" t="s">
        <v>83</v>
      </c>
      <c r="D24" s="99"/>
      <c r="E24" s="99"/>
      <c r="F24" s="120"/>
      <c r="G24" s="118">
        <f>143-143</f>
        <v>0</v>
      </c>
      <c r="H24" s="119"/>
      <c r="I24" s="120"/>
      <c r="J24" s="118">
        <v>480</v>
      </c>
      <c r="K24" s="118"/>
      <c r="L24" s="119"/>
    </row>
    <row r="25" spans="2:12" ht="16.5">
      <c r="B25" s="93"/>
      <c r="C25" s="99" t="s">
        <v>101</v>
      </c>
      <c r="D25" s="99"/>
      <c r="E25" s="99"/>
      <c r="F25" s="120"/>
      <c r="G25" s="118">
        <f>50230+867+2945</f>
        <v>54042</v>
      </c>
      <c r="H25" s="119"/>
      <c r="I25" s="120"/>
      <c r="J25" s="118">
        <v>0</v>
      </c>
      <c r="K25" s="118"/>
      <c r="L25" s="119"/>
    </row>
    <row r="26" spans="2:12" ht="16.5">
      <c r="B26" s="93"/>
      <c r="C26" s="99" t="s">
        <v>84</v>
      </c>
      <c r="D26" s="99"/>
      <c r="E26" s="99"/>
      <c r="F26" s="120"/>
      <c r="G26" s="118">
        <f>7875-2942+1067-39</f>
        <v>5961</v>
      </c>
      <c r="H26" s="119"/>
      <c r="I26" s="120"/>
      <c r="J26" s="118">
        <v>4176</v>
      </c>
      <c r="K26" s="118"/>
      <c r="L26" s="119"/>
    </row>
    <row r="27" spans="2:12" ht="16.5">
      <c r="B27" s="93"/>
      <c r="C27" s="99"/>
      <c r="D27" s="99"/>
      <c r="E27" s="99"/>
      <c r="F27" s="120"/>
      <c r="G27" s="118"/>
      <c r="H27" s="119"/>
      <c r="I27" s="120"/>
      <c r="J27" s="118"/>
      <c r="K27" s="118"/>
      <c r="L27" s="119"/>
    </row>
    <row r="28" spans="2:12" ht="16.5">
      <c r="B28" s="93"/>
      <c r="C28" s="99" t="s">
        <v>10</v>
      </c>
      <c r="D28" s="99"/>
      <c r="E28" s="99"/>
      <c r="F28" s="120"/>
      <c r="G28" s="118"/>
      <c r="H28" s="119"/>
      <c r="I28" s="120"/>
      <c r="J28" s="118"/>
      <c r="K28" s="118"/>
      <c r="L28" s="119"/>
    </row>
    <row r="29" spans="1:12" ht="9.75" customHeight="1">
      <c r="A29" s="16"/>
      <c r="B29" s="93"/>
      <c r="C29" s="99"/>
      <c r="D29" s="99"/>
      <c r="E29" s="99"/>
      <c r="F29" s="120"/>
      <c r="G29" s="118"/>
      <c r="H29" s="119"/>
      <c r="I29" s="120"/>
      <c r="J29" s="118"/>
      <c r="K29" s="118"/>
      <c r="L29" s="119"/>
    </row>
    <row r="30" spans="1:12" ht="16.5">
      <c r="A30" s="52"/>
      <c r="B30" s="144"/>
      <c r="C30" s="145"/>
      <c r="D30" s="99" t="s">
        <v>85</v>
      </c>
      <c r="E30" s="99"/>
      <c r="F30" s="120"/>
      <c r="G30" s="118">
        <v>2049</v>
      </c>
      <c r="H30" s="119"/>
      <c r="I30" s="120"/>
      <c r="J30" s="118">
        <v>1392</v>
      </c>
      <c r="K30" s="146"/>
      <c r="L30" s="147"/>
    </row>
    <row r="31" spans="1:12" ht="16.5">
      <c r="A31" s="52"/>
      <c r="B31" s="144"/>
      <c r="C31" s="145"/>
      <c r="D31" s="99" t="s">
        <v>122</v>
      </c>
      <c r="E31" s="99"/>
      <c r="F31" s="120"/>
      <c r="G31" s="118">
        <f>20073+4663</f>
        <v>24736</v>
      </c>
      <c r="H31" s="119"/>
      <c r="I31" s="120"/>
      <c r="J31" s="118">
        <f>16438+4462</f>
        <v>20900</v>
      </c>
      <c r="K31" s="146"/>
      <c r="L31" s="147"/>
    </row>
    <row r="32" spans="1:12" ht="16.5" hidden="1">
      <c r="A32" s="52"/>
      <c r="B32" s="144"/>
      <c r="C32" s="145"/>
      <c r="D32" s="99" t="s">
        <v>11</v>
      </c>
      <c r="E32" s="99"/>
      <c r="F32" s="120"/>
      <c r="G32" s="118"/>
      <c r="H32" s="119"/>
      <c r="I32" s="120"/>
      <c r="J32" s="118"/>
      <c r="K32" s="146"/>
      <c r="L32" s="147"/>
    </row>
    <row r="33" spans="1:12" ht="16.5">
      <c r="A33" s="52"/>
      <c r="B33" s="144"/>
      <c r="C33" s="145"/>
      <c r="D33" s="99" t="s">
        <v>86</v>
      </c>
      <c r="E33" s="99"/>
      <c r="F33" s="120"/>
      <c r="G33" s="118">
        <v>1601</v>
      </c>
      <c r="H33" s="119"/>
      <c r="I33" s="120"/>
      <c r="J33" s="118">
        <v>1955</v>
      </c>
      <c r="K33" s="146"/>
      <c r="L33" s="147"/>
    </row>
    <row r="34" spans="1:12" ht="16.5">
      <c r="A34" s="52"/>
      <c r="B34" s="144"/>
      <c r="C34" s="145"/>
      <c r="D34" s="99" t="s">
        <v>87</v>
      </c>
      <c r="E34" s="99"/>
      <c r="F34" s="120"/>
      <c r="G34" s="118">
        <v>670</v>
      </c>
      <c r="H34" s="119"/>
      <c r="I34" s="120"/>
      <c r="J34" s="118">
        <v>530</v>
      </c>
      <c r="K34" s="146"/>
      <c r="L34" s="147"/>
    </row>
    <row r="35" spans="1:12" ht="16.5">
      <c r="A35" s="52"/>
      <c r="B35" s="144"/>
      <c r="C35" s="145"/>
      <c r="D35" s="99" t="s">
        <v>103</v>
      </c>
      <c r="E35" s="99"/>
      <c r="F35" s="120"/>
      <c r="G35" s="118">
        <v>250</v>
      </c>
      <c r="H35" s="119"/>
      <c r="I35" s="120"/>
      <c r="J35" s="118">
        <v>0</v>
      </c>
      <c r="K35" s="146"/>
      <c r="L35" s="147"/>
    </row>
    <row r="36" spans="1:12" ht="16.5">
      <c r="A36" s="52"/>
      <c r="B36" s="144"/>
      <c r="C36" s="145"/>
      <c r="D36" s="99" t="s">
        <v>66</v>
      </c>
      <c r="E36" s="99"/>
      <c r="F36" s="120"/>
      <c r="G36" s="118">
        <v>41149</v>
      </c>
      <c r="H36" s="119"/>
      <c r="I36" s="120"/>
      <c r="J36" s="118">
        <v>42980</v>
      </c>
      <c r="K36" s="146"/>
      <c r="L36" s="147"/>
    </row>
    <row r="37" spans="1:12" ht="16.5">
      <c r="A37" s="52"/>
      <c r="B37" s="144"/>
      <c r="C37" s="145"/>
      <c r="D37" s="99" t="s">
        <v>12</v>
      </c>
      <c r="E37" s="99"/>
      <c r="F37" s="120"/>
      <c r="G37" s="122">
        <v>1547</v>
      </c>
      <c r="H37" s="119"/>
      <c r="I37" s="120"/>
      <c r="J37" s="122">
        <v>1096</v>
      </c>
      <c r="K37" s="146"/>
      <c r="L37" s="147"/>
    </row>
    <row r="38" spans="1:12" ht="6.75" customHeight="1">
      <c r="A38" s="52"/>
      <c r="B38" s="144"/>
      <c r="C38" s="145"/>
      <c r="D38" s="99" t="s">
        <v>0</v>
      </c>
      <c r="E38" s="99"/>
      <c r="F38" s="120"/>
      <c r="G38" s="118"/>
      <c r="H38" s="119"/>
      <c r="I38" s="120"/>
      <c r="J38" s="118"/>
      <c r="K38" s="146"/>
      <c r="L38" s="147"/>
    </row>
    <row r="39" spans="1:12" ht="16.5">
      <c r="A39" s="16"/>
      <c r="B39" s="93"/>
      <c r="C39" s="99"/>
      <c r="D39" s="99"/>
      <c r="E39" s="99"/>
      <c r="F39" s="120"/>
      <c r="G39" s="122">
        <f>SUM(G30:G38)</f>
        <v>72002</v>
      </c>
      <c r="H39" s="119"/>
      <c r="I39" s="120"/>
      <c r="J39" s="122">
        <f>SUM(J30:J38)</f>
        <v>68853</v>
      </c>
      <c r="K39" s="118"/>
      <c r="L39" s="119"/>
    </row>
    <row r="40" spans="2:12" ht="16.5">
      <c r="B40" s="93"/>
      <c r="C40" s="99"/>
      <c r="D40" s="99"/>
      <c r="E40" s="99"/>
      <c r="F40" s="120"/>
      <c r="G40" s="118"/>
      <c r="H40" s="119"/>
      <c r="I40" s="120"/>
      <c r="J40" s="118"/>
      <c r="K40" s="118"/>
      <c r="L40" s="119"/>
    </row>
    <row r="41" spans="2:12" ht="16.5">
      <c r="B41" s="93"/>
      <c r="C41" s="99" t="s">
        <v>13</v>
      </c>
      <c r="D41" s="99"/>
      <c r="E41" s="99"/>
      <c r="F41" s="120"/>
      <c r="G41" s="118"/>
      <c r="H41" s="119"/>
      <c r="I41" s="120"/>
      <c r="J41" s="118"/>
      <c r="K41" s="118"/>
      <c r="L41" s="119"/>
    </row>
    <row r="42" spans="1:12" ht="9.75" customHeight="1">
      <c r="A42" s="16"/>
      <c r="B42" s="93"/>
      <c r="C42" s="99"/>
      <c r="D42" s="99"/>
      <c r="E42" s="99"/>
      <c r="F42" s="120"/>
      <c r="G42" s="118"/>
      <c r="H42" s="119"/>
      <c r="I42" s="120"/>
      <c r="J42" s="118"/>
      <c r="K42" s="118"/>
      <c r="L42" s="119"/>
    </row>
    <row r="43" spans="1:12" ht="16.5">
      <c r="A43" s="52"/>
      <c r="B43" s="144"/>
      <c r="C43" s="145"/>
      <c r="D43" s="99" t="s">
        <v>123</v>
      </c>
      <c r="E43" s="99"/>
      <c r="F43" s="120"/>
      <c r="G43" s="118">
        <f>10256+4131</f>
        <v>14387</v>
      </c>
      <c r="H43" s="119"/>
      <c r="I43" s="120"/>
      <c r="J43" s="118">
        <f>8449+2220+78</f>
        <v>10747</v>
      </c>
      <c r="K43" s="146"/>
      <c r="L43" s="147"/>
    </row>
    <row r="44" spans="1:12" ht="16.5">
      <c r="A44" s="52"/>
      <c r="B44" s="144"/>
      <c r="C44" s="145"/>
      <c r="D44" s="99" t="s">
        <v>14</v>
      </c>
      <c r="E44" s="99"/>
      <c r="F44" s="120"/>
      <c r="G44" s="118">
        <f>47654+359</f>
        <v>48013</v>
      </c>
      <c r="H44" s="119"/>
      <c r="I44" s="120"/>
      <c r="J44" s="118">
        <v>97</v>
      </c>
      <c r="K44" s="146"/>
      <c r="L44" s="147"/>
    </row>
    <row r="45" spans="1:12" ht="16.5">
      <c r="A45" s="52"/>
      <c r="B45" s="144"/>
      <c r="C45" s="145"/>
      <c r="D45" s="99" t="s">
        <v>15</v>
      </c>
      <c r="E45" s="99"/>
      <c r="F45" s="120"/>
      <c r="G45" s="122">
        <v>263</v>
      </c>
      <c r="H45" s="119"/>
      <c r="I45" s="120"/>
      <c r="J45" s="122">
        <v>313</v>
      </c>
      <c r="K45" s="146"/>
      <c r="L45" s="147"/>
    </row>
    <row r="46" spans="1:12" ht="16.5" hidden="1">
      <c r="A46" s="52"/>
      <c r="B46" s="144"/>
      <c r="C46" s="145"/>
      <c r="D46" s="145" t="s">
        <v>16</v>
      </c>
      <c r="E46" s="145"/>
      <c r="F46" s="148"/>
      <c r="G46" s="146"/>
      <c r="H46" s="147"/>
      <c r="I46" s="148"/>
      <c r="J46" s="146"/>
      <c r="K46" s="146"/>
      <c r="L46" s="147"/>
    </row>
    <row r="47" spans="1:12" ht="8.25" customHeight="1">
      <c r="A47" s="52"/>
      <c r="B47" s="144"/>
      <c r="C47" s="145"/>
      <c r="D47" s="145" t="s">
        <v>0</v>
      </c>
      <c r="E47" s="145"/>
      <c r="F47" s="148"/>
      <c r="G47" s="146"/>
      <c r="H47" s="147"/>
      <c r="I47" s="148"/>
      <c r="J47" s="146"/>
      <c r="K47" s="146"/>
      <c r="L47" s="147"/>
    </row>
    <row r="48" spans="2:12" ht="16.5">
      <c r="B48" s="93"/>
      <c r="C48" s="99"/>
      <c r="D48" s="99"/>
      <c r="E48" s="99"/>
      <c r="F48" s="120"/>
      <c r="G48" s="122">
        <f>SUM(G43:G47)</f>
        <v>62663</v>
      </c>
      <c r="H48" s="119"/>
      <c r="I48" s="120"/>
      <c r="J48" s="122">
        <f>SUM(J43:J47)</f>
        <v>11157</v>
      </c>
      <c r="K48" s="118"/>
      <c r="L48" s="119"/>
    </row>
    <row r="49" spans="2:12" ht="16.5">
      <c r="B49" s="93"/>
      <c r="C49" s="99"/>
      <c r="D49" s="99"/>
      <c r="E49" s="99"/>
      <c r="F49" s="120"/>
      <c r="G49" s="118"/>
      <c r="H49" s="119"/>
      <c r="I49" s="120"/>
      <c r="J49" s="118"/>
      <c r="K49" s="118"/>
      <c r="L49" s="119"/>
    </row>
    <row r="50" spans="2:12" ht="16.5">
      <c r="B50" s="93"/>
      <c r="C50" s="99" t="s">
        <v>79</v>
      </c>
      <c r="D50" s="99"/>
      <c r="E50" s="99"/>
      <c r="F50" s="120"/>
      <c r="G50" s="118">
        <f>+G39-G48</f>
        <v>9339</v>
      </c>
      <c r="H50" s="119"/>
      <c r="I50" s="120"/>
      <c r="J50" s="149">
        <f>+J39-J48</f>
        <v>57696</v>
      </c>
      <c r="K50" s="149"/>
      <c r="L50" s="119"/>
    </row>
    <row r="51" spans="2:12" ht="16.5">
      <c r="B51" s="93"/>
      <c r="C51" s="99"/>
      <c r="D51" s="99"/>
      <c r="E51" s="99"/>
      <c r="F51" s="120"/>
      <c r="G51" s="118"/>
      <c r="H51" s="119"/>
      <c r="I51" s="120"/>
      <c r="J51" s="118"/>
      <c r="K51" s="118"/>
      <c r="L51" s="119"/>
    </row>
    <row r="52" spans="1:12" ht="17.25" thickBot="1">
      <c r="A52" s="53"/>
      <c r="B52" s="150"/>
      <c r="C52" s="140"/>
      <c r="D52" s="140"/>
      <c r="E52" s="140"/>
      <c r="F52" s="151"/>
      <c r="G52" s="152">
        <f>SUM(G21:G27)+G50</f>
        <v>100558</v>
      </c>
      <c r="H52" s="119"/>
      <c r="I52" s="120"/>
      <c r="J52" s="152">
        <f>SUM(J21:J27)+J50</f>
        <v>96809</v>
      </c>
      <c r="K52" s="118"/>
      <c r="L52" s="153"/>
    </row>
    <row r="53" spans="2:12" ht="17.25" thickTop="1">
      <c r="B53" s="93"/>
      <c r="C53" s="99"/>
      <c r="D53" s="99"/>
      <c r="E53" s="99"/>
      <c r="F53" s="120"/>
      <c r="G53" s="118"/>
      <c r="H53" s="119"/>
      <c r="I53" s="120"/>
      <c r="J53" s="118"/>
      <c r="K53" s="118"/>
      <c r="L53" s="119"/>
    </row>
    <row r="54" spans="2:12" ht="16.5">
      <c r="B54" s="93"/>
      <c r="C54" s="99" t="s">
        <v>56</v>
      </c>
      <c r="D54" s="99"/>
      <c r="E54" s="99"/>
      <c r="F54" s="120"/>
      <c r="G54" s="118"/>
      <c r="H54" s="119"/>
      <c r="I54" s="120"/>
      <c r="J54" s="118"/>
      <c r="K54" s="118"/>
      <c r="L54" s="119"/>
    </row>
    <row r="55" spans="2:12" ht="16.5">
      <c r="B55" s="93"/>
      <c r="C55" s="99"/>
      <c r="D55" s="99"/>
      <c r="E55" s="99"/>
      <c r="F55" s="120"/>
      <c r="G55" s="118"/>
      <c r="H55" s="119"/>
      <c r="I55" s="120"/>
      <c r="J55" s="118"/>
      <c r="K55" s="118"/>
      <c r="L55" s="119"/>
    </row>
    <row r="56" spans="2:12" ht="16.5">
      <c r="B56" s="93"/>
      <c r="C56" s="99" t="s">
        <v>18</v>
      </c>
      <c r="D56" s="99"/>
      <c r="E56" s="99"/>
      <c r="F56" s="120"/>
      <c r="G56" s="118">
        <v>60490</v>
      </c>
      <c r="H56" s="119"/>
      <c r="I56" s="120"/>
      <c r="J56" s="118">
        <v>60490</v>
      </c>
      <c r="K56" s="118"/>
      <c r="L56" s="119"/>
    </row>
    <row r="57" spans="2:12" ht="16.5">
      <c r="B57" s="93"/>
      <c r="C57" s="99" t="s">
        <v>19</v>
      </c>
      <c r="D57" s="99"/>
      <c r="E57" s="99"/>
      <c r="F57" s="120"/>
      <c r="G57" s="118">
        <f>+Equity!Z28-Equity!K28</f>
        <v>31578</v>
      </c>
      <c r="H57" s="119"/>
      <c r="I57" s="120"/>
      <c r="J57" s="118">
        <v>35839</v>
      </c>
      <c r="K57" s="118"/>
      <c r="L57" s="119"/>
    </row>
    <row r="58" spans="2:12" ht="9" customHeight="1">
      <c r="B58" s="93"/>
      <c r="C58" s="99"/>
      <c r="D58" s="99"/>
      <c r="E58" s="99"/>
      <c r="F58" s="120"/>
      <c r="G58" s="122"/>
      <c r="H58" s="119"/>
      <c r="I58" s="120"/>
      <c r="J58" s="122"/>
      <c r="K58" s="118"/>
      <c r="L58" s="119"/>
    </row>
    <row r="59" spans="2:12" ht="16.5">
      <c r="B59" s="93"/>
      <c r="C59" s="99"/>
      <c r="D59" s="99"/>
      <c r="E59" s="99"/>
      <c r="F59" s="120"/>
      <c r="G59" s="118"/>
      <c r="H59" s="119"/>
      <c r="I59" s="120"/>
      <c r="J59" s="118"/>
      <c r="K59" s="118"/>
      <c r="L59" s="119"/>
    </row>
    <row r="60" spans="2:12" ht="16.5">
      <c r="B60" s="93"/>
      <c r="C60" s="99" t="s">
        <v>17</v>
      </c>
      <c r="D60" s="99"/>
      <c r="E60" s="99"/>
      <c r="F60" s="120"/>
      <c r="G60" s="118">
        <f>SUM(G56:G58)</f>
        <v>92068</v>
      </c>
      <c r="H60" s="119"/>
      <c r="I60" s="120"/>
      <c r="J60" s="118">
        <f>SUM(J56:J58)</f>
        <v>96329</v>
      </c>
      <c r="K60" s="118"/>
      <c r="L60" s="119"/>
    </row>
    <row r="61" spans="2:12" ht="16.5">
      <c r="B61" s="93"/>
      <c r="C61" s="99" t="s">
        <v>20</v>
      </c>
      <c r="D61" s="99"/>
      <c r="E61" s="99"/>
      <c r="F61" s="120"/>
      <c r="G61" s="118">
        <v>465</v>
      </c>
      <c r="H61" s="119"/>
      <c r="I61" s="120"/>
      <c r="J61" s="118">
        <v>480</v>
      </c>
      <c r="K61" s="118"/>
      <c r="L61" s="119"/>
    </row>
    <row r="62" spans="2:12" ht="16.5">
      <c r="B62" s="93"/>
      <c r="C62" s="99" t="s">
        <v>102</v>
      </c>
      <c r="D62" s="99"/>
      <c r="E62" s="99"/>
      <c r="F62" s="120"/>
      <c r="G62" s="118">
        <f>6958+1067</f>
        <v>8025</v>
      </c>
      <c r="H62" s="119"/>
      <c r="I62" s="120"/>
      <c r="J62" s="118">
        <v>0</v>
      </c>
      <c r="K62" s="118"/>
      <c r="L62" s="119"/>
    </row>
    <row r="63" spans="2:12" ht="16.5">
      <c r="B63" s="93"/>
      <c r="C63" s="99"/>
      <c r="D63" s="99"/>
      <c r="E63" s="99"/>
      <c r="F63" s="120"/>
      <c r="G63" s="118"/>
      <c r="H63" s="119"/>
      <c r="I63" s="120"/>
      <c r="J63" s="118"/>
      <c r="K63" s="118"/>
      <c r="L63" s="119"/>
    </row>
    <row r="64" spans="1:12" ht="17.25" thickBot="1">
      <c r="A64" s="53"/>
      <c r="B64" s="150"/>
      <c r="C64" s="140"/>
      <c r="D64" s="140"/>
      <c r="E64" s="140"/>
      <c r="F64" s="151"/>
      <c r="G64" s="152">
        <f>SUM(G60:G63)</f>
        <v>100558</v>
      </c>
      <c r="H64" s="119"/>
      <c r="I64" s="120"/>
      <c r="J64" s="152">
        <f>SUM(J60:J63)</f>
        <v>96809</v>
      </c>
      <c r="K64" s="118"/>
      <c r="L64" s="153"/>
    </row>
    <row r="65" spans="2:12" ht="17.25" thickTop="1">
      <c r="B65" s="93"/>
      <c r="C65" s="99"/>
      <c r="D65" s="99"/>
      <c r="E65" s="99"/>
      <c r="F65" s="120"/>
      <c r="G65" s="118"/>
      <c r="H65" s="119"/>
      <c r="I65" s="120"/>
      <c r="J65" s="118"/>
      <c r="K65" s="118"/>
      <c r="L65" s="119"/>
    </row>
    <row r="66" spans="2:12" ht="16.5">
      <c r="B66" s="93"/>
      <c r="C66" s="99" t="s">
        <v>40</v>
      </c>
      <c r="D66" s="99"/>
      <c r="E66" s="99"/>
      <c r="F66" s="98"/>
      <c r="G66" s="154">
        <f>+(G60-G26)/G56</f>
        <v>1.4234914861960655</v>
      </c>
      <c r="H66" s="133"/>
      <c r="I66" s="134"/>
      <c r="J66" s="154">
        <f>+(J60-J26)/J56</f>
        <v>1.5234418912216896</v>
      </c>
      <c r="K66" s="154"/>
      <c r="L66" s="101"/>
    </row>
    <row r="67" spans="2:12" ht="16.5">
      <c r="B67" s="110"/>
      <c r="C67" s="143"/>
      <c r="D67" s="143"/>
      <c r="E67" s="143"/>
      <c r="F67" s="112"/>
      <c r="G67" s="143"/>
      <c r="H67" s="116"/>
      <c r="I67" s="112"/>
      <c r="J67" s="143"/>
      <c r="K67" s="143"/>
      <c r="L67" s="116"/>
    </row>
    <row r="68" spans="2:12" ht="16.5"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</row>
    <row r="69" spans="2:12" ht="16.5">
      <c r="B69" s="53" t="s">
        <v>95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/>
    </row>
    <row r="70" spans="2:12" ht="18.75" customHeight="1">
      <c r="B70" s="53" t="s">
        <v>94</v>
      </c>
      <c r="C70" s="123"/>
      <c r="D70" s="123"/>
      <c r="E70" s="123"/>
      <c r="F70" s="123"/>
      <c r="G70" s="155"/>
      <c r="H70" s="123"/>
      <c r="I70" s="123"/>
      <c r="J70" s="155"/>
      <c r="K70" s="155"/>
      <c r="L70" s="123"/>
    </row>
    <row r="71" spans="2:12" ht="16.5"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</row>
  </sheetData>
  <mergeCells count="3">
    <mergeCell ref="C6:K6"/>
    <mergeCell ref="E3:I3"/>
    <mergeCell ref="E4:I4"/>
  </mergeCells>
  <printOptions/>
  <pageMargins left="1.25" right="0.49" top="0.48" bottom="0.62" header="0.28" footer="0.36"/>
  <pageSetup fitToHeight="1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9"/>
  <sheetViews>
    <sheetView showGridLines="0" zoomScale="75" zoomScaleNormal="75" workbookViewId="0" topLeftCell="A1">
      <selection activeCell="F23" sqref="F23"/>
    </sheetView>
  </sheetViews>
  <sheetFormatPr defaultColWidth="9.140625" defaultRowHeight="12.75"/>
  <cols>
    <col min="1" max="1" width="12.7109375" style="1" customWidth="1"/>
    <col min="2" max="2" width="2.28125" style="1" hidden="1" customWidth="1"/>
    <col min="3" max="3" width="2.7109375" style="1" hidden="1" customWidth="1"/>
    <col min="4" max="4" width="1.8515625" style="1" hidden="1" customWidth="1"/>
    <col min="5" max="5" width="3.57421875" style="1" customWidth="1"/>
    <col min="6" max="6" width="3.8515625" style="1" customWidth="1"/>
    <col min="7" max="7" width="9.140625" style="1" customWidth="1"/>
    <col min="8" max="8" width="51.140625" style="1" customWidth="1"/>
    <col min="9" max="9" width="8.00390625" style="2" customWidth="1"/>
    <col min="10" max="10" width="12.140625" style="2" customWidth="1"/>
    <col min="11" max="11" width="8.00390625" style="2" customWidth="1"/>
    <col min="12" max="16384" width="9.140625" style="1" customWidth="1"/>
  </cols>
  <sheetData>
    <row r="1" ht="15.75"/>
    <row r="2" spans="2:9" ht="25.5">
      <c r="B2" s="49"/>
      <c r="H2" s="161" t="str">
        <f>+'P&amp;L'!F2</f>
        <v>MEGA PASCAL BERHAD</v>
      </c>
      <c r="I2" s="161"/>
    </row>
    <row r="3" spans="2:9" ht="15.75">
      <c r="B3" s="49"/>
      <c r="H3" s="170" t="str">
        <f>+'P&amp;L'!G3</f>
        <v>(Incorporated in Malaysia - 182350-H)</v>
      </c>
      <c r="I3" s="170"/>
    </row>
    <row r="4" ht="15.75">
      <c r="B4" s="49"/>
    </row>
    <row r="5" spans="2:10" ht="20.25">
      <c r="B5" s="56"/>
      <c r="C5" s="57"/>
      <c r="D5" s="57"/>
      <c r="E5" s="2"/>
      <c r="F5" s="2"/>
      <c r="G5" s="167" t="s">
        <v>88</v>
      </c>
      <c r="H5" s="167"/>
      <c r="I5" s="167"/>
      <c r="J5" s="167"/>
    </row>
    <row r="6" spans="2:10" ht="20.25">
      <c r="B6" s="56"/>
      <c r="C6" s="57"/>
      <c r="D6" s="57"/>
      <c r="E6" s="2"/>
      <c r="F6" s="2"/>
      <c r="G6" s="167" t="s">
        <v>97</v>
      </c>
      <c r="H6" s="167"/>
      <c r="I6" s="167"/>
      <c r="J6" s="167"/>
    </row>
    <row r="7" spans="2:8" ht="15.75">
      <c r="B7" s="58"/>
      <c r="C7" s="27"/>
      <c r="D7" s="27"/>
      <c r="E7" s="27"/>
      <c r="F7" s="27"/>
      <c r="G7" s="27"/>
      <c r="H7" s="27"/>
    </row>
    <row r="8" spans="2:11" ht="15.75" hidden="1">
      <c r="B8" s="59"/>
      <c r="C8" s="10"/>
      <c r="D8" s="60"/>
      <c r="E8" s="10"/>
      <c r="F8" s="10"/>
      <c r="G8" s="10"/>
      <c r="H8" s="10"/>
      <c r="I8" s="11"/>
      <c r="J8" s="12"/>
      <c r="K8" s="21" t="s">
        <v>0</v>
      </c>
    </row>
    <row r="9" spans="2:11" ht="15.75" hidden="1">
      <c r="B9" s="62"/>
      <c r="C9" s="16"/>
      <c r="D9" s="63"/>
      <c r="E9" s="16"/>
      <c r="F9" s="16"/>
      <c r="G9" s="16"/>
      <c r="H9" s="16"/>
      <c r="I9" s="17"/>
      <c r="J9" s="19" t="s">
        <v>1</v>
      </c>
      <c r="K9" s="50"/>
    </row>
    <row r="10" spans="2:11" ht="15.75" hidden="1">
      <c r="B10" s="62"/>
      <c r="C10" s="16"/>
      <c r="D10" s="63"/>
      <c r="E10" s="16"/>
      <c r="F10" s="16"/>
      <c r="G10" s="16"/>
      <c r="H10" s="16"/>
      <c r="I10" s="17"/>
      <c r="J10" s="18"/>
      <c r="K10" s="23"/>
    </row>
    <row r="11" spans="2:11" ht="9.75" customHeight="1">
      <c r="B11" s="62"/>
      <c r="C11" s="16"/>
      <c r="D11" s="63"/>
      <c r="E11" s="93"/>
      <c r="F11" s="94"/>
      <c r="G11" s="94"/>
      <c r="H11" s="94"/>
      <c r="I11" s="89"/>
      <c r="J11" s="91"/>
      <c r="K11" s="102"/>
    </row>
    <row r="12" spans="2:11" ht="16.5">
      <c r="B12" s="62"/>
      <c r="C12" s="16"/>
      <c r="D12" s="63"/>
      <c r="E12" s="93"/>
      <c r="F12" s="94"/>
      <c r="G12" s="94"/>
      <c r="H12" s="94"/>
      <c r="I12" s="98"/>
      <c r="J12" s="96" t="s">
        <v>118</v>
      </c>
      <c r="K12" s="108"/>
    </row>
    <row r="13" spans="2:11" ht="16.5">
      <c r="B13" s="62"/>
      <c r="C13" s="16"/>
      <c r="D13" s="63"/>
      <c r="E13" s="93"/>
      <c r="F13" s="94"/>
      <c r="G13" s="94"/>
      <c r="H13" s="94"/>
      <c r="I13" s="98"/>
      <c r="J13" s="106">
        <v>37621</v>
      </c>
      <c r="K13" s="108"/>
    </row>
    <row r="14" spans="2:11" ht="8.25" customHeight="1">
      <c r="B14" s="64"/>
      <c r="C14" s="27"/>
      <c r="D14" s="65"/>
      <c r="E14" s="110"/>
      <c r="F14" s="111"/>
      <c r="G14" s="111"/>
      <c r="H14" s="111"/>
      <c r="I14" s="112"/>
      <c r="J14" s="113" t="s">
        <v>0</v>
      </c>
      <c r="K14" s="114"/>
    </row>
    <row r="15" spans="2:11" ht="16.5">
      <c r="B15" s="62"/>
      <c r="C15" s="16"/>
      <c r="D15" s="63"/>
      <c r="E15" s="93"/>
      <c r="F15" s="94"/>
      <c r="G15" s="94"/>
      <c r="H15" s="94"/>
      <c r="I15" s="98"/>
      <c r="J15" s="117"/>
      <c r="K15" s="108"/>
    </row>
    <row r="16" spans="2:11" ht="16.5">
      <c r="B16" s="62"/>
      <c r="C16" s="16"/>
      <c r="D16" s="63"/>
      <c r="E16" s="93"/>
      <c r="F16" s="94"/>
      <c r="G16" s="94"/>
      <c r="H16" s="94"/>
      <c r="I16" s="98"/>
      <c r="J16" s="100" t="s">
        <v>8</v>
      </c>
      <c r="K16" s="108"/>
    </row>
    <row r="17" spans="2:11" ht="16.5">
      <c r="B17" s="62"/>
      <c r="C17" s="16"/>
      <c r="D17" s="63"/>
      <c r="E17" s="93"/>
      <c r="F17" s="94"/>
      <c r="G17" s="94"/>
      <c r="H17" s="94"/>
      <c r="I17" s="98"/>
      <c r="J17" s="99"/>
      <c r="K17" s="101"/>
    </row>
    <row r="18" spans="2:11" ht="16.5">
      <c r="B18" s="62"/>
      <c r="C18" s="66"/>
      <c r="D18" s="63"/>
      <c r="E18" s="93"/>
      <c r="F18" s="94" t="s">
        <v>110</v>
      </c>
      <c r="G18" s="94"/>
      <c r="H18" s="94"/>
      <c r="I18" s="98"/>
      <c r="J18" s="118">
        <f>+'P&amp;L'!M42</f>
        <v>-3886</v>
      </c>
      <c r="K18" s="133"/>
    </row>
    <row r="19" spans="2:11" ht="16.5">
      <c r="B19" s="62"/>
      <c r="C19" s="66"/>
      <c r="D19" s="63"/>
      <c r="E19" s="93"/>
      <c r="F19" s="94"/>
      <c r="G19" s="94"/>
      <c r="H19" s="94"/>
      <c r="I19" s="98"/>
      <c r="J19" s="118"/>
      <c r="K19" s="133"/>
    </row>
    <row r="20" spans="2:11" ht="16.5">
      <c r="B20" s="62"/>
      <c r="C20" s="66"/>
      <c r="D20" s="63"/>
      <c r="E20" s="93"/>
      <c r="F20" s="94" t="s">
        <v>115</v>
      </c>
      <c r="G20" s="94"/>
      <c r="H20" s="94"/>
      <c r="I20" s="98"/>
      <c r="J20" s="118"/>
      <c r="K20" s="133"/>
    </row>
    <row r="21" spans="2:11" ht="16.5">
      <c r="B21" s="62"/>
      <c r="C21" s="66"/>
      <c r="D21" s="63"/>
      <c r="E21" s="93"/>
      <c r="F21" s="94"/>
      <c r="G21" s="156" t="s">
        <v>67</v>
      </c>
      <c r="H21" s="94"/>
      <c r="I21" s="98"/>
      <c r="J21" s="118">
        <f>840+756+821+2638-59+72+208-2675+1112+1000+143+2942+39</f>
        <v>7837</v>
      </c>
      <c r="K21" s="133"/>
    </row>
    <row r="22" spans="2:11" ht="16.5">
      <c r="B22" s="62"/>
      <c r="C22" s="66"/>
      <c r="D22" s="63"/>
      <c r="E22" s="93"/>
      <c r="F22" s="94"/>
      <c r="G22" s="156" t="s">
        <v>68</v>
      </c>
      <c r="H22" s="94"/>
      <c r="I22" s="98"/>
      <c r="J22" s="118">
        <f>25+359</f>
        <v>384</v>
      </c>
      <c r="K22" s="133"/>
    </row>
    <row r="23" spans="2:11" ht="16.5">
      <c r="B23" s="62"/>
      <c r="C23" s="66"/>
      <c r="D23" s="63"/>
      <c r="E23" s="93"/>
      <c r="F23" s="94"/>
      <c r="G23" s="156" t="s">
        <v>69</v>
      </c>
      <c r="H23" s="94"/>
      <c r="I23" s="98"/>
      <c r="J23" s="118">
        <v>-2022</v>
      </c>
      <c r="K23" s="133"/>
    </row>
    <row r="24" spans="2:11" ht="16.5">
      <c r="B24" s="62"/>
      <c r="C24" s="66"/>
      <c r="D24" s="63"/>
      <c r="E24" s="93"/>
      <c r="F24" s="94"/>
      <c r="G24" s="94"/>
      <c r="H24" s="94"/>
      <c r="I24" s="98"/>
      <c r="J24" s="122"/>
      <c r="K24" s="133"/>
    </row>
    <row r="25" spans="2:11" ht="16.5">
      <c r="B25" s="62"/>
      <c r="C25" s="66"/>
      <c r="D25" s="63"/>
      <c r="E25" s="93"/>
      <c r="F25" s="94"/>
      <c r="G25" s="94"/>
      <c r="H25" s="94"/>
      <c r="I25" s="98"/>
      <c r="J25" s="118"/>
      <c r="K25" s="133"/>
    </row>
    <row r="26" spans="2:11" ht="16.5">
      <c r="B26" s="62"/>
      <c r="C26" s="66"/>
      <c r="D26" s="63"/>
      <c r="E26" s="93"/>
      <c r="F26" s="94" t="s">
        <v>126</v>
      </c>
      <c r="G26" s="94"/>
      <c r="H26" s="94"/>
      <c r="I26" s="98"/>
      <c r="J26" s="118">
        <f>SUM(J18:J24)</f>
        <v>2313</v>
      </c>
      <c r="K26" s="133"/>
    </row>
    <row r="27" spans="2:11" ht="16.5">
      <c r="B27" s="62"/>
      <c r="C27" s="66"/>
      <c r="D27" s="63"/>
      <c r="E27" s="93"/>
      <c r="F27" s="94"/>
      <c r="G27" s="94"/>
      <c r="H27" s="94"/>
      <c r="I27" s="98"/>
      <c r="J27" s="118"/>
      <c r="K27" s="133"/>
    </row>
    <row r="28" spans="2:11" ht="16.5">
      <c r="B28" s="62"/>
      <c r="C28" s="66"/>
      <c r="D28" s="63"/>
      <c r="E28" s="93"/>
      <c r="F28" s="94" t="s">
        <v>47</v>
      </c>
      <c r="G28" s="94"/>
      <c r="H28" s="94"/>
      <c r="I28" s="98"/>
      <c r="J28" s="118"/>
      <c r="K28" s="133"/>
    </row>
    <row r="29" spans="2:11" ht="9.75" customHeight="1">
      <c r="B29" s="62"/>
      <c r="C29" s="66"/>
      <c r="D29" s="63"/>
      <c r="E29" s="93"/>
      <c r="F29" s="94"/>
      <c r="G29" s="94"/>
      <c r="H29" s="94"/>
      <c r="I29" s="98"/>
      <c r="J29" s="118"/>
      <c r="K29" s="133"/>
    </row>
    <row r="30" spans="2:11" ht="16.5">
      <c r="B30" s="62"/>
      <c r="C30" s="66"/>
      <c r="D30" s="63"/>
      <c r="E30" s="93"/>
      <c r="F30" s="94"/>
      <c r="G30" s="156" t="s">
        <v>48</v>
      </c>
      <c r="H30" s="94"/>
      <c r="I30" s="98"/>
      <c r="J30" s="118">
        <f>4067+46-2249-250-139+336+2-867-2945</f>
        <v>-1999</v>
      </c>
      <c r="K30" s="133"/>
    </row>
    <row r="31" spans="2:11" ht="16.5">
      <c r="B31" s="62"/>
      <c r="C31" s="66"/>
      <c r="D31" s="63"/>
      <c r="E31" s="93"/>
      <c r="F31" s="94"/>
      <c r="G31" s="156" t="s">
        <v>49</v>
      </c>
      <c r="H31" s="94"/>
      <c r="I31" s="98"/>
      <c r="J31" s="118">
        <f>-874+1-375</f>
        <v>-1248</v>
      </c>
      <c r="K31" s="133"/>
    </row>
    <row r="32" spans="2:11" ht="9.75" customHeight="1">
      <c r="B32" s="62"/>
      <c r="C32" s="66"/>
      <c r="D32" s="63"/>
      <c r="E32" s="93"/>
      <c r="F32" s="94"/>
      <c r="G32" s="94"/>
      <c r="H32" s="94"/>
      <c r="I32" s="98"/>
      <c r="J32" s="122"/>
      <c r="K32" s="133"/>
    </row>
    <row r="33" spans="2:11" ht="16.5">
      <c r="B33" s="62"/>
      <c r="C33" s="66"/>
      <c r="D33" s="63"/>
      <c r="E33" s="93"/>
      <c r="F33" s="94"/>
      <c r="G33" s="94"/>
      <c r="H33" s="94"/>
      <c r="I33" s="98"/>
      <c r="J33" s="118"/>
      <c r="K33" s="133"/>
    </row>
    <row r="34" spans="2:11" ht="16.5">
      <c r="B34" s="62"/>
      <c r="C34" s="66"/>
      <c r="D34" s="63"/>
      <c r="E34" s="93"/>
      <c r="F34" s="94" t="s">
        <v>114</v>
      </c>
      <c r="G34" s="94"/>
      <c r="H34" s="94"/>
      <c r="I34" s="98"/>
      <c r="J34" s="118">
        <f>SUM(J26:J32)</f>
        <v>-934</v>
      </c>
      <c r="K34" s="133"/>
    </row>
    <row r="35" spans="1:11" ht="8.25" customHeight="1">
      <c r="A35" s="16"/>
      <c r="B35" s="62"/>
      <c r="C35" s="66"/>
      <c r="D35" s="63"/>
      <c r="E35" s="93"/>
      <c r="F35" s="94"/>
      <c r="G35" s="94"/>
      <c r="H35" s="94"/>
      <c r="I35" s="98"/>
      <c r="J35" s="118"/>
      <c r="K35" s="133"/>
    </row>
    <row r="36" spans="1:11" ht="16.5">
      <c r="A36" s="16"/>
      <c r="B36" s="62"/>
      <c r="C36" s="66"/>
      <c r="D36" s="63"/>
      <c r="E36" s="93"/>
      <c r="F36" s="94"/>
      <c r="G36" s="94" t="s">
        <v>52</v>
      </c>
      <c r="H36" s="94"/>
      <c r="I36" s="98"/>
      <c r="J36" s="118">
        <v>-836</v>
      </c>
      <c r="K36" s="133"/>
    </row>
    <row r="37" spans="1:11" ht="16.5">
      <c r="A37" s="16"/>
      <c r="B37" s="62"/>
      <c r="C37" s="66"/>
      <c r="D37" s="63"/>
      <c r="E37" s="93"/>
      <c r="F37" s="94"/>
      <c r="G37" s="94" t="s">
        <v>70</v>
      </c>
      <c r="H37" s="94"/>
      <c r="I37" s="98"/>
      <c r="J37" s="118">
        <v>-25</v>
      </c>
      <c r="K37" s="133"/>
    </row>
    <row r="38" spans="1:11" ht="16.5">
      <c r="A38" s="16"/>
      <c r="B38" s="62"/>
      <c r="C38" s="66"/>
      <c r="D38" s="63"/>
      <c r="E38" s="93"/>
      <c r="F38" s="94"/>
      <c r="G38" s="94" t="s">
        <v>71</v>
      </c>
      <c r="H38" s="94"/>
      <c r="I38" s="98"/>
      <c r="J38" s="118">
        <v>581</v>
      </c>
      <c r="K38" s="133"/>
    </row>
    <row r="39" spans="2:11" ht="7.5" customHeight="1">
      <c r="B39" s="62"/>
      <c r="C39" s="66"/>
      <c r="D39" s="63"/>
      <c r="E39" s="93"/>
      <c r="F39" s="94"/>
      <c r="G39" s="94"/>
      <c r="H39" s="94"/>
      <c r="I39" s="98"/>
      <c r="J39" s="122"/>
      <c r="K39" s="133"/>
    </row>
    <row r="40" spans="2:11" ht="16.5">
      <c r="B40" s="62"/>
      <c r="C40" s="66"/>
      <c r="D40" s="63"/>
      <c r="E40" s="93"/>
      <c r="F40" s="94"/>
      <c r="G40" s="94"/>
      <c r="H40" s="94"/>
      <c r="I40" s="98"/>
      <c r="J40" s="118"/>
      <c r="K40" s="133"/>
    </row>
    <row r="41" spans="1:11" ht="17.25" thickBot="1">
      <c r="A41" s="16"/>
      <c r="B41" s="62"/>
      <c r="C41" s="66"/>
      <c r="D41" s="63"/>
      <c r="E41" s="93"/>
      <c r="F41" s="94" t="s">
        <v>113</v>
      </c>
      <c r="G41" s="94"/>
      <c r="H41" s="94"/>
      <c r="I41" s="98"/>
      <c r="J41" s="157">
        <f>SUM(J34:J39)</f>
        <v>-1214</v>
      </c>
      <c r="K41" s="133"/>
    </row>
    <row r="42" spans="1:11" ht="16.5">
      <c r="A42" s="16"/>
      <c r="B42" s="62"/>
      <c r="C42" s="66"/>
      <c r="D42" s="63"/>
      <c r="E42" s="93"/>
      <c r="F42" s="94"/>
      <c r="G42" s="94"/>
      <c r="H42" s="94"/>
      <c r="I42" s="98"/>
      <c r="J42" s="118"/>
      <c r="K42" s="133"/>
    </row>
    <row r="43" spans="2:11" ht="16.5">
      <c r="B43" s="62"/>
      <c r="C43" s="66"/>
      <c r="D43" s="63"/>
      <c r="E43" s="93"/>
      <c r="F43" s="94" t="s">
        <v>53</v>
      </c>
      <c r="G43" s="94"/>
      <c r="H43" s="94"/>
      <c r="I43" s="98"/>
      <c r="J43" s="118"/>
      <c r="K43" s="133"/>
    </row>
    <row r="44" spans="2:11" ht="16.5">
      <c r="B44" s="62"/>
      <c r="C44" s="66"/>
      <c r="D44" s="63"/>
      <c r="E44" s="93"/>
      <c r="F44" s="94"/>
      <c r="G44" s="94"/>
      <c r="H44" s="94"/>
      <c r="I44" s="98"/>
      <c r="J44" s="118"/>
      <c r="K44" s="133"/>
    </row>
    <row r="45" spans="2:11" ht="16.5">
      <c r="B45" s="62"/>
      <c r="C45" s="66"/>
      <c r="D45" s="63"/>
      <c r="E45" s="93"/>
      <c r="F45" s="94"/>
      <c r="G45" s="94" t="s">
        <v>111</v>
      </c>
      <c r="H45" s="94"/>
      <c r="I45" s="98"/>
      <c r="J45" s="118">
        <v>-130</v>
      </c>
      <c r="K45" s="133"/>
    </row>
    <row r="46" spans="2:11" ht="16.5">
      <c r="B46" s="62"/>
      <c r="C46" s="66"/>
      <c r="D46" s="63"/>
      <c r="E46" s="93"/>
      <c r="F46" s="94"/>
      <c r="G46" s="94" t="s">
        <v>72</v>
      </c>
      <c r="H46" s="94"/>
      <c r="I46" s="98"/>
      <c r="J46" s="118">
        <v>-1458</v>
      </c>
      <c r="K46" s="133"/>
    </row>
    <row r="47" spans="2:11" ht="16.5">
      <c r="B47" s="62"/>
      <c r="C47" s="66"/>
      <c r="D47" s="63"/>
      <c r="E47" s="93"/>
      <c r="F47" s="94"/>
      <c r="G47" s="94" t="s">
        <v>73</v>
      </c>
      <c r="H47" s="94"/>
      <c r="I47" s="98"/>
      <c r="J47" s="118">
        <v>59</v>
      </c>
      <c r="K47" s="133"/>
    </row>
    <row r="48" spans="2:11" ht="16.5">
      <c r="B48" s="62"/>
      <c r="C48" s="66"/>
      <c r="D48" s="63"/>
      <c r="E48" s="93"/>
      <c r="F48" s="94"/>
      <c r="G48" s="94" t="s">
        <v>74</v>
      </c>
      <c r="H48" s="94"/>
      <c r="I48" s="98"/>
      <c r="J48" s="118">
        <v>1441</v>
      </c>
      <c r="K48" s="133"/>
    </row>
    <row r="49" spans="2:11" ht="16.5">
      <c r="B49" s="62"/>
      <c r="C49" s="66"/>
      <c r="D49" s="63"/>
      <c r="E49" s="93"/>
      <c r="F49" s="94"/>
      <c r="G49" s="94"/>
      <c r="H49" s="94"/>
      <c r="I49" s="98"/>
      <c r="J49" s="122"/>
      <c r="K49" s="133"/>
    </row>
    <row r="50" spans="2:11" ht="16.5">
      <c r="B50" s="62"/>
      <c r="C50" s="66"/>
      <c r="D50" s="63"/>
      <c r="E50" s="93"/>
      <c r="F50" s="123"/>
      <c r="G50" s="94"/>
      <c r="H50" s="94"/>
      <c r="I50" s="98"/>
      <c r="J50" s="118"/>
      <c r="K50" s="133"/>
    </row>
    <row r="51" spans="2:11" ht="17.25" thickBot="1">
      <c r="B51" s="62"/>
      <c r="C51" s="66"/>
      <c r="D51" s="63"/>
      <c r="E51" s="93"/>
      <c r="F51" s="94" t="s">
        <v>96</v>
      </c>
      <c r="G51" s="94"/>
      <c r="H51" s="94"/>
      <c r="I51" s="98"/>
      <c r="J51" s="157">
        <f>SUM(J45:J50)</f>
        <v>-88</v>
      </c>
      <c r="K51" s="133"/>
    </row>
    <row r="52" spans="2:11" ht="16.5">
      <c r="B52" s="62"/>
      <c r="D52" s="63"/>
      <c r="E52" s="93"/>
      <c r="F52" s="123"/>
      <c r="G52" s="94"/>
      <c r="H52" s="94"/>
      <c r="I52" s="98"/>
      <c r="J52" s="118"/>
      <c r="K52" s="133"/>
    </row>
    <row r="53" spans="1:11" ht="16.5">
      <c r="A53" s="16"/>
      <c r="B53" s="62"/>
      <c r="C53" s="66"/>
      <c r="D53" s="63"/>
      <c r="E53" s="93"/>
      <c r="F53" s="94" t="s">
        <v>76</v>
      </c>
      <c r="G53" s="94"/>
      <c r="H53" s="94"/>
      <c r="I53" s="98"/>
      <c r="J53" s="118"/>
      <c r="K53" s="133"/>
    </row>
    <row r="54" spans="2:11" ht="16.5">
      <c r="B54" s="62"/>
      <c r="C54" s="66"/>
      <c r="D54" s="63"/>
      <c r="E54" s="93"/>
      <c r="F54" s="94"/>
      <c r="G54" s="94"/>
      <c r="H54" s="94"/>
      <c r="I54" s="98"/>
      <c r="J54" s="118"/>
      <c r="K54" s="133"/>
    </row>
    <row r="55" spans="2:11" ht="17.25" thickBot="1">
      <c r="B55" s="62"/>
      <c r="C55" s="66"/>
      <c r="D55" s="63"/>
      <c r="E55" s="93"/>
      <c r="F55" s="94"/>
      <c r="G55" s="94" t="s">
        <v>75</v>
      </c>
      <c r="H55" s="94"/>
      <c r="I55" s="98"/>
      <c r="J55" s="157">
        <v>-78</v>
      </c>
      <c r="K55" s="133"/>
    </row>
    <row r="56" spans="2:11" ht="16.5">
      <c r="B56" s="62"/>
      <c r="C56" s="66"/>
      <c r="D56" s="63"/>
      <c r="E56" s="93"/>
      <c r="F56" s="94"/>
      <c r="G56" s="94"/>
      <c r="H56" s="94"/>
      <c r="I56" s="98"/>
      <c r="J56" s="118"/>
      <c r="K56" s="133"/>
    </row>
    <row r="57" spans="2:11" ht="16.5">
      <c r="B57" s="62"/>
      <c r="C57" s="66"/>
      <c r="D57" s="63"/>
      <c r="E57" s="93"/>
      <c r="F57" s="94" t="s">
        <v>54</v>
      </c>
      <c r="G57" s="94"/>
      <c r="H57" s="94"/>
      <c r="I57" s="98"/>
      <c r="J57" s="118">
        <f>+J55+J51+J41</f>
        <v>-1380</v>
      </c>
      <c r="K57" s="133"/>
    </row>
    <row r="58" spans="2:11" ht="16.5">
      <c r="B58" s="62"/>
      <c r="C58" s="66"/>
      <c r="D58" s="63"/>
      <c r="E58" s="93"/>
      <c r="F58" s="94"/>
      <c r="G58" s="94"/>
      <c r="H58" s="94"/>
      <c r="I58" s="98"/>
      <c r="J58" s="118"/>
      <c r="K58" s="133"/>
    </row>
    <row r="59" spans="2:11" ht="16.5">
      <c r="B59" s="62"/>
      <c r="C59" s="66"/>
      <c r="D59" s="63"/>
      <c r="E59" s="93"/>
      <c r="F59" s="94" t="s">
        <v>55</v>
      </c>
      <c r="G59" s="94"/>
      <c r="H59" s="94"/>
      <c r="I59" s="98"/>
      <c r="J59" s="118">
        <v>44076</v>
      </c>
      <c r="K59" s="133"/>
    </row>
    <row r="60" spans="2:11" ht="16.5">
      <c r="B60" s="62"/>
      <c r="C60" s="66"/>
      <c r="D60" s="63"/>
      <c r="E60" s="93"/>
      <c r="F60" s="94"/>
      <c r="G60" s="94"/>
      <c r="H60" s="94"/>
      <c r="I60" s="98"/>
      <c r="J60" s="122"/>
      <c r="K60" s="133"/>
    </row>
    <row r="61" spans="2:11" ht="16.5">
      <c r="B61" s="62"/>
      <c r="C61" s="66"/>
      <c r="D61" s="63"/>
      <c r="E61" s="93"/>
      <c r="F61" s="94"/>
      <c r="G61" s="94"/>
      <c r="H61" s="94"/>
      <c r="I61" s="98"/>
      <c r="J61" s="118"/>
      <c r="K61" s="133"/>
    </row>
    <row r="62" spans="2:11" ht="17.25" thickBot="1">
      <c r="B62" s="62"/>
      <c r="C62" s="66"/>
      <c r="D62" s="63"/>
      <c r="E62" s="93"/>
      <c r="F62" s="94" t="s">
        <v>125</v>
      </c>
      <c r="G62" s="94"/>
      <c r="H62" s="94"/>
      <c r="I62" s="98"/>
      <c r="J62" s="128">
        <f>SUM(J57:J60)</f>
        <v>42696</v>
      </c>
      <c r="K62" s="133"/>
    </row>
    <row r="63" spans="2:11" ht="17.25" thickTop="1">
      <c r="B63" s="62"/>
      <c r="C63" s="66"/>
      <c r="D63" s="63"/>
      <c r="E63" s="93"/>
      <c r="F63" s="94"/>
      <c r="G63" s="94"/>
      <c r="H63" s="94"/>
      <c r="I63" s="98"/>
      <c r="J63" s="118"/>
      <c r="K63" s="133"/>
    </row>
    <row r="64" spans="2:11" ht="16.5">
      <c r="B64" s="64"/>
      <c r="C64" s="58"/>
      <c r="D64" s="27"/>
      <c r="E64" s="110"/>
      <c r="F64" s="111"/>
      <c r="G64" s="111"/>
      <c r="H64" s="111"/>
      <c r="I64" s="112"/>
      <c r="J64" s="159"/>
      <c r="K64" s="116"/>
    </row>
    <row r="66" ht="15.75">
      <c r="E66" s="53" t="s">
        <v>80</v>
      </c>
    </row>
    <row r="67" ht="15.75">
      <c r="E67" s="53" t="s">
        <v>81</v>
      </c>
    </row>
    <row r="69" ht="15.75">
      <c r="J69" s="68"/>
    </row>
  </sheetData>
  <mergeCells count="4">
    <mergeCell ref="G5:J5"/>
    <mergeCell ref="G6:J6"/>
    <mergeCell ref="H2:I2"/>
    <mergeCell ref="H3:I3"/>
  </mergeCells>
  <printOptions/>
  <pageMargins left="0.92" right="0.13" top="0.5" bottom="0.71" header="0.25" footer="0.36"/>
  <pageSetup fitToHeight="1" fitToWidth="1" horizontalDpi="600" verticalDpi="600" orientation="portrait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C44"/>
  <sheetViews>
    <sheetView showGridLines="0" zoomScale="75" zoomScaleNormal="75" workbookViewId="0" topLeftCell="F20">
      <selection activeCell="Z36" sqref="Z36"/>
    </sheetView>
  </sheetViews>
  <sheetFormatPr defaultColWidth="9.140625" defaultRowHeight="12.75"/>
  <cols>
    <col min="1" max="1" width="9.140625" style="1" customWidth="1"/>
    <col min="2" max="2" width="5.00390625" style="1" hidden="1" customWidth="1"/>
    <col min="3" max="3" width="4.57421875" style="1" hidden="1" customWidth="1"/>
    <col min="4" max="4" width="2.421875" style="1" hidden="1" customWidth="1"/>
    <col min="5" max="5" width="4.00390625" style="1" customWidth="1"/>
    <col min="6" max="6" width="24.8515625" style="1" customWidth="1"/>
    <col min="7" max="7" width="9.140625" style="1" customWidth="1"/>
    <col min="8" max="8" width="7.7109375" style="1" customWidth="1"/>
    <col min="9" max="9" width="3.28125" style="1" hidden="1" customWidth="1"/>
    <col min="10" max="10" width="4.140625" style="1" customWidth="1"/>
    <col min="11" max="11" width="9.7109375" style="1" customWidth="1"/>
    <col min="12" max="12" width="4.00390625" style="1" customWidth="1"/>
    <col min="13" max="13" width="4.140625" style="1" customWidth="1"/>
    <col min="14" max="14" width="10.00390625" style="1" bestFit="1" customWidth="1"/>
    <col min="15" max="15" width="3.57421875" style="1" customWidth="1"/>
    <col min="16" max="16" width="5.421875" style="1" hidden="1" customWidth="1"/>
    <col min="17" max="17" width="7.140625" style="1" hidden="1" customWidth="1"/>
    <col min="18" max="18" width="5.28125" style="1" hidden="1" customWidth="1"/>
    <col min="19" max="19" width="3.8515625" style="1" customWidth="1"/>
    <col min="20" max="20" width="9.8515625" style="1" customWidth="1"/>
    <col min="21" max="21" width="3.421875" style="1" customWidth="1"/>
    <col min="22" max="22" width="4.421875" style="1" customWidth="1"/>
    <col min="23" max="23" width="10.28125" style="1" customWidth="1"/>
    <col min="24" max="24" width="3.421875" style="1" customWidth="1"/>
    <col min="25" max="25" width="3.8515625" style="1" customWidth="1"/>
    <col min="26" max="26" width="11.57421875" style="1" bestFit="1" customWidth="1"/>
    <col min="27" max="27" width="3.28125" style="1" customWidth="1"/>
    <col min="28" max="29" width="9.140625" style="1" customWidth="1"/>
    <col min="30" max="30" width="9.140625" style="3" customWidth="1"/>
    <col min="31" max="16384" width="9.140625" style="1" customWidth="1"/>
  </cols>
  <sheetData>
    <row r="1" ht="18" customHeight="1"/>
    <row r="2" spans="10:20" ht="27" customHeight="1">
      <c r="J2" s="161" t="s">
        <v>58</v>
      </c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1:20" ht="15.75">
      <c r="K3" s="170"/>
      <c r="L3" s="170"/>
      <c r="M3" s="170"/>
      <c r="N3" s="170"/>
      <c r="O3" s="170"/>
      <c r="P3" s="170"/>
      <c r="Q3" s="170"/>
      <c r="R3" s="170"/>
      <c r="S3" s="170"/>
      <c r="T3" s="170"/>
    </row>
    <row r="4" spans="11:27" ht="17.25" customHeight="1">
      <c r="K4" s="49"/>
      <c r="X4" s="69"/>
      <c r="Y4" s="70"/>
      <c r="Z4" s="71"/>
      <c r="AA4" s="70"/>
    </row>
    <row r="5" spans="2:27" ht="20.25" customHeight="1">
      <c r="B5" s="72"/>
      <c r="C5" s="72"/>
      <c r="D5" s="72"/>
      <c r="E5" s="2"/>
      <c r="F5" s="2"/>
      <c r="G5" s="167" t="s">
        <v>63</v>
      </c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2"/>
      <c r="AA5" s="2"/>
    </row>
    <row r="6" spans="2:27" ht="23.25" customHeight="1">
      <c r="B6" s="72"/>
      <c r="C6" s="72"/>
      <c r="D6" s="72"/>
      <c r="E6" s="2"/>
      <c r="F6" s="2"/>
      <c r="G6" s="167" t="s">
        <v>97</v>
      </c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2"/>
      <c r="AA6" s="2"/>
    </row>
    <row r="7" ht="15.75">
      <c r="K7" s="49"/>
    </row>
    <row r="8" ht="7.5" customHeight="1">
      <c r="L8" s="48"/>
    </row>
    <row r="9" spans="5:8" ht="15.75">
      <c r="E9" s="27"/>
      <c r="F9" s="27"/>
      <c r="G9" s="27"/>
      <c r="H9" s="27"/>
    </row>
    <row r="10" spans="2:27" ht="15.75" hidden="1">
      <c r="B10" s="9"/>
      <c r="C10" s="10"/>
      <c r="D10" s="60"/>
      <c r="E10" s="9"/>
      <c r="F10" s="10"/>
      <c r="G10" s="10"/>
      <c r="H10" s="10"/>
      <c r="I10" s="61"/>
      <c r="J10" s="73"/>
      <c r="K10" s="74"/>
      <c r="L10" s="75" t="s">
        <v>0</v>
      </c>
      <c r="M10" s="74"/>
      <c r="N10" s="74"/>
      <c r="O10" s="76"/>
      <c r="P10" s="77"/>
      <c r="Q10" s="77"/>
      <c r="R10" s="77"/>
      <c r="S10" s="77"/>
      <c r="T10" s="77"/>
      <c r="U10" s="77"/>
      <c r="V10" s="73"/>
      <c r="W10" s="74"/>
      <c r="X10" s="75" t="s">
        <v>0</v>
      </c>
      <c r="Y10" s="74"/>
      <c r="Z10" s="74"/>
      <c r="AA10" s="76"/>
    </row>
    <row r="11" spans="2:27" ht="15.75" hidden="1">
      <c r="B11" s="15"/>
      <c r="C11" s="16"/>
      <c r="D11" s="63"/>
      <c r="E11" s="15"/>
      <c r="F11" s="16"/>
      <c r="G11" s="16"/>
      <c r="H11" s="16"/>
      <c r="I11" s="61"/>
      <c r="J11" s="171" t="s">
        <v>22</v>
      </c>
      <c r="K11" s="172"/>
      <c r="L11" s="172"/>
      <c r="M11" s="172"/>
      <c r="N11" s="172"/>
      <c r="O11" s="173"/>
      <c r="P11" s="78"/>
      <c r="Q11" s="78"/>
      <c r="R11" s="78"/>
      <c r="S11" s="78"/>
      <c r="T11" s="78"/>
      <c r="U11" s="78"/>
      <c r="V11" s="171" t="s">
        <v>23</v>
      </c>
      <c r="W11" s="172"/>
      <c r="X11" s="172"/>
      <c r="Y11" s="172"/>
      <c r="Z11" s="172"/>
      <c r="AA11" s="173"/>
    </row>
    <row r="12" spans="2:27" ht="15.75" hidden="1">
      <c r="B12" s="15"/>
      <c r="C12" s="16"/>
      <c r="D12" s="63"/>
      <c r="E12" s="15"/>
      <c r="F12" s="16"/>
      <c r="G12" s="16"/>
      <c r="H12" s="16"/>
      <c r="I12" s="61"/>
      <c r="J12" s="79"/>
      <c r="K12" s="77"/>
      <c r="L12" s="80"/>
      <c r="M12" s="77"/>
      <c r="N12" s="77"/>
      <c r="O12" s="81"/>
      <c r="P12" s="77"/>
      <c r="Q12" s="77"/>
      <c r="R12" s="77"/>
      <c r="S12" s="77"/>
      <c r="T12" s="77"/>
      <c r="U12" s="77"/>
      <c r="V12" s="79"/>
      <c r="W12" s="77"/>
      <c r="X12" s="80"/>
      <c r="Y12" s="77"/>
      <c r="Z12" s="77"/>
      <c r="AA12" s="81"/>
    </row>
    <row r="13" spans="2:28" ht="15.75">
      <c r="B13" s="15"/>
      <c r="C13" s="16"/>
      <c r="D13" s="63"/>
      <c r="E13" s="15"/>
      <c r="F13" s="16"/>
      <c r="G13" s="16"/>
      <c r="H13" s="16"/>
      <c r="I13" s="61"/>
      <c r="J13" s="11"/>
      <c r="K13" s="13"/>
      <c r="L13" s="21"/>
      <c r="M13" s="22"/>
      <c r="N13" s="13"/>
      <c r="O13" s="14"/>
      <c r="P13" s="11"/>
      <c r="Q13" s="12"/>
      <c r="R13" s="14"/>
      <c r="S13" s="12"/>
      <c r="T13" s="12"/>
      <c r="U13" s="12"/>
      <c r="V13" s="11"/>
      <c r="W13" s="13"/>
      <c r="X13" s="21"/>
      <c r="Y13" s="22"/>
      <c r="Z13" s="13"/>
      <c r="AA13" s="14"/>
      <c r="AB13" s="2"/>
    </row>
    <row r="14" spans="2:28" ht="15.75">
      <c r="B14" s="15"/>
      <c r="C14" s="16"/>
      <c r="D14" s="63"/>
      <c r="E14" s="15"/>
      <c r="F14" s="16"/>
      <c r="G14" s="16"/>
      <c r="H14" s="16"/>
      <c r="I14" s="61"/>
      <c r="J14" s="17"/>
      <c r="K14" s="46" t="s">
        <v>50</v>
      </c>
      <c r="L14" s="47"/>
      <c r="M14" s="45"/>
      <c r="N14" s="46" t="s">
        <v>50</v>
      </c>
      <c r="O14" s="85"/>
      <c r="P14" s="86"/>
      <c r="Q14" s="54"/>
      <c r="R14" s="85"/>
      <c r="S14" s="54"/>
      <c r="T14" s="46" t="s">
        <v>51</v>
      </c>
      <c r="U14" s="54"/>
      <c r="V14" s="86"/>
      <c r="W14" s="46" t="s">
        <v>91</v>
      </c>
      <c r="X14" s="47"/>
      <c r="Y14" s="45"/>
      <c r="Z14" s="46"/>
      <c r="AA14" s="85"/>
      <c r="AB14" s="2"/>
    </row>
    <row r="15" spans="2:28" ht="15.75">
      <c r="B15" s="15"/>
      <c r="C15" s="16"/>
      <c r="D15" s="63"/>
      <c r="E15" s="15"/>
      <c r="F15" s="16"/>
      <c r="G15" s="16"/>
      <c r="H15" s="16"/>
      <c r="I15" s="61"/>
      <c r="J15" s="17"/>
      <c r="K15" s="46" t="s">
        <v>51</v>
      </c>
      <c r="L15" s="47"/>
      <c r="M15" s="45"/>
      <c r="N15" s="46" t="s">
        <v>89</v>
      </c>
      <c r="O15" s="85"/>
      <c r="P15" s="86"/>
      <c r="Q15" s="54"/>
      <c r="R15" s="85"/>
      <c r="S15" s="54"/>
      <c r="T15" s="46" t="s">
        <v>90</v>
      </c>
      <c r="U15" s="54"/>
      <c r="V15" s="86"/>
      <c r="W15" s="46" t="s">
        <v>119</v>
      </c>
      <c r="X15" s="47"/>
      <c r="Y15" s="45"/>
      <c r="Z15" s="46" t="s">
        <v>42</v>
      </c>
      <c r="AA15" s="85"/>
      <c r="AB15" s="2"/>
    </row>
    <row r="16" spans="2:28" ht="15.75" hidden="1">
      <c r="B16" s="15"/>
      <c r="C16" s="16"/>
      <c r="D16" s="63"/>
      <c r="E16" s="15"/>
      <c r="F16" s="16"/>
      <c r="G16" s="16"/>
      <c r="H16" s="16"/>
      <c r="I16" s="61"/>
      <c r="J16" s="17"/>
      <c r="K16" s="25">
        <f>+BalanceSheet!G16</f>
        <v>37621</v>
      </c>
      <c r="L16" s="23"/>
      <c r="M16" s="24"/>
      <c r="N16" s="25">
        <v>37164</v>
      </c>
      <c r="O16" s="20"/>
      <c r="P16" s="17"/>
      <c r="Q16" s="18"/>
      <c r="R16" s="20"/>
      <c r="S16" s="18"/>
      <c r="T16" s="18"/>
      <c r="U16" s="18"/>
      <c r="V16" s="17"/>
      <c r="W16" s="25">
        <f>K16</f>
        <v>37621</v>
      </c>
      <c r="X16" s="23"/>
      <c r="Y16" s="24"/>
      <c r="Z16" s="25">
        <f>+N16</f>
        <v>37164</v>
      </c>
      <c r="AA16" s="20"/>
      <c r="AB16" s="2"/>
    </row>
    <row r="17" spans="2:28" ht="15.75" hidden="1">
      <c r="B17" s="15"/>
      <c r="C17" s="16"/>
      <c r="D17" s="63"/>
      <c r="E17" s="15"/>
      <c r="F17" s="16"/>
      <c r="G17" s="16"/>
      <c r="H17" s="16"/>
      <c r="I17" s="61"/>
      <c r="J17" s="17"/>
      <c r="K17" s="25"/>
      <c r="L17" s="23"/>
      <c r="M17" s="24"/>
      <c r="N17" s="25"/>
      <c r="O17" s="20"/>
      <c r="P17" s="17"/>
      <c r="Q17" s="18"/>
      <c r="R17" s="20"/>
      <c r="S17" s="18"/>
      <c r="T17" s="18"/>
      <c r="U17" s="18"/>
      <c r="V17" s="17"/>
      <c r="W17" s="25"/>
      <c r="X17" s="23"/>
      <c r="Y17" s="24"/>
      <c r="Z17" s="25"/>
      <c r="AA17" s="20"/>
      <c r="AB17" s="2"/>
    </row>
    <row r="18" spans="2:28" ht="15.75">
      <c r="B18" s="26"/>
      <c r="C18" s="27"/>
      <c r="D18" s="65"/>
      <c r="E18" s="26"/>
      <c r="F18" s="27"/>
      <c r="G18" s="27"/>
      <c r="H18" s="27"/>
      <c r="I18" s="61"/>
      <c r="J18" s="28"/>
      <c r="K18" s="29" t="s">
        <v>0</v>
      </c>
      <c r="L18" s="30"/>
      <c r="M18" s="31"/>
      <c r="N18" s="29" t="s">
        <v>0</v>
      </c>
      <c r="O18" s="32"/>
      <c r="P18" s="28"/>
      <c r="Q18" s="51"/>
      <c r="R18" s="32"/>
      <c r="S18" s="51"/>
      <c r="T18" s="51"/>
      <c r="U18" s="51"/>
      <c r="V18" s="28"/>
      <c r="W18" s="29" t="s">
        <v>0</v>
      </c>
      <c r="X18" s="30"/>
      <c r="Y18" s="31"/>
      <c r="Z18" s="29" t="s">
        <v>0</v>
      </c>
      <c r="AA18" s="32"/>
      <c r="AB18" s="2"/>
    </row>
    <row r="19" spans="2:28" ht="15.75">
      <c r="B19" s="15"/>
      <c r="C19" s="16"/>
      <c r="D19" s="63"/>
      <c r="E19" s="15"/>
      <c r="F19" s="16"/>
      <c r="G19" s="16"/>
      <c r="H19" s="16"/>
      <c r="I19" s="61"/>
      <c r="J19" s="17"/>
      <c r="K19" s="33"/>
      <c r="L19" s="23"/>
      <c r="M19" s="24"/>
      <c r="N19" s="33"/>
      <c r="O19" s="20"/>
      <c r="P19" s="18"/>
      <c r="Q19" s="18"/>
      <c r="R19" s="18"/>
      <c r="S19" s="18"/>
      <c r="T19" s="18"/>
      <c r="U19" s="18"/>
      <c r="V19" s="17"/>
      <c r="W19" s="33"/>
      <c r="X19" s="23"/>
      <c r="Y19" s="24"/>
      <c r="Z19" s="33"/>
      <c r="AA19" s="20"/>
      <c r="AB19" s="2"/>
    </row>
    <row r="20" spans="2:28" ht="15.75">
      <c r="B20" s="15"/>
      <c r="C20" s="16"/>
      <c r="D20" s="63"/>
      <c r="E20" s="15"/>
      <c r="F20" s="82" t="s">
        <v>109</v>
      </c>
      <c r="G20" s="16"/>
      <c r="H20" s="16"/>
      <c r="I20" s="61"/>
      <c r="J20" s="17"/>
      <c r="K20" s="19" t="s">
        <v>8</v>
      </c>
      <c r="L20" s="23"/>
      <c r="M20" s="24"/>
      <c r="N20" s="19" t="s">
        <v>8</v>
      </c>
      <c r="O20" s="20"/>
      <c r="P20" s="18"/>
      <c r="Q20" s="18"/>
      <c r="R20" s="18"/>
      <c r="S20" s="18"/>
      <c r="T20" s="19" t="s">
        <v>8</v>
      </c>
      <c r="U20" s="18"/>
      <c r="V20" s="17"/>
      <c r="W20" s="19" t="s">
        <v>8</v>
      </c>
      <c r="X20" s="23"/>
      <c r="Y20" s="24"/>
      <c r="Z20" s="19" t="s">
        <v>8</v>
      </c>
      <c r="AA20" s="20"/>
      <c r="AB20" s="2"/>
    </row>
    <row r="21" spans="2:28" ht="15.75">
      <c r="B21" s="15"/>
      <c r="C21" s="16"/>
      <c r="D21" s="63"/>
      <c r="E21" s="15"/>
      <c r="F21" s="83">
        <v>37621</v>
      </c>
      <c r="G21" s="16"/>
      <c r="H21" s="16"/>
      <c r="I21" s="61"/>
      <c r="J21" s="17"/>
      <c r="K21" s="18"/>
      <c r="L21" s="20"/>
      <c r="M21" s="17"/>
      <c r="N21" s="18"/>
      <c r="O21" s="20"/>
      <c r="P21" s="18"/>
      <c r="Q21" s="18"/>
      <c r="R21" s="18"/>
      <c r="S21" s="18"/>
      <c r="T21" s="18"/>
      <c r="U21" s="18"/>
      <c r="V21" s="17"/>
      <c r="W21" s="18"/>
      <c r="X21" s="20"/>
      <c r="Y21" s="17"/>
      <c r="Z21" s="18"/>
      <c r="AA21" s="20"/>
      <c r="AB21" s="2"/>
    </row>
    <row r="22" spans="2:28" ht="15.75">
      <c r="B22" s="15"/>
      <c r="C22" s="16"/>
      <c r="D22" s="63"/>
      <c r="E22" s="15"/>
      <c r="F22" s="16"/>
      <c r="G22" s="16"/>
      <c r="H22" s="16"/>
      <c r="I22" s="61"/>
      <c r="J22" s="17"/>
      <c r="K22" s="18"/>
      <c r="L22" s="20"/>
      <c r="M22" s="17"/>
      <c r="N22" s="18"/>
      <c r="O22" s="20"/>
      <c r="P22" s="18"/>
      <c r="Q22" s="18"/>
      <c r="R22" s="18"/>
      <c r="S22" s="18"/>
      <c r="T22" s="18"/>
      <c r="U22" s="18"/>
      <c r="V22" s="17"/>
      <c r="W22" s="18"/>
      <c r="X22" s="20"/>
      <c r="Y22" s="17"/>
      <c r="Z22" s="18"/>
      <c r="AA22" s="20"/>
      <c r="AB22" s="2"/>
    </row>
    <row r="23" spans="2:29" ht="15.75">
      <c r="B23" s="62">
        <v>1</v>
      </c>
      <c r="C23" s="66" t="s">
        <v>29</v>
      </c>
      <c r="D23" s="63"/>
      <c r="E23" s="15"/>
      <c r="F23" s="16" t="s">
        <v>61</v>
      </c>
      <c r="G23" s="16"/>
      <c r="H23" s="16"/>
      <c r="I23" s="61"/>
      <c r="J23" s="17"/>
      <c r="K23" s="41">
        <v>60490</v>
      </c>
      <c r="L23" s="39"/>
      <c r="M23" s="40"/>
      <c r="N23" s="84">
        <f>32024</f>
        <v>32024</v>
      </c>
      <c r="O23" s="39"/>
      <c r="P23" s="41"/>
      <c r="Q23" s="41"/>
      <c r="R23" s="41"/>
      <c r="S23" s="41"/>
      <c r="T23" s="41">
        <v>26</v>
      </c>
      <c r="U23" s="41"/>
      <c r="V23" s="40"/>
      <c r="W23" s="41">
        <v>3789</v>
      </c>
      <c r="X23" s="39"/>
      <c r="Y23" s="40"/>
      <c r="Z23" s="84">
        <f>SUM(K23:X23)</f>
        <v>96329</v>
      </c>
      <c r="AA23" s="20"/>
      <c r="AB23" s="2"/>
      <c r="AC23" s="36"/>
    </row>
    <row r="24" spans="2:28" ht="15.75">
      <c r="B24" s="15"/>
      <c r="C24" s="16"/>
      <c r="D24" s="63"/>
      <c r="E24" s="15"/>
      <c r="F24" s="16"/>
      <c r="G24" s="16"/>
      <c r="H24" s="16"/>
      <c r="I24" s="61"/>
      <c r="J24" s="17"/>
      <c r="K24" s="18"/>
      <c r="L24" s="20"/>
      <c r="M24" s="17"/>
      <c r="N24" s="18"/>
      <c r="O24" s="20"/>
      <c r="P24" s="18"/>
      <c r="Q24" s="18"/>
      <c r="R24" s="18"/>
      <c r="S24" s="18"/>
      <c r="T24" s="18"/>
      <c r="U24" s="18"/>
      <c r="V24" s="17"/>
      <c r="W24" s="18"/>
      <c r="X24" s="20"/>
      <c r="Y24" s="17"/>
      <c r="Z24" s="84"/>
      <c r="AA24" s="20"/>
      <c r="AB24" s="2"/>
    </row>
    <row r="25" spans="2:28" ht="15.75">
      <c r="B25" s="62"/>
      <c r="C25" s="66" t="s">
        <v>31</v>
      </c>
      <c r="D25" s="63"/>
      <c r="E25" s="15"/>
      <c r="F25" s="16" t="s">
        <v>92</v>
      </c>
      <c r="G25" s="16"/>
      <c r="H25" s="16"/>
      <c r="I25" s="61"/>
      <c r="J25" s="17"/>
      <c r="K25" s="41">
        <v>0</v>
      </c>
      <c r="L25" s="39"/>
      <c r="M25" s="40"/>
      <c r="N25" s="41">
        <v>0</v>
      </c>
      <c r="O25" s="39"/>
      <c r="P25" s="41"/>
      <c r="Q25" s="41"/>
      <c r="R25" s="41"/>
      <c r="S25" s="41"/>
      <c r="T25" s="41">
        <v>0</v>
      </c>
      <c r="U25" s="41"/>
      <c r="V25" s="40"/>
      <c r="W25" s="34">
        <f>+'P&amp;L'!M52</f>
        <v>-4261</v>
      </c>
      <c r="X25" s="39"/>
      <c r="Y25" s="40"/>
      <c r="Z25" s="34">
        <f>SUM(K25:X25)</f>
        <v>-4261</v>
      </c>
      <c r="AA25" s="20"/>
      <c r="AB25" s="2"/>
    </row>
    <row r="26" spans="2:28" ht="15.75">
      <c r="B26" s="15"/>
      <c r="C26" s="16"/>
      <c r="D26" s="63"/>
      <c r="E26" s="15"/>
      <c r="F26" s="16"/>
      <c r="G26" s="16"/>
      <c r="H26" s="16"/>
      <c r="I26" s="61"/>
      <c r="J26" s="17"/>
      <c r="K26" s="51"/>
      <c r="L26" s="20"/>
      <c r="M26" s="17"/>
      <c r="N26" s="51"/>
      <c r="O26" s="20"/>
      <c r="P26" s="18"/>
      <c r="Q26" s="18"/>
      <c r="R26" s="18"/>
      <c r="S26" s="18"/>
      <c r="T26" s="51"/>
      <c r="U26" s="18"/>
      <c r="V26" s="17"/>
      <c r="W26" s="51"/>
      <c r="X26" s="20"/>
      <c r="Y26" s="17"/>
      <c r="Z26" s="51"/>
      <c r="AA26" s="20"/>
      <c r="AB26" s="2"/>
    </row>
    <row r="27" spans="2:28" ht="15.75">
      <c r="B27" s="15"/>
      <c r="C27" s="16"/>
      <c r="D27" s="63"/>
      <c r="E27" s="15"/>
      <c r="F27" s="16"/>
      <c r="G27" s="16"/>
      <c r="H27" s="16"/>
      <c r="I27" s="61"/>
      <c r="J27" s="17"/>
      <c r="K27" s="18"/>
      <c r="L27" s="20"/>
      <c r="M27" s="17"/>
      <c r="N27" s="18"/>
      <c r="O27" s="20"/>
      <c r="P27" s="18"/>
      <c r="Q27" s="18"/>
      <c r="R27" s="18"/>
      <c r="S27" s="18"/>
      <c r="T27" s="18"/>
      <c r="U27" s="18"/>
      <c r="V27" s="17"/>
      <c r="W27" s="18"/>
      <c r="X27" s="20"/>
      <c r="Y27" s="17"/>
      <c r="Z27" s="18"/>
      <c r="AA27" s="20"/>
      <c r="AB27" s="2"/>
    </row>
    <row r="28" spans="2:28" ht="16.5" thickBot="1">
      <c r="B28" s="62"/>
      <c r="C28" s="66" t="s">
        <v>46</v>
      </c>
      <c r="D28" s="63"/>
      <c r="E28" s="15"/>
      <c r="F28" s="16" t="s">
        <v>104</v>
      </c>
      <c r="G28" s="16"/>
      <c r="H28" s="16"/>
      <c r="I28" s="61"/>
      <c r="J28" s="17"/>
      <c r="K28" s="37">
        <f>SUM(K23:K27)</f>
        <v>60490</v>
      </c>
      <c r="L28" s="39"/>
      <c r="M28" s="40"/>
      <c r="N28" s="37">
        <f>SUM(N23:N27)</f>
        <v>32024</v>
      </c>
      <c r="O28" s="39"/>
      <c r="P28" s="41"/>
      <c r="Q28" s="41"/>
      <c r="R28" s="41"/>
      <c r="S28" s="41"/>
      <c r="T28" s="37">
        <f>SUM(T23:T27)</f>
        <v>26</v>
      </c>
      <c r="U28" s="41"/>
      <c r="V28" s="40"/>
      <c r="W28" s="37">
        <f>SUM(W23:W27)</f>
        <v>-472</v>
      </c>
      <c r="X28" s="39"/>
      <c r="Y28" s="40"/>
      <c r="Z28" s="37">
        <f>SUM(Z23:Z27)</f>
        <v>92068</v>
      </c>
      <c r="AA28" s="20"/>
      <c r="AB28" s="2"/>
    </row>
    <row r="29" spans="2:28" ht="16.5" thickTop="1">
      <c r="B29" s="62"/>
      <c r="C29" s="66"/>
      <c r="D29" s="63"/>
      <c r="E29" s="15"/>
      <c r="F29" s="16"/>
      <c r="G29" s="16"/>
      <c r="H29" s="16"/>
      <c r="I29" s="61"/>
      <c r="J29" s="17"/>
      <c r="K29" s="41"/>
      <c r="L29" s="39"/>
      <c r="M29" s="40"/>
      <c r="N29" s="41"/>
      <c r="O29" s="39"/>
      <c r="P29" s="41"/>
      <c r="Q29" s="41"/>
      <c r="R29" s="41"/>
      <c r="S29" s="41"/>
      <c r="T29" s="41"/>
      <c r="U29" s="41"/>
      <c r="V29" s="40"/>
      <c r="W29" s="41"/>
      <c r="X29" s="39"/>
      <c r="Y29" s="40"/>
      <c r="Z29" s="41"/>
      <c r="AA29" s="20"/>
      <c r="AB29" s="2"/>
    </row>
    <row r="30" spans="2:28" ht="15.75">
      <c r="B30" s="15"/>
      <c r="C30" s="16"/>
      <c r="D30" s="63"/>
      <c r="E30" s="26"/>
      <c r="F30" s="27"/>
      <c r="G30" s="27"/>
      <c r="H30" s="27"/>
      <c r="I30" s="67"/>
      <c r="J30" s="28"/>
      <c r="K30" s="51"/>
      <c r="L30" s="32"/>
      <c r="M30" s="28"/>
      <c r="N30" s="51"/>
      <c r="O30" s="32"/>
      <c r="P30" s="51"/>
      <c r="Q30" s="51"/>
      <c r="R30" s="51"/>
      <c r="S30" s="51"/>
      <c r="T30" s="51"/>
      <c r="U30" s="51"/>
      <c r="V30" s="28"/>
      <c r="W30" s="51"/>
      <c r="X30" s="32"/>
      <c r="Y30" s="28"/>
      <c r="Z30" s="51"/>
      <c r="AA30" s="32"/>
      <c r="AB30" s="2"/>
    </row>
    <row r="31" spans="2:28" ht="15.75">
      <c r="B31" s="62"/>
      <c r="C31" s="66"/>
      <c r="D31" s="63"/>
      <c r="E31" s="15"/>
      <c r="F31" s="16"/>
      <c r="G31" s="16"/>
      <c r="H31" s="16"/>
      <c r="I31" s="61"/>
      <c r="J31" s="17"/>
      <c r="K31" s="38"/>
      <c r="L31" s="39"/>
      <c r="M31" s="40"/>
      <c r="N31" s="38"/>
      <c r="O31" s="39"/>
      <c r="P31" s="41"/>
      <c r="Q31" s="41"/>
      <c r="R31" s="41"/>
      <c r="S31" s="41"/>
      <c r="T31" s="41"/>
      <c r="U31" s="41"/>
      <c r="V31" s="40"/>
      <c r="W31" s="38"/>
      <c r="X31" s="39"/>
      <c r="Y31" s="40"/>
      <c r="Z31" s="38"/>
      <c r="AA31" s="20"/>
      <c r="AB31" s="2"/>
    </row>
    <row r="32" spans="2:28" ht="15.75">
      <c r="B32" s="62"/>
      <c r="C32" s="66" t="s">
        <v>32</v>
      </c>
      <c r="D32" s="63"/>
      <c r="E32" s="15"/>
      <c r="F32" s="82" t="s">
        <v>109</v>
      </c>
      <c r="G32" s="18"/>
      <c r="H32" s="18"/>
      <c r="I32" s="61"/>
      <c r="J32" s="17"/>
      <c r="K32" s="18"/>
      <c r="L32" s="20"/>
      <c r="M32" s="17"/>
      <c r="N32" s="18"/>
      <c r="O32" s="20"/>
      <c r="P32" s="18"/>
      <c r="Q32" s="18"/>
      <c r="R32" s="18"/>
      <c r="S32" s="18"/>
      <c r="T32" s="18"/>
      <c r="U32" s="18"/>
      <c r="V32" s="17"/>
      <c r="W32" s="18"/>
      <c r="X32" s="20"/>
      <c r="Y32" s="17"/>
      <c r="Z32" s="18"/>
      <c r="AA32" s="20"/>
      <c r="AB32" s="2"/>
    </row>
    <row r="33" spans="2:28" ht="15.75">
      <c r="B33" s="62"/>
      <c r="C33" s="66"/>
      <c r="D33" s="63"/>
      <c r="E33" s="15"/>
      <c r="F33" s="83">
        <v>37256</v>
      </c>
      <c r="G33" s="18"/>
      <c r="H33" s="18"/>
      <c r="I33" s="61"/>
      <c r="J33" s="17"/>
      <c r="K33" s="18"/>
      <c r="L33" s="39"/>
      <c r="M33" s="40"/>
      <c r="N33" s="18"/>
      <c r="O33" s="39"/>
      <c r="P33" s="41"/>
      <c r="Q33" s="41"/>
      <c r="R33" s="41"/>
      <c r="S33" s="41"/>
      <c r="T33" s="41"/>
      <c r="U33" s="41"/>
      <c r="V33" s="40"/>
      <c r="W33" s="18"/>
      <c r="X33" s="39"/>
      <c r="Y33" s="40"/>
      <c r="Z33" s="18"/>
      <c r="AA33" s="20"/>
      <c r="AB33" s="2"/>
    </row>
    <row r="34" spans="2:28" ht="15.75">
      <c r="B34" s="15"/>
      <c r="C34" s="16"/>
      <c r="D34" s="63"/>
      <c r="E34" s="15"/>
      <c r="F34" s="16"/>
      <c r="G34" s="18"/>
      <c r="H34" s="18"/>
      <c r="I34" s="61"/>
      <c r="J34" s="17"/>
      <c r="K34" s="18"/>
      <c r="L34" s="20"/>
      <c r="M34" s="17"/>
      <c r="N34" s="18"/>
      <c r="O34" s="20"/>
      <c r="P34" s="18"/>
      <c r="Q34" s="18"/>
      <c r="R34" s="18"/>
      <c r="S34" s="18"/>
      <c r="T34" s="18"/>
      <c r="U34" s="18"/>
      <c r="V34" s="17"/>
      <c r="W34" s="18"/>
      <c r="X34" s="20"/>
      <c r="Y34" s="17"/>
      <c r="Z34" s="18"/>
      <c r="AA34" s="20"/>
      <c r="AB34" s="2"/>
    </row>
    <row r="35" spans="2:28" ht="15.75">
      <c r="B35" s="62"/>
      <c r="C35" s="66" t="s">
        <v>33</v>
      </c>
      <c r="D35" s="63"/>
      <c r="E35" s="15"/>
      <c r="F35" s="16" t="s">
        <v>62</v>
      </c>
      <c r="G35" s="18"/>
      <c r="H35" s="18"/>
      <c r="I35" s="61"/>
      <c r="J35" s="17"/>
      <c r="K35" s="41">
        <v>60490</v>
      </c>
      <c r="L35" s="39"/>
      <c r="M35" s="40"/>
      <c r="N35" s="41">
        <v>32024</v>
      </c>
      <c r="O35" s="39"/>
      <c r="P35" s="41"/>
      <c r="Q35" s="41"/>
      <c r="R35" s="41"/>
      <c r="S35" s="41"/>
      <c r="T35" s="41">
        <v>26</v>
      </c>
      <c r="U35" s="41"/>
      <c r="V35" s="40"/>
      <c r="W35" s="41">
        <v>5986</v>
      </c>
      <c r="X35" s="39"/>
      <c r="Y35" s="40"/>
      <c r="Z35" s="84">
        <f>SUM(K35:X35)</f>
        <v>98526</v>
      </c>
      <c r="AA35" s="20"/>
      <c r="AB35" s="2"/>
    </row>
    <row r="36" spans="2:28" ht="15.75">
      <c r="B36" s="15"/>
      <c r="C36" s="16"/>
      <c r="D36" s="63"/>
      <c r="E36" s="15"/>
      <c r="F36" s="16"/>
      <c r="G36" s="18"/>
      <c r="H36" s="18"/>
      <c r="I36" s="61"/>
      <c r="J36" s="17"/>
      <c r="K36" s="18"/>
      <c r="L36" s="20"/>
      <c r="M36" s="17"/>
      <c r="N36" s="18"/>
      <c r="O36" s="20"/>
      <c r="P36" s="18"/>
      <c r="Q36" s="18"/>
      <c r="R36" s="18"/>
      <c r="S36" s="18"/>
      <c r="T36" s="18"/>
      <c r="U36" s="18"/>
      <c r="V36" s="17"/>
      <c r="W36" s="18"/>
      <c r="X36" s="20"/>
      <c r="Y36" s="17"/>
      <c r="Z36" s="18"/>
      <c r="AA36" s="20"/>
      <c r="AB36" s="2"/>
    </row>
    <row r="37" spans="2:28" ht="15.75">
      <c r="B37" s="62"/>
      <c r="C37" s="66" t="s">
        <v>35</v>
      </c>
      <c r="D37" s="63"/>
      <c r="E37" s="15"/>
      <c r="F37" s="16" t="s">
        <v>92</v>
      </c>
      <c r="G37" s="2"/>
      <c r="H37" s="18"/>
      <c r="I37" s="61"/>
      <c r="J37" s="17"/>
      <c r="K37" s="41">
        <v>0</v>
      </c>
      <c r="L37" s="39"/>
      <c r="M37" s="40"/>
      <c r="N37" s="41">
        <v>0</v>
      </c>
      <c r="O37" s="39"/>
      <c r="P37" s="41"/>
      <c r="Q37" s="41"/>
      <c r="R37" s="41"/>
      <c r="S37" s="41"/>
      <c r="T37" s="41">
        <v>0</v>
      </c>
      <c r="U37" s="41"/>
      <c r="V37" s="40"/>
      <c r="W37" s="34">
        <f>+'P&amp;L'!P52</f>
        <v>-2197</v>
      </c>
      <c r="X37" s="39"/>
      <c r="Y37" s="40"/>
      <c r="Z37" s="35">
        <f>SUM(K37:X37)</f>
        <v>-2197</v>
      </c>
      <c r="AA37" s="20"/>
      <c r="AB37" s="2"/>
    </row>
    <row r="38" spans="2:28" ht="15.75">
      <c r="B38" s="62"/>
      <c r="C38" s="66"/>
      <c r="D38" s="63"/>
      <c r="E38" s="15"/>
      <c r="F38" s="16"/>
      <c r="G38" s="2"/>
      <c r="H38" s="18"/>
      <c r="I38" s="61"/>
      <c r="J38" s="17"/>
      <c r="K38" s="51"/>
      <c r="L38" s="39"/>
      <c r="M38" s="40"/>
      <c r="N38" s="51"/>
      <c r="O38" s="39"/>
      <c r="P38" s="41"/>
      <c r="Q38" s="41"/>
      <c r="R38" s="41"/>
      <c r="S38" s="41"/>
      <c r="T38" s="51"/>
      <c r="U38" s="41"/>
      <c r="V38" s="40"/>
      <c r="W38" s="51"/>
      <c r="X38" s="39"/>
      <c r="Y38" s="40"/>
      <c r="Z38" s="51"/>
      <c r="AA38" s="20"/>
      <c r="AB38" s="2"/>
    </row>
    <row r="39" spans="2:28" ht="15.75">
      <c r="B39" s="15"/>
      <c r="C39" s="16"/>
      <c r="D39" s="63"/>
      <c r="E39" s="15"/>
      <c r="F39" s="16"/>
      <c r="G39" s="16"/>
      <c r="H39" s="16"/>
      <c r="I39" s="61"/>
      <c r="J39" s="17"/>
      <c r="K39" s="18"/>
      <c r="L39" s="39"/>
      <c r="M39" s="40"/>
      <c r="N39" s="18"/>
      <c r="O39" s="39"/>
      <c r="P39" s="41"/>
      <c r="Q39" s="41"/>
      <c r="R39" s="41"/>
      <c r="S39" s="41"/>
      <c r="T39" s="18"/>
      <c r="U39" s="41"/>
      <c r="V39" s="40"/>
      <c r="W39" s="18"/>
      <c r="X39" s="39"/>
      <c r="Y39" s="40"/>
      <c r="Z39" s="18"/>
      <c r="AA39" s="20"/>
      <c r="AB39" s="2"/>
    </row>
    <row r="40" spans="2:28" ht="16.5" thickBot="1">
      <c r="B40" s="62"/>
      <c r="C40" s="66" t="s">
        <v>37</v>
      </c>
      <c r="D40" s="63"/>
      <c r="E40" s="15"/>
      <c r="F40" s="16" t="s">
        <v>105</v>
      </c>
      <c r="G40" s="16"/>
      <c r="H40" s="16"/>
      <c r="I40" s="61"/>
      <c r="J40" s="17"/>
      <c r="K40" s="37">
        <f>SUM(K35:K39)</f>
        <v>60490</v>
      </c>
      <c r="L40" s="39"/>
      <c r="M40" s="40"/>
      <c r="N40" s="37">
        <f>SUM(N35:N39)</f>
        <v>32024</v>
      </c>
      <c r="O40" s="39"/>
      <c r="P40" s="41"/>
      <c r="Q40" s="41"/>
      <c r="R40" s="41"/>
      <c r="S40" s="41"/>
      <c r="T40" s="37">
        <f>SUM(T35:T39)</f>
        <v>26</v>
      </c>
      <c r="U40" s="41"/>
      <c r="V40" s="40"/>
      <c r="W40" s="37">
        <f>SUM(W35:W39)</f>
        <v>3789</v>
      </c>
      <c r="X40" s="39"/>
      <c r="Y40" s="40"/>
      <c r="Z40" s="37">
        <f>SUM(Z35:Z39)</f>
        <v>96329</v>
      </c>
      <c r="AA40" s="20"/>
      <c r="AB40" s="2"/>
    </row>
    <row r="41" spans="2:28" ht="16.5" thickTop="1">
      <c r="B41" s="64"/>
      <c r="C41" s="58"/>
      <c r="D41" s="27"/>
      <c r="E41" s="26"/>
      <c r="F41" s="27"/>
      <c r="G41" s="27"/>
      <c r="H41" s="27"/>
      <c r="I41" s="61"/>
      <c r="J41" s="28"/>
      <c r="K41" s="42"/>
      <c r="L41" s="43"/>
      <c r="M41" s="44"/>
      <c r="N41" s="42"/>
      <c r="O41" s="43"/>
      <c r="P41" s="41"/>
      <c r="Q41" s="41"/>
      <c r="R41" s="41"/>
      <c r="S41" s="42"/>
      <c r="T41" s="42"/>
      <c r="U41" s="43"/>
      <c r="V41" s="44"/>
      <c r="W41" s="42"/>
      <c r="X41" s="43"/>
      <c r="Y41" s="44"/>
      <c r="Z41" s="42"/>
      <c r="AA41" s="32"/>
      <c r="AB41" s="2"/>
    </row>
    <row r="42" spans="2:27" ht="15.75">
      <c r="B42" s="19"/>
      <c r="C42" s="19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4" ht="15.75">
      <c r="E44" s="53" t="s">
        <v>82</v>
      </c>
    </row>
  </sheetData>
  <mergeCells count="6">
    <mergeCell ref="J2:T2"/>
    <mergeCell ref="J11:O11"/>
    <mergeCell ref="V11:AA11"/>
    <mergeCell ref="K3:T3"/>
    <mergeCell ref="G5:Y5"/>
    <mergeCell ref="G6:Y6"/>
  </mergeCells>
  <printOptions/>
  <pageMargins left="0.18" right="0.24" top="0.58" bottom="0.3" header="0.17" footer="0.17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Ajinomoto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syho</cp:lastModifiedBy>
  <cp:lastPrinted>2003-02-27T00:51:53Z</cp:lastPrinted>
  <dcterms:created xsi:type="dcterms:W3CDTF">1999-11-02T06:48:10Z</dcterms:created>
  <dcterms:modified xsi:type="dcterms:W3CDTF">2003-02-27T06:01:31Z</dcterms:modified>
  <cp:category/>
  <cp:version/>
  <cp:contentType/>
  <cp:contentStatus/>
</cp:coreProperties>
</file>