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'Sheet1'!$A$1:$I$116</definedName>
  </definedNames>
  <calcPr fullCalcOnLoad="1"/>
</workbook>
</file>

<file path=xl/sharedStrings.xml><?xml version="1.0" encoding="utf-8"?>
<sst xmlns="http://schemas.openxmlformats.org/spreadsheetml/2006/main" count="143" uniqueCount="89">
  <si>
    <t>MEGA PASCAL BERHAD (182350-H)</t>
  </si>
  <si>
    <t>QUARTERLY REPORT</t>
  </si>
  <si>
    <t>Quarterly report on consolidated results for the financial quarter ended 31st December 1999.</t>
  </si>
  <si>
    <t>The figures have not been audited.</t>
  </si>
  <si>
    <t>INDIVIDUAL</t>
  </si>
  <si>
    <t>CUMULATIVE</t>
  </si>
  <si>
    <t>QUARTER</t>
  </si>
  <si>
    <t xml:space="preserve">CURRENT </t>
  </si>
  <si>
    <t xml:space="preserve">YEAR </t>
  </si>
  <si>
    <t>TO DATE</t>
  </si>
  <si>
    <t>31/12/1999</t>
  </si>
  <si>
    <t>30/09/1999</t>
  </si>
  <si>
    <t>RM'000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</si>
  <si>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</si>
  <si>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</si>
  <si>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</si>
  <si>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</si>
  <si>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</si>
  <si>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</si>
  <si>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</si>
  <si>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</si>
  <si>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</si>
  <si>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</si>
  <si>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</si>
  <si>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</si>
  <si>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</si>
  <si>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</si>
  <si>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</si>
  <si>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</t>
  </si>
  <si>
    <t>borrowings, depreciation and amortisation</t>
  </si>
  <si>
    <t>and exceptional items but before income tax,</t>
  </si>
  <si>
    <t>(f)</t>
  </si>
  <si>
    <t xml:space="preserve">Share in the results of associated </t>
  </si>
  <si>
    <t>companies</t>
  </si>
  <si>
    <t>(g)</t>
  </si>
  <si>
    <t>Profit / (loss) before taxation,  minority interests</t>
  </si>
  <si>
    <t>and extraordinary items</t>
  </si>
  <si>
    <t>(h)</t>
  </si>
  <si>
    <t>Taxation</t>
  </si>
  <si>
    <t>(i)</t>
  </si>
  <si>
    <t>Profit / (loss) after taxation</t>
  </si>
  <si>
    <t>before deducting minority interests</t>
  </si>
  <si>
    <t>(ii)</t>
  </si>
  <si>
    <t>Less minority interests</t>
  </si>
  <si>
    <t>(j)</t>
  </si>
  <si>
    <t>Profit / (loss) after taxation attributable to</t>
  </si>
  <si>
    <t>members of the Company</t>
  </si>
  <si>
    <t>(k)</t>
  </si>
  <si>
    <t>Extraordinary items</t>
  </si>
  <si>
    <t>(iii)</t>
  </si>
  <si>
    <t xml:space="preserve">Extraordinary items attributable to members of </t>
  </si>
  <si>
    <t>the Company</t>
  </si>
  <si>
    <t>(l)</t>
  </si>
  <si>
    <t xml:space="preserve">Profit after taxation and extraordinary items </t>
  </si>
  <si>
    <t>attributable to members of the Company</t>
  </si>
  <si>
    <t>Earnings/(loss) per share based on 2(j) above</t>
  </si>
  <si>
    <t>Basic (based on  30,245,000 ordinary shares) (sen)</t>
  </si>
  <si>
    <t>II   CONSOLIDATED BALANCE SHEET AS AT 31 DECEMBER 1999</t>
  </si>
  <si>
    <t>AS AT</t>
  </si>
  <si>
    <t>31/12/1998</t>
  </si>
  <si>
    <t>Fixed assets</t>
  </si>
  <si>
    <t>Investment in Associated Companies</t>
  </si>
  <si>
    <t>Deffered Expenditure</t>
  </si>
  <si>
    <t>Goodwill On Consolidation</t>
  </si>
  <si>
    <t>Current Assets</t>
  </si>
  <si>
    <t>Stocks</t>
  </si>
  <si>
    <t>Trade Debtors</t>
  </si>
  <si>
    <t>Other Debtors</t>
  </si>
  <si>
    <t>Deposits Withs Financial Institution</t>
  </si>
  <si>
    <t>Cash &amp; Bank Balances</t>
  </si>
  <si>
    <t>Current Liabilities</t>
  </si>
  <si>
    <t>Trade Creditors</t>
  </si>
  <si>
    <t>Other Creditors &amp; Accruals</t>
  </si>
  <si>
    <t>Hire Purchase Creditors</t>
  </si>
  <si>
    <t>Provision For Taxation</t>
  </si>
  <si>
    <t>Bank Borrowings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</si>
  <si>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</si>
  <si>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</si>
  <si>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</si>
  <si>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</si>
  <si>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</si>
  <si>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</si>
  <si>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</si>
  <si>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</t>
  </si>
  <si>
    <t>Deferred Taxation</t>
  </si>
  <si>
    <t>Long Term Borrowings</t>
  </si>
  <si>
    <t>Net tangible assets per share (sen)</t>
  </si>
  <si>
    <t>PRECEDING</t>
  </si>
  <si>
    <t xml:space="preserve">I   CONSOLIDATED INCOME STATEMENT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</si>
</sst>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</numFmts>
  <fonts count="3">
    <font>
      <sz val="11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/>
    </xf>
    <xf numFmtId="170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170" fontId="2" fillId="0" borderId="0" xfId="15" applyNumberFormat="1" applyFont="1" applyAlignment="1">
      <alignment/>
    </xf>
    <xf numFmtId="170" fontId="2" fillId="2" borderId="0" xfId="15" applyNumberFormat="1" applyFont="1" applyFill="1" applyAlignment="1">
      <alignment/>
    </xf>
    <xf numFmtId="170" fontId="2" fillId="0" borderId="2" xfId="15" applyNumberFormat="1" applyFont="1" applyBorder="1" applyAlignment="1">
      <alignment/>
    </xf>
    <xf numFmtId="0" fontId="2" fillId="0" borderId="0" xfId="0" applyFon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3" xfId="15" applyNumberFormat="1" applyFont="1" applyBorder="1" applyAlignment="1">
      <alignment/>
    </xf>
    <xf numFmtId="170" fontId="1" fillId="0" borderId="0" xfId="15" applyNumberFormat="1" applyFont="1" applyAlignment="1">
      <alignment/>
    </xf>
    <xf numFmtId="170" fontId="1" fillId="0" borderId="4" xfId="15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170" fontId="0" fillId="0" borderId="1" xfId="15" applyNumberFormat="1" applyFont="1" applyBorder="1" applyAlignment="1">
      <alignment/>
    </xf>
    <xf numFmtId="170" fontId="0" fillId="0" borderId="0" xfId="15" applyNumberFormat="1" applyFont="1" applyBorder="1" applyAlignment="1">
      <alignment/>
    </xf>
    <xf numFmtId="43" fontId="0" fillId="0" borderId="1" xfId="15" applyBorder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workbookViewId="0" topLeftCell="A74">
      <selection activeCell="E65" sqref="E65"/>
    </sheetView>
  </sheetViews>
  <sheetFormatPr defaultColWidth="9.140625" defaultRowHeight="15"/>
  <cols>
    <col min="1" max="2" width="4.140625" style="0" customWidth="1"/>
    <col min="3" max="3" width="4.28125" style="0" customWidth="1"/>
    <col min="4" max="4" width="41.140625" style="0" customWidth="1"/>
    <col min="5" max="5" width="11.421875" style="0" customWidth="1"/>
    <col min="6" max="6" width="3.7109375" style="0" customWidth="1"/>
    <col min="7" max="7" width="12.57421875" style="0" customWidth="1"/>
    <col min="8" max="8" width="3.7109375" style="0" customWidth="1"/>
    <col min="9" max="9" width="12.57421875" style="0" customWidth="1"/>
    <col min="10" max="10" width="10.140625" style="0" customWidth="1"/>
    <col min="11" max="11" width="11.421875" style="0" customWidth="1"/>
    <col min="12" max="12" width="3.7109375" style="0" customWidth="1"/>
    <col min="13" max="14" width="12.57421875" style="0" customWidth="1"/>
  </cols>
  <sheetData>
    <row r="1" spans="5:14" s="1" customFormat="1" ht="15">
      <c r="E1"/>
      <c r="F1"/>
      <c r="G1"/>
      <c r="H1"/>
      <c r="I1"/>
      <c r="J1"/>
      <c r="K1"/>
      <c r="L1"/>
      <c r="M1"/>
      <c r="N1"/>
    </row>
    <row r="2" spans="1:14" s="1" customFormat="1" ht="15">
      <c r="A2" t="s">
        <v>0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s="1" customFormat="1" ht="15">
      <c r="A3" t="s">
        <v>1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4" s="1" customFormat="1" ht="15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s="1" customFormat="1" ht="15">
      <c r="A5" t="s">
        <v>2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 s="1" customFormat="1" ht="15">
      <c r="A6" t="s">
        <v>3</v>
      </c>
      <c r="B6"/>
      <c r="C6"/>
      <c r="D6"/>
      <c r="E6"/>
      <c r="F6"/>
      <c r="G6"/>
      <c r="H6"/>
      <c r="I6"/>
      <c r="J6"/>
      <c r="K6"/>
      <c r="L6"/>
      <c r="M6"/>
      <c r="N6"/>
    </row>
    <row r="9" ht="15">
      <c r="A9" s="1" t="s">
        <v>88</v>
      </c>
    </row>
    <row r="11" spans="5:14" ht="15">
      <c r="E11" s="2" t="s">
        <v>4</v>
      </c>
      <c r="F11" s="3"/>
      <c r="G11" s="2" t="s">
        <v>5</v>
      </c>
      <c r="H11" s="2"/>
      <c r="I11" s="2" t="s">
        <v>5</v>
      </c>
      <c r="K11" s="2" t="s">
        <v>4</v>
      </c>
      <c r="L11" s="3"/>
      <c r="M11" s="2" t="s">
        <v>5</v>
      </c>
      <c r="N11" s="2" t="s">
        <v>5</v>
      </c>
    </row>
    <row r="12" spans="5:14" ht="15" hidden="1">
      <c r="E12" s="2" t="s">
        <v>6</v>
      </c>
      <c r="F12" s="3"/>
      <c r="G12" s="2" t="s">
        <v>6</v>
      </c>
      <c r="H12" s="2"/>
      <c r="I12" s="2" t="s">
        <v>6</v>
      </c>
      <c r="K12" s="2" t="s">
        <v>6</v>
      </c>
      <c r="L12" s="3"/>
      <c r="M12" s="2" t="s">
        <v>6</v>
      </c>
      <c r="N12" s="2" t="s">
        <v>6</v>
      </c>
    </row>
    <row r="13" spans="5:14" ht="15">
      <c r="E13" s="2" t="s">
        <v>7</v>
      </c>
      <c r="F13" s="4"/>
      <c r="G13" s="2" t="s">
        <v>7</v>
      </c>
      <c r="H13" s="2"/>
      <c r="I13" s="2" t="s">
        <v>87</v>
      </c>
      <c r="K13" s="2" t="s">
        <v>7</v>
      </c>
      <c r="L13" s="4"/>
      <c r="M13" s="2" t="s">
        <v>7</v>
      </c>
      <c r="N13" s="2" t="s">
        <v>7</v>
      </c>
    </row>
    <row r="14" spans="5:14" ht="15">
      <c r="E14" s="2" t="s">
        <v>8</v>
      </c>
      <c r="F14" s="4"/>
      <c r="G14" s="2" t="s">
        <v>8</v>
      </c>
      <c r="H14" s="2"/>
      <c r="I14" s="2" t="s">
        <v>8</v>
      </c>
      <c r="K14" s="2" t="s">
        <v>8</v>
      </c>
      <c r="L14" s="4"/>
      <c r="M14" s="2" t="s">
        <v>8</v>
      </c>
      <c r="N14" s="2" t="s">
        <v>8</v>
      </c>
    </row>
    <row r="15" spans="5:22" ht="15">
      <c r="E15" s="2" t="s">
        <v>6</v>
      </c>
      <c r="F15" s="4"/>
      <c r="G15" s="2" t="s">
        <v>9</v>
      </c>
      <c r="H15" s="2"/>
      <c r="I15" s="2" t="s">
        <v>9</v>
      </c>
      <c r="K15" s="2" t="s">
        <v>6</v>
      </c>
      <c r="L15" s="4"/>
      <c r="M15" s="2" t="s">
        <v>9</v>
      </c>
      <c r="N15" s="2" t="s">
        <v>9</v>
      </c>
      <c r="V15">
        <v>0</v>
      </c>
    </row>
    <row r="16" spans="5:14" ht="15">
      <c r="E16" s="2" t="s">
        <v>10</v>
      </c>
      <c r="F16" s="4"/>
      <c r="G16" s="2" t="s">
        <v>10</v>
      </c>
      <c r="H16" s="2"/>
      <c r="I16" s="2" t="s">
        <v>59</v>
      </c>
      <c r="K16" s="2" t="s">
        <v>10</v>
      </c>
      <c r="L16" s="4"/>
      <c r="M16" s="2" t="s">
        <v>10</v>
      </c>
      <c r="N16" s="2" t="s">
        <v>11</v>
      </c>
    </row>
    <row r="17" spans="5:14" ht="15">
      <c r="E17" s="2" t="s">
        <v>12</v>
      </c>
      <c r="F17" s="4"/>
      <c r="G17" s="2" t="s">
        <v>12</v>
      </c>
      <c r="H17" s="2"/>
      <c r="I17" s="2" t="s">
        <v>12</v>
      </c>
      <c r="K17" s="2" t="s">
        <v>12</v>
      </c>
      <c r="L17" s="4"/>
      <c r="M17" s="2" t="s">
        <v>12</v>
      </c>
      <c r="N17" s="2" t="s">
        <v>12</v>
      </c>
    </row>
    <row r="18" spans="6:12" ht="15">
      <c r="F18" s="5"/>
      <c r="L18" s="5"/>
    </row>
    <row r="19" spans="1:14" ht="15.75" thickBot="1">
      <c r="A19">
        <v>1</v>
      </c>
      <c r="B19" t="s">
        <v>13</v>
      </c>
      <c r="C19" t="s">
        <v>14</v>
      </c>
      <c r="E19" s="6">
        <v>14131</v>
      </c>
      <c r="F19" s="7"/>
      <c r="G19" s="6">
        <v>50885</v>
      </c>
      <c r="H19" s="7"/>
      <c r="I19" s="6">
        <v>77132</v>
      </c>
      <c r="K19" s="6">
        <f>+M19-N19</f>
        <v>14131</v>
      </c>
      <c r="L19" s="7"/>
      <c r="M19" s="6">
        <v>50885</v>
      </c>
      <c r="N19" s="6">
        <v>36754</v>
      </c>
    </row>
    <row r="20" spans="5:14" ht="15.75" thickTop="1">
      <c r="E20" s="8"/>
      <c r="F20" s="7"/>
      <c r="G20" s="8"/>
      <c r="H20" s="8"/>
      <c r="I20" s="8"/>
      <c r="K20" s="8"/>
      <c r="L20" s="7"/>
      <c r="M20" s="8"/>
      <c r="N20" s="8"/>
    </row>
    <row r="21" spans="2:14" ht="15.75" thickBot="1">
      <c r="B21" t="s">
        <v>15</v>
      </c>
      <c r="C21" t="s">
        <v>16</v>
      </c>
      <c r="E21" s="6">
        <v>0</v>
      </c>
      <c r="F21" s="7"/>
      <c r="G21" s="6">
        <v>0</v>
      </c>
      <c r="H21" s="7"/>
      <c r="I21" s="6">
        <v>0</v>
      </c>
      <c r="K21" s="6">
        <v>0</v>
      </c>
      <c r="L21" s="7"/>
      <c r="M21" s="6">
        <v>0</v>
      </c>
      <c r="N21" s="6">
        <v>0</v>
      </c>
    </row>
    <row r="22" spans="5:14" ht="15.75" thickTop="1">
      <c r="E22" s="8"/>
      <c r="F22" s="7"/>
      <c r="G22" s="8"/>
      <c r="H22" s="8"/>
      <c r="I22" s="8"/>
      <c r="K22" s="8"/>
      <c r="L22" s="7"/>
      <c r="M22" s="8"/>
      <c r="N22" s="8"/>
    </row>
    <row r="23" spans="2:14" ht="15.75" thickBot="1">
      <c r="B23" t="s">
        <v>17</v>
      </c>
      <c r="C23" t="s">
        <v>18</v>
      </c>
      <c r="E23" s="6">
        <v>23</v>
      </c>
      <c r="F23" s="7"/>
      <c r="G23" s="6">
        <v>693</v>
      </c>
      <c r="H23" s="7"/>
      <c r="I23" s="6">
        <v>619</v>
      </c>
      <c r="K23" s="6">
        <f>+M23-N23</f>
        <v>23</v>
      </c>
      <c r="L23" s="7"/>
      <c r="M23" s="6">
        <v>693</v>
      </c>
      <c r="N23" s="6">
        <v>670</v>
      </c>
    </row>
    <row r="24" spans="5:14" ht="15.75" thickTop="1">
      <c r="E24" s="8"/>
      <c r="F24" s="7"/>
      <c r="G24" s="8"/>
      <c r="H24" s="8"/>
      <c r="I24" s="8"/>
      <c r="K24" s="8"/>
      <c r="L24" s="7"/>
      <c r="M24" s="8"/>
      <c r="N24" s="8"/>
    </row>
    <row r="25" spans="1:14" ht="15">
      <c r="A25">
        <v>2</v>
      </c>
      <c r="B25" t="s">
        <v>13</v>
      </c>
      <c r="C25" t="s">
        <v>19</v>
      </c>
      <c r="E25" s="8">
        <v>431</v>
      </c>
      <c r="F25" s="7"/>
      <c r="G25" s="8">
        <v>1759</v>
      </c>
      <c r="H25" s="8"/>
      <c r="I25" s="8">
        <v>-5445</v>
      </c>
      <c r="K25" s="9">
        <f>+M25-N25</f>
        <v>431</v>
      </c>
      <c r="L25" s="7"/>
      <c r="M25" s="8">
        <v>1759</v>
      </c>
      <c r="N25" s="8">
        <v>1328</v>
      </c>
    </row>
    <row r="26" spans="1:14" ht="15">
      <c r="A26" s="10"/>
      <c r="B26" s="10"/>
      <c r="C26" s="10" t="s">
        <v>20</v>
      </c>
      <c r="D26" s="10"/>
      <c r="E26" s="11"/>
      <c r="F26" s="9"/>
      <c r="G26" s="11"/>
      <c r="H26" s="11"/>
      <c r="I26" s="11"/>
      <c r="K26" s="11"/>
      <c r="L26" s="9"/>
      <c r="M26" s="11"/>
      <c r="N26" s="11"/>
    </row>
    <row r="27" spans="1:14" ht="15">
      <c r="A27" s="10"/>
      <c r="B27" s="10"/>
      <c r="C27" s="10" t="s">
        <v>21</v>
      </c>
      <c r="D27" s="10"/>
      <c r="E27" s="11"/>
      <c r="F27" s="9"/>
      <c r="G27" s="11"/>
      <c r="H27" s="11"/>
      <c r="I27" s="11"/>
      <c r="K27" s="11"/>
      <c r="L27" s="9"/>
      <c r="M27" s="11"/>
      <c r="N27" s="11"/>
    </row>
    <row r="28" spans="1:14" ht="15">
      <c r="A28" s="10"/>
      <c r="B28" s="10"/>
      <c r="C28" s="10" t="s">
        <v>22</v>
      </c>
      <c r="D28" s="10"/>
      <c r="E28" s="11"/>
      <c r="F28" s="9"/>
      <c r="G28" s="11"/>
      <c r="H28" s="11"/>
      <c r="I28" s="11"/>
      <c r="K28" s="11"/>
      <c r="L28" s="9"/>
      <c r="M28" s="11"/>
      <c r="N28" s="11"/>
    </row>
    <row r="29" spans="1:14" ht="15">
      <c r="A29" s="10"/>
      <c r="B29" s="10"/>
      <c r="C29" s="10"/>
      <c r="D29" s="10"/>
      <c r="E29" s="11"/>
      <c r="F29" s="9"/>
      <c r="G29" s="11"/>
      <c r="H29" s="11"/>
      <c r="I29" s="11"/>
      <c r="K29" s="11"/>
      <c r="L29" s="9"/>
      <c r="M29" s="11"/>
      <c r="N29" s="11"/>
    </row>
    <row r="30" spans="1:14" ht="15">
      <c r="A30" s="10"/>
      <c r="B30" s="10" t="s">
        <v>15</v>
      </c>
      <c r="C30" s="10" t="s">
        <v>23</v>
      </c>
      <c r="D30" s="10"/>
      <c r="E30" s="11">
        <v>-293</v>
      </c>
      <c r="F30" s="9"/>
      <c r="G30" s="11">
        <v>-3299</v>
      </c>
      <c r="H30" s="11"/>
      <c r="I30" s="11">
        <v>-3983</v>
      </c>
      <c r="K30" s="9">
        <f>+M30-N30</f>
        <v>-293</v>
      </c>
      <c r="L30" s="9"/>
      <c r="M30" s="12">
        <v>-3299</v>
      </c>
      <c r="N30" s="11">
        <v>-3006</v>
      </c>
    </row>
    <row r="31" spans="1:14" ht="15">
      <c r="A31" s="10"/>
      <c r="B31" s="10"/>
      <c r="C31" s="10"/>
      <c r="D31" s="10"/>
      <c r="E31" s="11"/>
      <c r="F31" s="9"/>
      <c r="G31" s="11"/>
      <c r="H31" s="11"/>
      <c r="I31" s="11"/>
      <c r="K31" s="11"/>
      <c r="L31" s="9"/>
      <c r="M31" s="11"/>
      <c r="N31" s="11"/>
    </row>
    <row r="32" spans="1:14" ht="15">
      <c r="A32" s="10"/>
      <c r="B32" s="10" t="s">
        <v>17</v>
      </c>
      <c r="C32" s="10" t="s">
        <v>24</v>
      </c>
      <c r="D32" s="10"/>
      <c r="E32" s="11">
        <v>-2707</v>
      </c>
      <c r="F32" s="9"/>
      <c r="G32" s="11">
        <v>-8934</v>
      </c>
      <c r="H32" s="11"/>
      <c r="I32" s="11">
        <v>-9172</v>
      </c>
      <c r="K32" s="9">
        <f>+M32-N32</f>
        <v>-2707</v>
      </c>
      <c r="L32" s="9"/>
      <c r="M32" s="12">
        <v>-8934</v>
      </c>
      <c r="N32" s="11">
        <v>-6227</v>
      </c>
    </row>
    <row r="33" spans="1:14" ht="15">
      <c r="A33" s="10"/>
      <c r="B33" s="10"/>
      <c r="C33" s="10"/>
      <c r="D33" s="10"/>
      <c r="E33" s="11"/>
      <c r="F33" s="9"/>
      <c r="G33" s="11"/>
      <c r="H33" s="11"/>
      <c r="I33" s="11"/>
      <c r="K33" s="11"/>
      <c r="L33" s="9"/>
      <c r="M33" s="11"/>
      <c r="N33" s="11"/>
    </row>
    <row r="34" spans="1:14" ht="15">
      <c r="A34" s="10"/>
      <c r="B34" s="10" t="s">
        <v>25</v>
      </c>
      <c r="C34" s="10" t="s">
        <v>26</v>
      </c>
      <c r="D34" s="10"/>
      <c r="E34" s="13">
        <f>-2081+9151</f>
        <v>7070</v>
      </c>
      <c r="F34" s="9"/>
      <c r="G34" s="13">
        <f>-8035+9151</f>
        <v>1116</v>
      </c>
      <c r="H34" s="9"/>
      <c r="I34" s="13">
        <v>6405</v>
      </c>
      <c r="K34" s="13">
        <f>+M34-N34</f>
        <v>-2081</v>
      </c>
      <c r="L34" s="9"/>
      <c r="M34" s="13">
        <v>-8035</v>
      </c>
      <c r="N34" s="13">
        <v>-5954</v>
      </c>
    </row>
    <row r="35" spans="1:14" ht="15">
      <c r="A35" s="10"/>
      <c r="B35" s="10"/>
      <c r="C35" s="10"/>
      <c r="D35" s="10"/>
      <c r="E35" s="11"/>
      <c r="F35" s="9"/>
      <c r="G35" s="11"/>
      <c r="H35" s="11"/>
      <c r="I35" s="11"/>
      <c r="K35" s="11"/>
      <c r="L35" s="9"/>
      <c r="M35" s="11"/>
      <c r="N35" s="11"/>
    </row>
    <row r="36" spans="1:14" ht="15">
      <c r="A36" s="10"/>
      <c r="B36" s="10" t="s">
        <v>27</v>
      </c>
      <c r="C36" s="10" t="s">
        <v>28</v>
      </c>
      <c r="D36" s="10"/>
      <c r="E36" s="10"/>
      <c r="F36" s="14"/>
      <c r="G36" s="10"/>
      <c r="H36" s="10"/>
      <c r="I36" s="10"/>
      <c r="K36" s="10"/>
      <c r="L36" s="14"/>
      <c r="M36" s="10"/>
      <c r="N36" s="10"/>
    </row>
    <row r="37" spans="1:14" ht="15">
      <c r="A37" s="10"/>
      <c r="B37" s="10"/>
      <c r="C37" s="10" t="s">
        <v>29</v>
      </c>
      <c r="D37" s="10"/>
      <c r="E37" s="11"/>
      <c r="F37" s="9"/>
      <c r="G37" s="11"/>
      <c r="H37" s="11"/>
      <c r="I37" s="11"/>
      <c r="K37" s="11"/>
      <c r="L37" s="9"/>
      <c r="M37" s="11"/>
      <c r="N37" s="11"/>
    </row>
    <row r="38" spans="1:14" ht="15">
      <c r="A38" s="10"/>
      <c r="B38" s="10"/>
      <c r="C38" s="10" t="s">
        <v>30</v>
      </c>
      <c r="D38" s="10"/>
      <c r="E38" s="11"/>
      <c r="F38" s="9"/>
      <c r="G38" s="11"/>
      <c r="H38" s="11"/>
      <c r="I38" s="11"/>
      <c r="K38" s="11"/>
      <c r="L38" s="9"/>
      <c r="M38" s="11"/>
      <c r="N38" s="11"/>
    </row>
    <row r="39" spans="1:14" ht="15">
      <c r="A39" s="10"/>
      <c r="B39" s="10"/>
      <c r="C39" s="10" t="s">
        <v>22</v>
      </c>
      <c r="D39" s="10"/>
      <c r="E39" s="11">
        <f>SUM(E25:E34)</f>
        <v>4501</v>
      </c>
      <c r="F39" s="11"/>
      <c r="G39" s="11">
        <f>SUM(G25:G34)</f>
        <v>-9358</v>
      </c>
      <c r="H39" s="11"/>
      <c r="I39" s="11">
        <f>SUM(I25:I34)</f>
        <v>-12195</v>
      </c>
      <c r="K39" s="11">
        <f>SUM(K25:K34)</f>
        <v>-4650</v>
      </c>
      <c r="L39" s="9"/>
      <c r="M39" s="11">
        <f>SUM(M25:M34)</f>
        <v>-18509</v>
      </c>
      <c r="N39" s="11">
        <v>-13859</v>
      </c>
    </row>
    <row r="40" spans="1:14" ht="15">
      <c r="A40" s="10"/>
      <c r="B40" s="10"/>
      <c r="C40" s="10"/>
      <c r="D40" s="10"/>
      <c r="E40" s="11"/>
      <c r="F40" s="9"/>
      <c r="G40" s="11"/>
      <c r="H40" s="11"/>
      <c r="I40" s="11"/>
      <c r="K40" s="11"/>
      <c r="L40" s="9"/>
      <c r="M40" s="11"/>
      <c r="N40" s="11"/>
    </row>
    <row r="41" spans="1:14" ht="15">
      <c r="A41" s="10"/>
      <c r="B41" s="10" t="s">
        <v>31</v>
      </c>
      <c r="C41" s="10" t="s">
        <v>32</v>
      </c>
      <c r="D41" s="10"/>
      <c r="E41" s="10"/>
      <c r="F41" s="14"/>
      <c r="G41" s="10"/>
      <c r="H41" s="10"/>
      <c r="I41" s="10"/>
      <c r="K41" s="10"/>
      <c r="L41" s="14"/>
      <c r="M41" s="10"/>
      <c r="N41" s="10"/>
    </row>
    <row r="42" spans="1:14" ht="15">
      <c r="A42" s="10"/>
      <c r="B42" s="10"/>
      <c r="C42" s="10" t="s">
        <v>33</v>
      </c>
      <c r="D42" s="10"/>
      <c r="E42" s="13">
        <v>91</v>
      </c>
      <c r="F42" s="9"/>
      <c r="G42" s="13">
        <v>-150</v>
      </c>
      <c r="H42" s="9"/>
      <c r="I42" s="13">
        <v>-908</v>
      </c>
      <c r="K42" s="13">
        <f>+M42-N42</f>
        <v>91</v>
      </c>
      <c r="L42" s="9"/>
      <c r="M42" s="13">
        <v>-150</v>
      </c>
      <c r="N42" s="13">
        <v>-241</v>
      </c>
    </row>
    <row r="43" spans="1:14" ht="15">
      <c r="A43" s="10"/>
      <c r="B43" s="10"/>
      <c r="C43" s="10"/>
      <c r="D43" s="10"/>
      <c r="E43" s="11"/>
      <c r="F43" s="9"/>
      <c r="G43" s="11"/>
      <c r="H43" s="11"/>
      <c r="I43" s="11"/>
      <c r="K43" s="11"/>
      <c r="L43" s="9"/>
      <c r="M43" s="11"/>
      <c r="N43" s="11"/>
    </row>
    <row r="44" spans="1:14" ht="15">
      <c r="A44" s="10"/>
      <c r="B44" s="10" t="s">
        <v>34</v>
      </c>
      <c r="C44" s="10" t="s">
        <v>35</v>
      </c>
      <c r="D44" s="10"/>
      <c r="E44" s="10"/>
      <c r="F44" s="14"/>
      <c r="G44" s="10"/>
      <c r="H44" s="10"/>
      <c r="I44" s="10"/>
      <c r="K44" s="10"/>
      <c r="L44" s="14"/>
      <c r="M44" s="10"/>
      <c r="N44" s="10"/>
    </row>
    <row r="45" spans="1:14" ht="15">
      <c r="A45" s="10"/>
      <c r="B45" s="10"/>
      <c r="C45" s="10" t="s">
        <v>36</v>
      </c>
      <c r="D45" s="10"/>
      <c r="E45" s="11">
        <f>SUM(E39:E42)</f>
        <v>4592</v>
      </c>
      <c r="F45" s="9"/>
      <c r="G45" s="11">
        <f>SUM(G39:G42)</f>
        <v>-9508</v>
      </c>
      <c r="H45" s="11"/>
      <c r="I45" s="11">
        <f>SUM(I39:I42)</f>
        <v>-13103</v>
      </c>
      <c r="K45" s="11">
        <f>SUM(K39:K42)</f>
        <v>-4559</v>
      </c>
      <c r="L45" s="9"/>
      <c r="M45" s="11">
        <f>SUM(M39:M42)</f>
        <v>-18659</v>
      </c>
      <c r="N45" s="11">
        <v>-14100</v>
      </c>
    </row>
    <row r="46" spans="1:14" ht="15">
      <c r="A46" s="10"/>
      <c r="B46" s="10"/>
      <c r="C46" s="10"/>
      <c r="D46" s="10"/>
      <c r="E46" s="11"/>
      <c r="F46" s="9"/>
      <c r="G46" s="11"/>
      <c r="H46" s="11"/>
      <c r="I46" s="11"/>
      <c r="K46" s="11"/>
      <c r="L46" s="9"/>
      <c r="M46" s="11"/>
      <c r="N46" s="11"/>
    </row>
    <row r="47" spans="1:14" ht="15">
      <c r="A47" s="10"/>
      <c r="B47" s="10" t="s">
        <v>37</v>
      </c>
      <c r="C47" s="10" t="s">
        <v>38</v>
      </c>
      <c r="D47" s="10"/>
      <c r="E47" s="13">
        <v>51</v>
      </c>
      <c r="F47" s="9"/>
      <c r="G47" s="13">
        <v>51</v>
      </c>
      <c r="H47" s="9"/>
      <c r="I47" s="13">
        <v>80</v>
      </c>
      <c r="K47" s="13">
        <f>+M47-N47</f>
        <v>51</v>
      </c>
      <c r="L47" s="9"/>
      <c r="M47" s="13">
        <v>51</v>
      </c>
      <c r="N47" s="13">
        <v>0</v>
      </c>
    </row>
    <row r="48" spans="1:14" ht="15">
      <c r="A48" s="10"/>
      <c r="B48" s="10"/>
      <c r="C48" s="10"/>
      <c r="D48" s="10"/>
      <c r="E48" s="11"/>
      <c r="F48" s="9"/>
      <c r="G48" s="11"/>
      <c r="H48" s="11"/>
      <c r="I48" s="11"/>
      <c r="K48" s="11"/>
      <c r="L48" s="9"/>
      <c r="M48" s="11"/>
      <c r="N48" s="11"/>
    </row>
    <row r="49" spans="1:14" ht="15">
      <c r="A49" s="10"/>
      <c r="B49" s="10" t="s">
        <v>39</v>
      </c>
      <c r="C49" s="10" t="s">
        <v>39</v>
      </c>
      <c r="D49" s="10" t="s">
        <v>40</v>
      </c>
      <c r="E49" s="10"/>
      <c r="F49" s="10"/>
      <c r="G49" s="10"/>
      <c r="H49" s="10"/>
      <c r="I49" s="10"/>
      <c r="K49" s="10"/>
      <c r="L49" s="10"/>
      <c r="M49" s="10"/>
      <c r="N49" s="10"/>
    </row>
    <row r="50" spans="1:14" ht="15">
      <c r="A50" s="10"/>
      <c r="B50" s="10"/>
      <c r="C50" s="10"/>
      <c r="D50" s="10" t="s">
        <v>41</v>
      </c>
      <c r="E50" s="11">
        <f>SUM(E45:E47)</f>
        <v>4643</v>
      </c>
      <c r="F50" s="11"/>
      <c r="G50" s="11">
        <f>SUM(G45:G47)</f>
        <v>-9457</v>
      </c>
      <c r="H50" s="11"/>
      <c r="I50" s="11">
        <f>SUM(I45:I47)</f>
        <v>-13023</v>
      </c>
      <c r="K50" s="11">
        <f>SUM(K45:K47)</f>
        <v>-4508</v>
      </c>
      <c r="L50" s="11"/>
      <c r="M50" s="11">
        <f>SUM(M45:M47)</f>
        <v>-18608</v>
      </c>
      <c r="N50" s="11">
        <v>-14100</v>
      </c>
    </row>
    <row r="51" spans="1:14" ht="15">
      <c r="A51" s="10"/>
      <c r="B51" s="10"/>
      <c r="C51" s="10"/>
      <c r="D51" s="10"/>
      <c r="E51" s="11"/>
      <c r="F51" s="9"/>
      <c r="G51" s="11"/>
      <c r="H51" s="11"/>
      <c r="I51" s="11"/>
      <c r="K51" s="11"/>
      <c r="L51" s="9"/>
      <c r="M51" s="11"/>
      <c r="N51" s="11"/>
    </row>
    <row r="52" spans="1:14" ht="15">
      <c r="A52" s="10"/>
      <c r="B52" s="10"/>
      <c r="C52" s="10" t="s">
        <v>42</v>
      </c>
      <c r="D52" s="10" t="s">
        <v>43</v>
      </c>
      <c r="E52" s="13">
        <v>-501</v>
      </c>
      <c r="F52" s="9"/>
      <c r="G52" s="13">
        <v>-1</v>
      </c>
      <c r="H52" s="9"/>
      <c r="I52" s="13">
        <v>753</v>
      </c>
      <c r="K52" s="13">
        <f>+M52-N52</f>
        <v>-501</v>
      </c>
      <c r="L52" s="9"/>
      <c r="M52" s="13">
        <v>-1</v>
      </c>
      <c r="N52" s="13">
        <v>500</v>
      </c>
    </row>
    <row r="53" spans="1:14" ht="15">
      <c r="A53" s="10"/>
      <c r="B53" s="10"/>
      <c r="C53" s="10"/>
      <c r="D53" s="10"/>
      <c r="E53" s="11"/>
      <c r="F53" s="9"/>
      <c r="G53" s="11"/>
      <c r="H53" s="11"/>
      <c r="I53" s="11"/>
      <c r="K53" s="11"/>
      <c r="L53" s="9"/>
      <c r="M53" s="11"/>
      <c r="N53" s="11"/>
    </row>
    <row r="54" spans="1:14" ht="15">
      <c r="A54" s="10"/>
      <c r="B54" s="10" t="s">
        <v>44</v>
      </c>
      <c r="C54" s="10" t="s">
        <v>45</v>
      </c>
      <c r="D54" s="10"/>
      <c r="E54" s="14"/>
      <c r="F54" s="14"/>
      <c r="G54" s="14"/>
      <c r="H54" s="14"/>
      <c r="I54" s="14"/>
      <c r="K54" s="14"/>
      <c r="L54" s="14"/>
      <c r="M54" s="14"/>
      <c r="N54" s="14"/>
    </row>
    <row r="55" spans="1:14" ht="15">
      <c r="A55" s="10"/>
      <c r="B55" s="10"/>
      <c r="C55" s="10" t="s">
        <v>46</v>
      </c>
      <c r="D55" s="10"/>
      <c r="E55" s="9">
        <f>SUM(E50:E52)</f>
        <v>4142</v>
      </c>
      <c r="F55" s="9"/>
      <c r="G55" s="9">
        <f>SUM(G50:G52)</f>
        <v>-9458</v>
      </c>
      <c r="H55" s="9"/>
      <c r="I55" s="9">
        <f>SUM(I50:I52)</f>
        <v>-12270</v>
      </c>
      <c r="K55" s="9">
        <f>+M55-N55</f>
        <v>-5009</v>
      </c>
      <c r="L55" s="9"/>
      <c r="M55" s="9">
        <f>SUM(M50:M52)</f>
        <v>-18609</v>
      </c>
      <c r="N55" s="9">
        <v>-13600</v>
      </c>
    </row>
    <row r="56" spans="5:14" ht="15">
      <c r="E56" s="8"/>
      <c r="F56" s="7"/>
      <c r="G56" s="8"/>
      <c r="H56" s="8"/>
      <c r="I56" s="8"/>
      <c r="K56" s="8"/>
      <c r="L56" s="7"/>
      <c r="M56" s="8"/>
      <c r="N56" s="8"/>
    </row>
    <row r="57" spans="2:14" ht="15">
      <c r="B57" t="s">
        <v>47</v>
      </c>
      <c r="C57" s="10" t="s">
        <v>39</v>
      </c>
      <c r="D57" t="s">
        <v>48</v>
      </c>
      <c r="E57" s="8">
        <v>0</v>
      </c>
      <c r="F57" s="7"/>
      <c r="G57" s="8">
        <v>0</v>
      </c>
      <c r="H57" s="8"/>
      <c r="I57" s="8">
        <v>0</v>
      </c>
      <c r="K57" s="8">
        <v>0</v>
      </c>
      <c r="L57" s="7"/>
      <c r="M57" s="8">
        <v>0</v>
      </c>
      <c r="N57" s="8">
        <v>0</v>
      </c>
    </row>
    <row r="58" spans="3:14" ht="15">
      <c r="C58" s="10" t="s">
        <v>42</v>
      </c>
      <c r="D58" t="s">
        <v>43</v>
      </c>
      <c r="E58" s="8">
        <v>0</v>
      </c>
      <c r="F58" s="7"/>
      <c r="G58" s="8">
        <v>0</v>
      </c>
      <c r="H58" s="8"/>
      <c r="I58" s="8">
        <v>0</v>
      </c>
      <c r="K58" s="8">
        <v>0</v>
      </c>
      <c r="L58" s="7"/>
      <c r="M58" s="8">
        <v>0</v>
      </c>
      <c r="N58" s="8">
        <v>0</v>
      </c>
    </row>
    <row r="59" spans="3:12" ht="15">
      <c r="C59" s="10" t="s">
        <v>49</v>
      </c>
      <c r="D59" t="s">
        <v>50</v>
      </c>
      <c r="F59" s="7"/>
      <c r="L59" s="7"/>
    </row>
    <row r="60" spans="4:14" ht="15">
      <c r="D60" t="s">
        <v>51</v>
      </c>
      <c r="E60" s="15">
        <v>0</v>
      </c>
      <c r="F60" s="7"/>
      <c r="G60" s="15">
        <v>0</v>
      </c>
      <c r="H60" s="7"/>
      <c r="I60" s="15">
        <v>0</v>
      </c>
      <c r="K60" s="15">
        <v>0</v>
      </c>
      <c r="L60" s="7"/>
      <c r="M60" s="15">
        <v>0</v>
      </c>
      <c r="N60" s="15">
        <v>0</v>
      </c>
    </row>
    <row r="61" spans="5:14" ht="15">
      <c r="E61" s="7"/>
      <c r="F61" s="7"/>
      <c r="G61" s="7"/>
      <c r="H61" s="7"/>
      <c r="I61" s="7"/>
      <c r="K61" s="7"/>
      <c r="L61" s="7"/>
      <c r="M61" s="7"/>
      <c r="N61" s="7"/>
    </row>
    <row r="62" spans="2:14" ht="15">
      <c r="B62" t="s">
        <v>52</v>
      </c>
      <c r="C62" t="s">
        <v>53</v>
      </c>
      <c r="E62" s="8"/>
      <c r="F62" s="7"/>
      <c r="G62" s="8"/>
      <c r="H62" s="8"/>
      <c r="I62" s="8"/>
      <c r="K62" s="8"/>
      <c r="L62" s="7"/>
      <c r="M62" s="8"/>
      <c r="N62" s="8"/>
    </row>
    <row r="63" spans="3:14" ht="15.75" thickBot="1">
      <c r="C63" t="s">
        <v>54</v>
      </c>
      <c r="E63" s="6">
        <v>4142</v>
      </c>
      <c r="F63" s="7"/>
      <c r="G63" s="6">
        <v>-9458</v>
      </c>
      <c r="H63" s="7"/>
      <c r="I63" s="6">
        <f>SUM(I55:I62)</f>
        <v>-12270</v>
      </c>
      <c r="K63" s="6">
        <f>SUM(K55:K62)</f>
        <v>-5009</v>
      </c>
      <c r="L63" s="7"/>
      <c r="M63" s="6">
        <f>SUM(M55:M62)</f>
        <v>-18609</v>
      </c>
      <c r="N63" s="6">
        <v>-13600</v>
      </c>
    </row>
    <row r="64" spans="5:14" ht="15.75" thickTop="1">
      <c r="E64" s="8"/>
      <c r="F64" s="7"/>
      <c r="G64" s="8"/>
      <c r="H64" s="8"/>
      <c r="I64" s="8"/>
      <c r="K64" s="8"/>
      <c r="L64" s="7"/>
      <c r="M64" s="8"/>
      <c r="N64" s="8"/>
    </row>
    <row r="65" spans="5:14" ht="15">
      <c r="E65" s="8"/>
      <c r="F65" s="7"/>
      <c r="G65" s="8"/>
      <c r="H65" s="8"/>
      <c r="I65" s="8"/>
      <c r="K65" s="8"/>
      <c r="L65" s="7"/>
      <c r="M65" s="8"/>
      <c r="N65" s="8"/>
    </row>
    <row r="66" spans="1:14" ht="15">
      <c r="A66">
        <v>3</v>
      </c>
      <c r="B66" t="s">
        <v>13</v>
      </c>
      <c r="C66" t="s">
        <v>55</v>
      </c>
      <c r="E66" s="8"/>
      <c r="F66" s="8"/>
      <c r="G66" s="8"/>
      <c r="H66" s="8"/>
      <c r="I66" s="8"/>
      <c r="K66" s="8"/>
      <c r="L66" s="8"/>
      <c r="M66" s="8"/>
      <c r="N66" s="8"/>
    </row>
    <row r="67" spans="5:14" ht="15">
      <c r="E67" s="8"/>
      <c r="F67" s="8"/>
      <c r="G67" s="8"/>
      <c r="H67" s="8"/>
      <c r="I67" s="8"/>
      <c r="K67" s="8"/>
      <c r="L67" s="8"/>
      <c r="M67" s="8"/>
      <c r="N67" s="8"/>
    </row>
    <row r="68" spans="3:14" ht="15.75" thickBot="1">
      <c r="C68" t="s">
        <v>56</v>
      </c>
      <c r="E68" s="23">
        <f>4142/30245</f>
        <v>0.1369482559100678</v>
      </c>
      <c r="F68" s="24"/>
      <c r="G68" s="23">
        <f>-9458/30245</f>
        <v>-0.3127128450983634</v>
      </c>
      <c r="H68" s="24"/>
      <c r="I68" s="23">
        <v>-40.57</v>
      </c>
      <c r="K68" s="8">
        <f>-5009000/30245000*100</f>
        <v>-16.561415109935528</v>
      </c>
      <c r="L68" s="8"/>
      <c r="M68" s="8">
        <f>-18609000/30245000*100</f>
        <v>-61.52752521077864</v>
      </c>
      <c r="N68" s="8">
        <v>-44.96611010084312</v>
      </c>
    </row>
    <row r="69" ht="15.75" thickTop="1"/>
    <row r="71" ht="15">
      <c r="A71" s="1" t="s">
        <v>57</v>
      </c>
    </row>
    <row r="72" ht="15">
      <c r="A72" s="1"/>
    </row>
    <row r="73" spans="5:14" ht="15">
      <c r="E73" s="2" t="s">
        <v>58</v>
      </c>
      <c r="F73" s="2"/>
      <c r="G73" s="2" t="s">
        <v>58</v>
      </c>
      <c r="H73" s="2"/>
      <c r="I73" s="2"/>
      <c r="K73" s="2" t="s">
        <v>58</v>
      </c>
      <c r="L73" s="2"/>
      <c r="M73" s="2" t="s">
        <v>58</v>
      </c>
      <c r="N73" s="2" t="s">
        <v>58</v>
      </c>
    </row>
    <row r="74" spans="5:14" ht="15">
      <c r="E74" s="2" t="s">
        <v>10</v>
      </c>
      <c r="F74" s="2"/>
      <c r="G74" s="2" t="s">
        <v>59</v>
      </c>
      <c r="H74" s="2"/>
      <c r="I74" s="2"/>
      <c r="K74" s="2" t="s">
        <v>10</v>
      </c>
      <c r="L74" s="2"/>
      <c r="M74" s="2" t="s">
        <v>59</v>
      </c>
      <c r="N74" s="2" t="s">
        <v>59</v>
      </c>
    </row>
    <row r="75" spans="5:14" ht="15">
      <c r="E75" s="2" t="s">
        <v>12</v>
      </c>
      <c r="F75" s="2"/>
      <c r="G75" s="2" t="s">
        <v>12</v>
      </c>
      <c r="H75" s="2"/>
      <c r="I75" s="2"/>
      <c r="K75" s="2" t="s">
        <v>12</v>
      </c>
      <c r="L75" s="2"/>
      <c r="M75" s="2" t="s">
        <v>12</v>
      </c>
      <c r="N75" s="2" t="s">
        <v>12</v>
      </c>
    </row>
    <row r="77" spans="2:14" ht="15">
      <c r="B77" t="s">
        <v>60</v>
      </c>
      <c r="E77" s="8">
        <v>20751.413</v>
      </c>
      <c r="F77" s="8"/>
      <c r="G77" s="8">
        <v>34206.413</v>
      </c>
      <c r="H77" s="8"/>
      <c r="I77" s="8"/>
      <c r="K77" s="8">
        <f>20751413*0.001</f>
        <v>20751.413</v>
      </c>
      <c r="L77" s="8"/>
      <c r="M77" s="8">
        <f>34206413*0.001</f>
        <v>34206.413</v>
      </c>
      <c r="N77" s="8">
        <v>34206.413</v>
      </c>
    </row>
    <row r="78" spans="2:14" ht="15">
      <c r="B78" t="s">
        <v>61</v>
      </c>
      <c r="E78" s="8">
        <v>5698.571</v>
      </c>
      <c r="F78" s="8"/>
      <c r="G78" s="8">
        <v>5840.017</v>
      </c>
      <c r="H78" s="8"/>
      <c r="I78" s="8"/>
      <c r="K78" s="8">
        <f>5698571*0.001</f>
        <v>5698.571</v>
      </c>
      <c r="L78" s="8"/>
      <c r="M78" s="8">
        <f>5840017*0.001</f>
        <v>5840.017</v>
      </c>
      <c r="N78" s="8">
        <v>5840.017</v>
      </c>
    </row>
    <row r="79" spans="2:14" ht="15">
      <c r="B79" t="s">
        <v>62</v>
      </c>
      <c r="E79" s="8">
        <v>13.376</v>
      </c>
      <c r="F79" s="8"/>
      <c r="G79" s="8">
        <v>13.376</v>
      </c>
      <c r="H79" s="8"/>
      <c r="I79" s="8"/>
      <c r="J79" s="16">
        <f>+E79-G79</f>
        <v>0</v>
      </c>
      <c r="K79" s="8">
        <f>(94925-81549)*0.001</f>
        <v>13.376</v>
      </c>
      <c r="L79" s="8"/>
      <c r="M79" s="8">
        <f>13376*0.001</f>
        <v>13.376</v>
      </c>
      <c r="N79" s="8">
        <v>13.376</v>
      </c>
    </row>
    <row r="80" spans="2:14" ht="15">
      <c r="B80" t="s">
        <v>63</v>
      </c>
      <c r="E80" s="8">
        <v>4778.338</v>
      </c>
      <c r="F80" s="8"/>
      <c r="G80" s="8">
        <v>5221.144</v>
      </c>
      <c r="H80" s="8"/>
      <c r="I80" s="8"/>
      <c r="K80" s="8">
        <f>4778338*0.001</f>
        <v>4778.338</v>
      </c>
      <c r="L80" s="8"/>
      <c r="M80" s="8">
        <f>5221144*0.001</f>
        <v>5221.144</v>
      </c>
      <c r="N80" s="8">
        <v>5221.144</v>
      </c>
    </row>
    <row r="81" spans="5:14" ht="15">
      <c r="E81" s="8"/>
      <c r="F81" s="8"/>
      <c r="G81" s="8"/>
      <c r="H81" s="8"/>
      <c r="I81" s="8"/>
      <c r="K81" s="8"/>
      <c r="L81" s="8"/>
      <c r="M81" s="8"/>
      <c r="N81" s="8"/>
    </row>
    <row r="82" spans="2:14" ht="15">
      <c r="B82" t="s">
        <v>64</v>
      </c>
      <c r="E82" s="8"/>
      <c r="F82" s="8"/>
      <c r="G82" s="8"/>
      <c r="H82" s="8"/>
      <c r="I82" s="8"/>
      <c r="K82" s="8"/>
      <c r="L82" s="8"/>
      <c r="M82" s="8"/>
      <c r="N82" s="8"/>
    </row>
    <row r="83" spans="3:14" ht="15">
      <c r="C83" t="s">
        <v>65</v>
      </c>
      <c r="E83" s="8">
        <v>1314.184</v>
      </c>
      <c r="F83" s="8"/>
      <c r="G83" s="8">
        <v>1536.285</v>
      </c>
      <c r="H83" s="8"/>
      <c r="I83" s="8"/>
      <c r="K83" s="8">
        <f>1314184*0.001</f>
        <v>1314.184</v>
      </c>
      <c r="L83" s="8"/>
      <c r="M83" s="8">
        <f>1536285*0.001</f>
        <v>1536.285</v>
      </c>
      <c r="N83" s="8">
        <v>1536.285</v>
      </c>
    </row>
    <row r="84" spans="3:14" ht="15">
      <c r="C84" t="s">
        <v>66</v>
      </c>
      <c r="E84" s="8">
        <v>21770.62</v>
      </c>
      <c r="F84" s="8"/>
      <c r="G84" s="8">
        <v>31757.219</v>
      </c>
      <c r="H84" s="8"/>
      <c r="I84" s="8"/>
      <c r="K84" s="8">
        <f>21770620*0.001</f>
        <v>21770.62</v>
      </c>
      <c r="L84" s="8"/>
      <c r="M84" s="8">
        <f>31757219*0.001</f>
        <v>31757.219</v>
      </c>
      <c r="N84" s="8">
        <v>31757.219</v>
      </c>
    </row>
    <row r="85" spans="3:14" ht="15">
      <c r="C85" t="s">
        <v>67</v>
      </c>
      <c r="E85" s="8">
        <v>10821.327000000001</v>
      </c>
      <c r="F85" s="8"/>
      <c r="G85" s="8">
        <v>11697.895</v>
      </c>
      <c r="H85" s="8"/>
      <c r="I85" s="8"/>
      <c r="K85" s="8">
        <f>10821327*0.001</f>
        <v>10821.327000000001</v>
      </c>
      <c r="L85" s="8"/>
      <c r="M85" s="8">
        <f>11697895*0.001</f>
        <v>11697.895</v>
      </c>
      <c r="N85" s="8">
        <v>11697.895</v>
      </c>
    </row>
    <row r="86" spans="3:14" ht="15">
      <c r="C86" t="s">
        <v>68</v>
      </c>
      <c r="E86" s="8">
        <v>8796.48</v>
      </c>
      <c r="F86" s="8"/>
      <c r="G86" s="8">
        <v>628.232</v>
      </c>
      <c r="H86" s="8"/>
      <c r="I86" s="8"/>
      <c r="K86" s="8">
        <f>8796480*0.001</f>
        <v>8796.48</v>
      </c>
      <c r="L86" s="8"/>
      <c r="M86" s="8">
        <f>628232*0.001</f>
        <v>628.232</v>
      </c>
      <c r="N86" s="8">
        <v>628.232</v>
      </c>
    </row>
    <row r="87" spans="3:14" ht="15">
      <c r="C87" t="s">
        <v>69</v>
      </c>
      <c r="E87" s="8">
        <v>411.978</v>
      </c>
      <c r="F87" s="8"/>
      <c r="G87" s="8">
        <v>1649</v>
      </c>
      <c r="H87" s="8"/>
      <c r="I87" s="8"/>
      <c r="K87" s="8">
        <f>(354428+57550)*0.001</f>
        <v>411.978</v>
      </c>
      <c r="L87" s="8"/>
      <c r="M87" s="8">
        <f>(1587319+61681)*0.001</f>
        <v>1649</v>
      </c>
      <c r="N87" s="8">
        <v>1649</v>
      </c>
    </row>
    <row r="88" spans="5:14" ht="15">
      <c r="E88" s="8"/>
      <c r="F88" s="8"/>
      <c r="G88" s="8"/>
      <c r="H88" s="8"/>
      <c r="I88" s="8"/>
      <c r="K88" s="8"/>
      <c r="L88" s="8"/>
      <c r="M88" s="8"/>
      <c r="N88" s="8"/>
    </row>
    <row r="89" spans="5:14" ht="15">
      <c r="E89" s="17">
        <v>43113.58900000001</v>
      </c>
      <c r="F89" s="18"/>
      <c r="G89" s="17">
        <v>47268.63100000001</v>
      </c>
      <c r="H89" s="20"/>
      <c r="I89" s="20"/>
      <c r="K89" s="17">
        <f>SUM(K83:K87)-1</f>
        <v>43113.58900000001</v>
      </c>
      <c r="L89" s="18"/>
      <c r="M89" s="17">
        <f>SUM(M83:M87)</f>
        <v>47268.63100000001</v>
      </c>
      <c r="N89" s="17">
        <v>47268.63100000001</v>
      </c>
    </row>
    <row r="90" spans="5:14" ht="15">
      <c r="E90" s="8"/>
      <c r="F90" s="8"/>
      <c r="G90" s="8"/>
      <c r="H90" s="8"/>
      <c r="I90" s="8"/>
      <c r="K90" s="8"/>
      <c r="L90" s="8"/>
      <c r="M90" s="8"/>
      <c r="N90" s="8"/>
    </row>
    <row r="91" spans="2:14" ht="15">
      <c r="B91" t="s">
        <v>70</v>
      </c>
      <c r="E91" s="8"/>
      <c r="F91" s="8"/>
      <c r="G91" s="8"/>
      <c r="H91" s="8"/>
      <c r="I91" s="8"/>
      <c r="K91" s="8"/>
      <c r="L91" s="8"/>
      <c r="M91" s="8"/>
      <c r="N91" s="8"/>
    </row>
    <row r="92" spans="3:14" ht="15">
      <c r="C92" t="s">
        <v>71</v>
      </c>
      <c r="E92" s="8">
        <v>5328.997</v>
      </c>
      <c r="F92" s="8"/>
      <c r="G92" s="8">
        <v>8028.88</v>
      </c>
      <c r="H92" s="8"/>
      <c r="I92" s="8"/>
      <c r="K92" s="8">
        <f>5328997*0.001</f>
        <v>5328.997</v>
      </c>
      <c r="L92" s="8"/>
      <c r="M92" s="8">
        <f>8028880*0.001</f>
        <v>8028.88</v>
      </c>
      <c r="N92" s="8">
        <v>8028.88</v>
      </c>
    </row>
    <row r="93" spans="3:14" ht="15">
      <c r="C93" t="s">
        <v>72</v>
      </c>
      <c r="E93" s="8">
        <f>15658.333</f>
        <v>15658.333</v>
      </c>
      <c r="F93" s="8"/>
      <c r="G93" s="8">
        <v>9857.06</v>
      </c>
      <c r="H93" s="8"/>
      <c r="I93" s="8"/>
      <c r="K93" s="8">
        <f>(14243245+132370+230766+1051952)*0.001</f>
        <v>15658.333</v>
      </c>
      <c r="L93" s="8"/>
      <c r="M93" s="8">
        <f>9857060*0.001</f>
        <v>9857.06</v>
      </c>
      <c r="N93" s="8">
        <v>9857.06</v>
      </c>
    </row>
    <row r="94" spans="3:14" ht="15">
      <c r="C94" t="s">
        <v>73</v>
      </c>
      <c r="E94" s="8">
        <v>904.89</v>
      </c>
      <c r="F94" s="8"/>
      <c r="G94" s="8">
        <v>5332.2285</v>
      </c>
      <c r="H94" s="8"/>
      <c r="I94" s="8"/>
      <c r="K94" s="8">
        <f>(1067890)*0.001-163</f>
        <v>904.8900000000001</v>
      </c>
      <c r="L94" s="8"/>
      <c r="M94" s="8">
        <f>5332228.5*0.001</f>
        <v>5332.2285</v>
      </c>
      <c r="N94" s="8">
        <v>5332.2285</v>
      </c>
    </row>
    <row r="95" spans="3:14" ht="15">
      <c r="C95" t="s">
        <v>74</v>
      </c>
      <c r="E95" s="8">
        <f>957.891+19</f>
        <v>976.891</v>
      </c>
      <c r="F95" s="8"/>
      <c r="G95" s="8">
        <v>1095.673</v>
      </c>
      <c r="H95" s="8"/>
      <c r="I95" s="8"/>
      <c r="K95" s="8">
        <f>957891*0.001</f>
        <v>957.8910000000001</v>
      </c>
      <c r="L95" s="8"/>
      <c r="M95" s="8">
        <f>1095673*0.001</f>
        <v>1095.673</v>
      </c>
      <c r="N95" s="8">
        <v>1095.673</v>
      </c>
    </row>
    <row r="96" spans="3:14" ht="15">
      <c r="C96" t="s">
        <v>75</v>
      </c>
      <c r="E96" s="8">
        <v>11178.282000000001</v>
      </c>
      <c r="F96" s="8"/>
      <c r="G96" s="8">
        <v>11648.478000000001</v>
      </c>
      <c r="H96" s="8"/>
      <c r="I96" s="8"/>
      <c r="K96" s="8">
        <f>(9536000+1642282)*0.001</f>
        <v>11178.282000000001</v>
      </c>
      <c r="L96" s="8"/>
      <c r="M96" s="8">
        <f>(8850000+2798478)*0.001</f>
        <v>11648.478000000001</v>
      </c>
      <c r="N96" s="8">
        <v>11648.478000000001</v>
      </c>
    </row>
    <row r="97" spans="5:14" ht="15">
      <c r="E97" s="8"/>
      <c r="F97" s="8"/>
      <c r="G97" s="8"/>
      <c r="H97" s="8"/>
      <c r="I97" s="8"/>
      <c r="K97" s="8"/>
      <c r="L97" s="8"/>
      <c r="M97" s="8"/>
      <c r="N97" s="8"/>
    </row>
    <row r="98" spans="5:14" ht="15">
      <c r="E98" s="17">
        <f>SUM(E92:E97)</f>
        <v>34047.393000000004</v>
      </c>
      <c r="F98" s="18"/>
      <c r="G98" s="17">
        <v>35962.3195</v>
      </c>
      <c r="H98" s="20"/>
      <c r="I98" s="20"/>
      <c r="K98" s="17">
        <f>SUM(K92:K96)</f>
        <v>34028.393000000004</v>
      </c>
      <c r="L98" s="18"/>
      <c r="M98" s="17">
        <f>SUM(M92:M96)</f>
        <v>35962.3195</v>
      </c>
      <c r="N98" s="17">
        <v>35962.3195</v>
      </c>
    </row>
    <row r="99" spans="5:14" ht="15">
      <c r="E99" s="18"/>
      <c r="F99" s="18"/>
      <c r="G99" s="18"/>
      <c r="H99" s="18"/>
      <c r="I99" s="18"/>
      <c r="K99" s="18"/>
      <c r="L99" s="18"/>
      <c r="M99" s="18"/>
      <c r="N99" s="18"/>
    </row>
    <row r="100" spans="2:14" ht="15">
      <c r="B100" t="s">
        <v>76</v>
      </c>
      <c r="E100" s="18">
        <f>E89-E98</f>
        <v>9066.196000000004</v>
      </c>
      <c r="F100" s="18"/>
      <c r="G100" s="18">
        <v>11306.31150000001</v>
      </c>
      <c r="H100" s="18"/>
      <c r="I100" s="18"/>
      <c r="K100" s="18">
        <f>+K89-K98+1</f>
        <v>9086.196000000004</v>
      </c>
      <c r="L100" s="18"/>
      <c r="M100" s="18">
        <f>+M89-M98</f>
        <v>11306.31150000001</v>
      </c>
      <c r="N100" s="18">
        <v>11306.31150000001</v>
      </c>
    </row>
    <row r="101" spans="5:14" ht="15.75" thickBot="1">
      <c r="E101" s="19">
        <f>SUM(E77:E80)+E100</f>
        <v>40307.894</v>
      </c>
      <c r="F101" s="20"/>
      <c r="G101" s="19">
        <v>56587.26150000001</v>
      </c>
      <c r="H101" s="20"/>
      <c r="I101" s="20"/>
      <c r="K101" s="19">
        <f>SUM(K77:K80)+K100-1</f>
        <v>40326.894</v>
      </c>
      <c r="L101" s="20"/>
      <c r="M101" s="19">
        <f>SUM(M77:M80)+M100</f>
        <v>56587.26150000001</v>
      </c>
      <c r="N101" s="19">
        <v>56587.26150000001</v>
      </c>
    </row>
    <row r="102" spans="5:14" ht="15.75" thickTop="1">
      <c r="E102" s="8"/>
      <c r="F102" s="8"/>
      <c r="G102" s="8"/>
      <c r="H102" s="8"/>
      <c r="I102" s="8"/>
      <c r="K102" s="8"/>
      <c r="L102" s="8"/>
      <c r="M102" s="8"/>
      <c r="N102" s="8"/>
    </row>
    <row r="103" spans="2:14" ht="15">
      <c r="B103" t="s">
        <v>77</v>
      </c>
      <c r="E103" s="8"/>
      <c r="F103" s="8"/>
      <c r="G103" s="8"/>
      <c r="H103" s="8"/>
      <c r="I103" s="8"/>
      <c r="K103" s="8"/>
      <c r="L103" s="8"/>
      <c r="M103" s="8"/>
      <c r="N103" s="8"/>
    </row>
    <row r="104" spans="2:14" ht="15">
      <c r="B104" t="s">
        <v>78</v>
      </c>
      <c r="E104" s="8">
        <v>30245</v>
      </c>
      <c r="F104" s="8"/>
      <c r="G104" s="8">
        <v>30245</v>
      </c>
      <c r="H104" s="8"/>
      <c r="I104" s="8"/>
      <c r="K104" s="8">
        <f>30245000*0.001</f>
        <v>30245</v>
      </c>
      <c r="L104" s="8"/>
      <c r="M104" s="8">
        <f>30245000*0.001</f>
        <v>30245</v>
      </c>
      <c r="N104" s="8">
        <v>30245</v>
      </c>
    </row>
    <row r="105" spans="2:14" ht="15">
      <c r="B105" t="s">
        <v>79</v>
      </c>
      <c r="E105" s="8"/>
      <c r="F105" s="8"/>
      <c r="G105" s="8"/>
      <c r="H105" s="8"/>
      <c r="I105" s="8"/>
      <c r="K105" s="8"/>
      <c r="L105" s="8"/>
      <c r="M105" s="8"/>
      <c r="N105" s="8"/>
    </row>
    <row r="106" spans="3:14" ht="15">
      <c r="C106" t="s">
        <v>80</v>
      </c>
      <c r="E106" s="8">
        <v>7208.8910000000005</v>
      </c>
      <c r="F106" s="8"/>
      <c r="G106" s="8">
        <v>7367.918000000001</v>
      </c>
      <c r="H106" s="8"/>
      <c r="I106" s="8"/>
      <c r="K106" s="8">
        <f>(7208891)*0.001</f>
        <v>7208.8910000000005</v>
      </c>
      <c r="L106" s="8"/>
      <c r="M106" s="8">
        <f>7367918*0.001</f>
        <v>7367.918000000001</v>
      </c>
      <c r="N106" s="8">
        <v>7367.918000000001</v>
      </c>
    </row>
    <row r="107" spans="3:14" ht="15">
      <c r="C107" t="s">
        <v>81</v>
      </c>
      <c r="E107" s="8">
        <v>25.5</v>
      </c>
      <c r="F107" s="8"/>
      <c r="G107" s="8">
        <v>25.5</v>
      </c>
      <c r="H107" s="8"/>
      <c r="I107" s="8"/>
      <c r="K107" s="8">
        <f>25500*0.001</f>
        <v>25.5</v>
      </c>
      <c r="L107" s="8"/>
      <c r="M107" s="8">
        <f>25500*0.001</f>
        <v>25.5</v>
      </c>
      <c r="N107" s="8">
        <v>25.5</v>
      </c>
    </row>
    <row r="108" spans="3:14" ht="15">
      <c r="C108" t="s">
        <v>82</v>
      </c>
      <c r="E108" s="8">
        <v>2362.645</v>
      </c>
      <c r="F108" s="8"/>
      <c r="G108" s="8">
        <v>11822.299</v>
      </c>
      <c r="H108" s="8"/>
      <c r="I108" s="8"/>
      <c r="J108" s="8"/>
      <c r="K108" s="8">
        <f>2363645*0.001-1</f>
        <v>2362.645</v>
      </c>
      <c r="L108" s="8"/>
      <c r="M108" s="8">
        <f>11822299*0.001</f>
        <v>11822.299</v>
      </c>
      <c r="N108" s="8">
        <v>11822.299</v>
      </c>
    </row>
    <row r="109" spans="5:14" ht="15">
      <c r="E109" s="8"/>
      <c r="F109" s="8"/>
      <c r="G109" s="8"/>
      <c r="H109" s="8"/>
      <c r="I109" s="8"/>
      <c r="J109" s="16"/>
      <c r="K109" s="8"/>
      <c r="L109" s="8"/>
      <c r="M109" s="8"/>
      <c r="N109" s="8"/>
    </row>
    <row r="110" spans="2:14" ht="15">
      <c r="B110" t="s">
        <v>83</v>
      </c>
      <c r="E110" s="8">
        <v>303</v>
      </c>
      <c r="F110" s="8"/>
      <c r="G110" s="8">
        <v>301.91</v>
      </c>
      <c r="H110" s="8"/>
      <c r="I110" s="8"/>
      <c r="K110" s="8">
        <v>303</v>
      </c>
      <c r="L110" s="8"/>
      <c r="M110" s="8">
        <f>301910*0.001</f>
        <v>301.91</v>
      </c>
      <c r="N110" s="8">
        <v>301.91</v>
      </c>
    </row>
    <row r="111" spans="2:14" ht="15">
      <c r="B111" t="s">
        <v>84</v>
      </c>
      <c r="E111" s="8"/>
      <c r="F111" s="8"/>
      <c r="G111" s="8"/>
      <c r="H111" s="8"/>
      <c r="I111" s="8"/>
      <c r="K111" s="8">
        <f>17548*0.001</f>
        <v>17.548000000000002</v>
      </c>
      <c r="L111" s="8"/>
      <c r="M111" s="8"/>
      <c r="N111" s="8">
        <v>6824.6345</v>
      </c>
    </row>
    <row r="112" spans="2:14" ht="15.75" thickBot="1">
      <c r="B112" t="s">
        <v>85</v>
      </c>
      <c r="E112" s="8">
        <v>163</v>
      </c>
      <c r="F112" s="8"/>
      <c r="G112" s="8">
        <v>6824.6345</v>
      </c>
      <c r="H112" s="8"/>
      <c r="I112" s="8"/>
      <c r="K112" s="8">
        <v>163</v>
      </c>
      <c r="L112" s="8"/>
      <c r="M112" s="8">
        <f>6824634.5*0.001</f>
        <v>6824.6345</v>
      </c>
      <c r="N112" s="19">
        <v>56587.2615</v>
      </c>
    </row>
    <row r="113" spans="5:14" ht="16.5" thickBot="1" thickTop="1">
      <c r="E113" s="19">
        <f>SUM(E104:E112)</f>
        <v>40308.036</v>
      </c>
      <c r="F113" s="20"/>
      <c r="G113" s="19">
        <v>56587.2615</v>
      </c>
      <c r="H113" s="20"/>
      <c r="I113" s="20"/>
      <c r="K113" s="19">
        <f>SUM(K104:K112)+1</f>
        <v>40326.584</v>
      </c>
      <c r="L113" s="20"/>
      <c r="M113" s="19">
        <f>SUM(M104:M112)</f>
        <v>56587.2615</v>
      </c>
      <c r="N113" s="8"/>
    </row>
    <row r="114" spans="5:14" ht="16.5" thickBot="1" thickTop="1">
      <c r="E114" s="8"/>
      <c r="F114" s="7"/>
      <c r="G114" s="8"/>
      <c r="H114" s="8"/>
      <c r="I114" s="8"/>
      <c r="K114" s="8"/>
      <c r="L114" s="7"/>
      <c r="M114" s="8"/>
      <c r="N114" s="6">
        <v>146.22582244999174</v>
      </c>
    </row>
    <row r="115" spans="2:14" ht="16.5" thickBot="1" thickTop="1">
      <c r="B115" t="s">
        <v>86</v>
      </c>
      <c r="E115" s="21">
        <v>115.89459414779301</v>
      </c>
      <c r="F115" s="22"/>
      <c r="G115" s="6">
        <v>146.22582244999174</v>
      </c>
      <c r="H115" s="7"/>
      <c r="I115" s="7"/>
      <c r="K115" s="21">
        <f>(35052320/30245000)*100</f>
        <v>115.89459414779301</v>
      </c>
      <c r="L115" s="22"/>
      <c r="M115" s="6">
        <f>44226/30245*100</f>
        <v>146.22582244999174</v>
      </c>
      <c r="N115" s="8"/>
    </row>
    <row r="116" spans="5:13" ht="15.75" thickTop="1">
      <c r="E116" s="8"/>
      <c r="F116" s="7"/>
      <c r="G116" s="8"/>
      <c r="H116" s="8"/>
      <c r="I116" s="8"/>
      <c r="K116" s="8"/>
      <c r="L116" s="7"/>
      <c r="M116" s="8"/>
    </row>
  </sheetData>
  <printOptions horizontalCentered="1"/>
  <pageMargins left="0" right="0" top="0.75" bottom="0.5" header="0.5" footer="0.5"/>
  <pageSetup fitToHeight="3" horizontalDpi="300" verticalDpi="300" orientation="portrait" paperSize="9" r:id="rId1"/>
  <headerFooter alignWithMargins="0">
    <oddHeader>&amp;RPaper 10/3</oddHeader>
  </headerFooter>
  <rowBreaks count="2" manualBreakCount="2">
    <brk id="48" max="8" man="1"/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Azlin</dc:creator>
  <cp:keywords/>
  <dc:description/>
  <cp:lastModifiedBy>Mulpha International Bhd</cp:lastModifiedBy>
  <cp:lastPrinted>2000-02-24T09:48:07Z</cp:lastPrinted>
  <dcterms:created xsi:type="dcterms:W3CDTF">2000-02-22T00:01:03Z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