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0" windowWidth="12120" windowHeight="8100" tabRatio="704" activeTab="0"/>
  </bookViews>
  <sheets>
    <sheet name="Income" sheetId="1" r:id="rId1"/>
    <sheet name="Bs" sheetId="2" r:id="rId2"/>
    <sheet name="notes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>
    <definedName name="_xlnm.Print_Area" localSheetId="2">'notes'!$A$1:$J$57</definedName>
  </definedNames>
  <calcPr fullCalcOnLoad="1"/>
</workbook>
</file>

<file path=xl/sharedStrings.xml><?xml version="1.0" encoding="utf-8"?>
<sst xmlns="http://schemas.openxmlformats.org/spreadsheetml/2006/main" count="244" uniqueCount="193">
  <si>
    <t>QUARTERLY REPORT</t>
  </si>
  <si>
    <t>The figures have not been audited</t>
  </si>
  <si>
    <t>CONSOLIDATED INCOME STATEMENT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</si>
  <si>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</si>
  <si>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</si>
  <si>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</si>
  <si>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</si>
  <si>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</si>
  <si>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</si>
  <si>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</si>
  <si>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</si>
  <si>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</si>
  <si>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</si>
  <si>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</si>
  <si>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</si>
  <si>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</si>
  <si>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-</t>
  </si>
  <si>
    <t>(c)</t>
  </si>
  <si>
    <t>exceptional items,income tax, minority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</si>
  <si>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</si>
  <si>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</si>
  <si>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</si>
  <si>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</si>
  <si>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</si>
  <si>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</si>
  <si>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</si>
  <si>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</si>
  <si>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</si>
  <si>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</si>
  <si>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deducting minority interests.</t>
  </si>
  <si>
    <t>(ii)</t>
  </si>
  <si>
    <t>(j)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</si>
  <si>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</si>
  <si>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</si>
  <si>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</si>
  <si>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</si>
  <si>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</si>
  <si>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</si>
  <si>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deducting any provision for preference</t>
  </si>
  <si>
    <t>dividends, if any :-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</si>
  <si>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</si>
  <si>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</si>
  <si>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</si>
  <si>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</si>
  <si>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</si>
  <si>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</si>
  <si>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</si>
  <si>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RM' 000</t>
  </si>
  <si>
    <t>Investment in Associated Companies</t>
  </si>
  <si>
    <t>Intangible Assets</t>
  </si>
  <si>
    <t>Current Assets</t>
  </si>
  <si>
    <t>Short Term Investments</t>
  </si>
  <si>
    <t>Cash</t>
  </si>
  <si>
    <t xml:space="preserve">Others </t>
  </si>
  <si>
    <t>Current Liabilities</t>
  </si>
  <si>
    <t>Short Term Borrowings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</si>
  <si>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</si>
  <si>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</si>
  <si>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</si>
  <si>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</si>
  <si>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</si>
  <si>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</si>
  <si>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</si>
  <si>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</si>
  <si>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</si>
  <si>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</si>
  <si>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</si>
  <si>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</si>
  <si>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Accounting Policies</t>
  </si>
  <si>
    <t>Exceptional Item</t>
  </si>
  <si>
    <t>Extraordinary Item</t>
  </si>
  <si>
    <t>Profit on sale of Investments and/or Properties</t>
  </si>
  <si>
    <t>Quoted Securities</t>
  </si>
  <si>
    <t>Changes in the Composition of the Group</t>
  </si>
  <si>
    <t>Status of Corporate Proposals</t>
  </si>
  <si>
    <t>Seasonal or Cyclical Factors</t>
  </si>
  <si>
    <t xml:space="preserve">Our business operations are generally affected by the major festive seasons. 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</si>
  <si>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</si>
  <si>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</si>
  <si>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</si>
  <si>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</si>
  <si>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</si>
  <si>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</si>
  <si>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</si>
  <si>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</si>
  <si>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</si>
  <si>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</si>
  <si>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</si>
  <si>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</si>
  <si>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</si>
  <si>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</si>
  <si>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</si>
  <si>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</si>
  <si>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</si>
  <si>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</si>
  <si>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</si>
  <si>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Off Balance Sheet Financial Instruments</t>
  </si>
  <si>
    <t>Material Litigation</t>
  </si>
  <si>
    <t>There is no pending material litigation.</t>
  </si>
  <si>
    <t>Segmental Reporting</t>
  </si>
  <si>
    <t>Profit / (loss)</t>
  </si>
  <si>
    <t>Total</t>
  </si>
  <si>
    <t>Before Taxation</t>
  </si>
  <si>
    <t>Assets Employed</t>
  </si>
  <si>
    <t>Investment Holding</t>
  </si>
  <si>
    <t>Real Property Investment</t>
  </si>
  <si>
    <t>Manufacturing</t>
  </si>
  <si>
    <t>Research &amp; Development</t>
  </si>
  <si>
    <t>Comment on financial results.  (Current quarter compared with the preceding quarter)</t>
  </si>
  <si>
    <t>Performance review</t>
  </si>
  <si>
    <t>Current Year Prospects</t>
  </si>
  <si>
    <t xml:space="preserve">Variance of Actual Profit from Forecast </t>
  </si>
  <si>
    <t>Dividend</t>
  </si>
  <si>
    <t>INDIVIDUAL QUARTER</t>
  </si>
  <si>
    <t>CUMULATIVE QUARTER</t>
  </si>
  <si>
    <t>FINANCIAL</t>
  </si>
  <si>
    <t>YEAR END</t>
  </si>
  <si>
    <t>There is no exceptional item during the quarter.</t>
  </si>
  <si>
    <t>There is no profit on sale of investments or properties for the current financial year to date.</t>
  </si>
  <si>
    <t>There is no changes in the composition of the company for the current financial year to date.</t>
  </si>
  <si>
    <t>There is no corporate proposal announcement for the current financial year to date.</t>
  </si>
  <si>
    <t>SAPURA MOTORS BERHAD (17547-W)</t>
  </si>
  <si>
    <t>subsidiaries (unsecured) amounting to RM 52.9 million.</t>
  </si>
  <si>
    <t>Basic (based on the weighted average</t>
  </si>
  <si>
    <t>[corresponding period:based on 39,999,000]</t>
  </si>
  <si>
    <t>Revenue</t>
  </si>
  <si>
    <t>Other income</t>
  </si>
  <si>
    <t>depreciation and amortisation,</t>
  </si>
  <si>
    <t>Finance cost</t>
  </si>
  <si>
    <t>Share of profits and losses of associated</t>
  </si>
  <si>
    <t>companies</t>
  </si>
  <si>
    <t>interests and extraordinary items after share</t>
  </si>
  <si>
    <t>of profit and losses of associated companies</t>
  </si>
  <si>
    <t>Income tax</t>
  </si>
  <si>
    <t xml:space="preserve">Profit / (loss) after income tax before </t>
  </si>
  <si>
    <t>Minority interests</t>
  </si>
  <si>
    <t>Pre-acquisition profit / (loss), if applicable</t>
  </si>
  <si>
    <t xml:space="preserve">Net Profit / (loss) from ordinary activities </t>
  </si>
  <si>
    <t>attributable to members of the company</t>
  </si>
  <si>
    <t>(m)</t>
  </si>
  <si>
    <t>Profit / (loss) attributable to members</t>
  </si>
  <si>
    <t xml:space="preserve"> of the company</t>
  </si>
  <si>
    <t>Earnings per share based on 2(m) above after</t>
  </si>
  <si>
    <t>shares ) (sen)</t>
  </si>
  <si>
    <t>31st January 2002</t>
  </si>
  <si>
    <t>Year Ended</t>
  </si>
  <si>
    <t>The Group has not provided any profit forecast or profit guarantee in a public document.</t>
  </si>
  <si>
    <t>Profit before finance cost,</t>
  </si>
  <si>
    <t>Profit before income tax, minority</t>
  </si>
  <si>
    <t>Quarterly report on consolidated results for the financial quarter ended 30 / 04 / 2002</t>
  </si>
  <si>
    <t>30th April 2002</t>
  </si>
  <si>
    <t>30th April 2001</t>
  </si>
  <si>
    <t>Notes to the quarterly report on the consolidated results as at 30th April, 2002</t>
  </si>
  <si>
    <t>as compared with the 31st January, 2002 annual financial statement.</t>
  </si>
  <si>
    <t>No interim dividends is recommended for the quarter ended 30th April 2002.</t>
  </si>
  <si>
    <t>number of 40,286,333 ordinary shares)(sen)</t>
  </si>
  <si>
    <t>The same accounting policies and methods of computation are followed in this 1st quarter financial statements</t>
  </si>
  <si>
    <t>Individual Quarter</t>
  </si>
  <si>
    <t>Cumulative Quarter</t>
  </si>
  <si>
    <t>Provision for income tax:</t>
  </si>
  <si>
    <t xml:space="preserve">  - Current year</t>
  </si>
  <si>
    <t xml:space="preserve">  - Under provision in prior years</t>
  </si>
  <si>
    <t xml:space="preserve">The effective tax rate is lower than the tax rate for the current quarter due mainly to realisation of unabsorbed tax losses, </t>
  </si>
  <si>
    <t>unabsorbed capital allowances and some of the products enjoying investment tax allowance</t>
  </si>
  <si>
    <t>Property, plant and equipment</t>
  </si>
  <si>
    <t>Investment property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</si>
  <si>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</si>
  <si>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</si>
  <si>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</si>
  <si>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</si>
  <si>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</si>
  <si>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</si>
  <si>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>There is no extraordinary item during the quarter and financial year to date.</t>
  </si>
  <si>
    <t>Equity Structure</t>
  </si>
  <si>
    <t>278,000 shares were issued under the Group's Employee Share Option Scheme during the current financial quarter.</t>
  </si>
  <si>
    <t xml:space="preserve">There is no change to contingent liabilities since the last financial year. </t>
  </si>
  <si>
    <t>The contingent liabilities are in the form of corporate guarantee given to banks for credit facilities granted to</t>
  </si>
  <si>
    <t>Material Subsequent Events</t>
  </si>
  <si>
    <t>There were no material subsequent events from the end of the current quarter to the date of this report.</t>
  </si>
  <si>
    <t>There were no financial instruments with off balance sheet risk issued as at the date of this report.</t>
  </si>
  <si>
    <t>There is no purchase or disposal of quoted securities by the company during the current quarter.</t>
  </si>
  <si>
    <t>The improved performance is mainly due to various costdown activities taken by the Group.</t>
  </si>
  <si>
    <t>for the current year will be good.</t>
  </si>
  <si>
    <t xml:space="preserve">purchase of national cars through loan scheme with low interest will augur well for the industry, coupled with the additional </t>
  </si>
  <si>
    <t xml:space="preserve">models that has been introduced in the market.  Barring unforeseen circumstances, the Board anticipates that the performance </t>
  </si>
  <si>
    <t xml:space="preserve">The demand for national cars is expected to continue to show strong growth.  Steps taken by the government to encourage </t>
  </si>
  <si>
    <t>Fully diluted (based on 41,368,269 ordinary</t>
  </si>
  <si>
    <t>N/A</t>
  </si>
  <si>
    <t xml:space="preserve">RM30.38 million against RM26.85 million in previous year.  Pre-tax profit increased by 96% from RM1.84million to RM3.6 </t>
  </si>
  <si>
    <t xml:space="preserve">Revenue for the current quarter was higher by 7% from RM28.40 million in the preceding quarter to RM30.38 million in the </t>
  </si>
  <si>
    <t xml:space="preserve">current quarter and pre-tax profit improved by 53% from RM2.36 million to RM3.61 million in the  current quarter.  </t>
  </si>
  <si>
    <t xml:space="preserve">Revenue for the first quarter showed an increase of 13% compared to the corresponding quarter in the previous year with </t>
  </si>
  <si>
    <t>million mainly attributed to additional new products, favourable forex and various costdown activities taken by the Group.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</si>
</sst>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_(* #,##0.000_);_(* \(#,##0.000\);_(* &quot;-&quot;??_);_(@_)"/>
    <numFmt numFmtId="182" formatCode="#,##0.0_);[Red]\(#,##0.0\)"/>
    <numFmt numFmtId="183" formatCode="#,##0.000_);[Red]\(#,##0.000\)"/>
    <numFmt numFmtId="184" formatCode="#,##0.0000_);[Red]\(#,##0.0000\)"/>
    <numFmt numFmtId="185" formatCode="0_);\(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5" fillId="0" borderId="0" xfId="15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8" fontId="5" fillId="0" borderId="7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horizontal="center" vertical="center"/>
    </xf>
    <xf numFmtId="38" fontId="5" fillId="0" borderId="10" xfId="15" applyNumberFormat="1" applyFont="1" applyBorder="1" applyAlignment="1">
      <alignment vertical="center"/>
    </xf>
    <xf numFmtId="38" fontId="5" fillId="0" borderId="11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vertical="center"/>
    </xf>
    <xf numFmtId="40" fontId="5" fillId="0" borderId="7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8" xfId="15" applyNumberFormat="1" applyFont="1" applyBorder="1" applyAlignment="1">
      <alignment horizontal="center" vertical="center"/>
    </xf>
    <xf numFmtId="40" fontId="5" fillId="0" borderId="8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/>
    </xf>
    <xf numFmtId="37" fontId="8" fillId="0" borderId="2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 vertical="center"/>
    </xf>
    <xf numFmtId="38" fontId="5" fillId="0" borderId="10" xfId="15" applyNumberFormat="1" applyFont="1" applyBorder="1" applyAlignment="1">
      <alignment horizontal="center" vertical="center"/>
    </xf>
    <xf numFmtId="40" fontId="5" fillId="0" borderId="0" xfId="15" applyNumberFormat="1" applyFont="1" applyBorder="1" applyAlignment="1">
      <alignment horizontal="center" vertical="center"/>
    </xf>
    <xf numFmtId="38" fontId="5" fillId="0" borderId="5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 quotePrefix="1">
      <alignment horizontal="center" vertical="center"/>
    </xf>
    <xf numFmtId="38" fontId="5" fillId="0" borderId="7" xfId="15" applyNumberFormat="1" applyFont="1" applyBorder="1" applyAlignment="1" quotePrefix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38" fontId="5" fillId="0" borderId="6" xfId="15" applyNumberFormat="1" applyFont="1" applyBorder="1" applyAlignment="1">
      <alignment horizontal="center" vertical="center"/>
    </xf>
    <xf numFmtId="38" fontId="5" fillId="0" borderId="26" xfId="15" applyNumberFormat="1" applyFont="1" applyBorder="1" applyAlignment="1">
      <alignment horizontal="center" vertical="center"/>
    </xf>
    <xf numFmtId="38" fontId="5" fillId="0" borderId="27" xfId="15" applyNumberFormat="1" applyFont="1" applyBorder="1" applyAlignment="1">
      <alignment horizontal="center" vertical="center"/>
    </xf>
    <xf numFmtId="38" fontId="4" fillId="0" borderId="2" xfId="15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38" fontId="5" fillId="0" borderId="30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4" fillId="0" borderId="30" xfId="15" applyNumberFormat="1" applyFont="1" applyBorder="1" applyAlignment="1">
      <alignment horizontal="center" vertical="center"/>
    </xf>
    <xf numFmtId="40" fontId="5" fillId="0" borderId="30" xfId="15" applyNumberFormat="1" applyFont="1" applyBorder="1" applyAlignment="1">
      <alignment horizontal="center" vertical="center"/>
    </xf>
    <xf numFmtId="38" fontId="5" fillId="0" borderId="31" xfId="15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38" fontId="5" fillId="0" borderId="32" xfId="15" applyNumberFormat="1" applyFont="1" applyBorder="1" applyAlignment="1">
      <alignment horizontal="center" vertical="center"/>
    </xf>
    <xf numFmtId="38" fontId="5" fillId="0" borderId="21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/>
    </xf>
    <xf numFmtId="169" fontId="5" fillId="0" borderId="21" xfId="15" applyNumberFormat="1" applyFont="1" applyBorder="1" applyAlignment="1" quotePrefix="1">
      <alignment horizontal="center" vertical="center"/>
    </xf>
    <xf numFmtId="38" fontId="5" fillId="0" borderId="21" xfId="15" applyNumberFormat="1" applyFont="1" applyBorder="1" applyAlignment="1" quotePrefix="1">
      <alignment horizontal="center" vertical="center"/>
    </xf>
    <xf numFmtId="38" fontId="5" fillId="0" borderId="5" xfId="15" applyNumberFormat="1" applyFont="1" applyBorder="1" applyAlignment="1">
      <alignment vertical="center"/>
    </xf>
    <xf numFmtId="179" fontId="5" fillId="0" borderId="4" xfId="15" applyNumberFormat="1" applyFont="1" applyBorder="1" applyAlignment="1" quotePrefix="1">
      <alignment horizontal="center" vertical="center"/>
    </xf>
    <xf numFmtId="14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38" fontId="7" fillId="0" borderId="0" xfId="0" applyNumberFormat="1" applyFont="1" applyAlignment="1" quotePrefix="1">
      <alignment horizontal="center"/>
    </xf>
    <xf numFmtId="38" fontId="7" fillId="0" borderId="34" xfId="0" applyNumberFormat="1" applyFont="1" applyBorder="1" applyAlignment="1">
      <alignment horizontal="center"/>
    </xf>
    <xf numFmtId="3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 quotePrefix="1">
      <alignment horizontal="center"/>
    </xf>
    <xf numFmtId="38" fontId="9" fillId="0" borderId="34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5" fontId="12" fillId="0" borderId="7" xfId="0" applyNumberFormat="1" applyFont="1" applyBorder="1" applyAlignment="1">
      <alignment horizontal="center" vertical="center"/>
    </xf>
    <xf numFmtId="38" fontId="5" fillId="0" borderId="20" xfId="15" applyNumberFormat="1" applyFont="1" applyBorder="1" applyAlignment="1">
      <alignment vertical="center"/>
    </xf>
    <xf numFmtId="38" fontId="5" fillId="0" borderId="20" xfId="15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>
      <alignment/>
    </xf>
    <xf numFmtId="14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 quotePrefix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34" xfId="0" applyNumberFormat="1" applyFont="1" applyBorder="1" applyAlignment="1">
      <alignment/>
    </xf>
    <xf numFmtId="38" fontId="5" fillId="0" borderId="22" xfId="15" applyNumberFormat="1" applyFont="1" applyBorder="1" applyAlignment="1">
      <alignment horizontal="center" vertical="center"/>
    </xf>
    <xf numFmtId="37" fontId="5" fillId="0" borderId="7" xfId="15" applyNumberFormat="1" applyFont="1" applyBorder="1" applyAlignment="1">
      <alignment horizontal="center" vertical="center"/>
    </xf>
    <xf numFmtId="37" fontId="5" fillId="0" borderId="0" xfId="15" applyNumberFormat="1" applyFont="1" applyBorder="1" applyAlignment="1">
      <alignment vertical="center"/>
    </xf>
    <xf numFmtId="37" fontId="5" fillId="0" borderId="8" xfId="15" applyNumberFormat="1" applyFont="1" applyBorder="1" applyAlignment="1">
      <alignment horizontal="center" vertical="center"/>
    </xf>
    <xf numFmtId="37" fontId="5" fillId="0" borderId="0" xfId="15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D10">
      <pane ySplit="1620" topLeftCell="BM54" activePane="bottomLeft" state="split"/>
      <selection pane="topLeft" activeCell="A10" sqref="A10"/>
      <selection pane="bottomLeft" activeCell="K47" sqref="K47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36.125" style="2" customWidth="1"/>
    <col min="5" max="5" width="16.625" style="3" customWidth="1"/>
    <col min="6" max="6" width="0.6171875" style="2" customWidth="1"/>
    <col min="7" max="7" width="17.00390625" style="2" customWidth="1"/>
    <col min="8" max="8" width="1.12109375" style="2" customWidth="1"/>
    <col min="9" max="9" width="16.625" style="2" customWidth="1"/>
    <col min="10" max="10" width="0.875" style="2" customWidth="1"/>
    <col min="11" max="11" width="17.125" style="2" customWidth="1"/>
    <col min="12" max="12" width="1.625" style="2" customWidth="1"/>
    <col min="13" max="16384" width="10.75390625" style="2" customWidth="1"/>
  </cols>
  <sheetData>
    <row r="1" ht="15">
      <c r="A1"/>
    </row>
    <row r="2" ht="15">
      <c r="A2" s="1" t="s">
        <v>121</v>
      </c>
    </row>
    <row r="3" ht="15">
      <c r="A3" s="1" t="s">
        <v>0</v>
      </c>
    </row>
    <row r="5" ht="16.5">
      <c r="A5" s="108" t="s">
        <v>149</v>
      </c>
    </row>
    <row r="6" ht="16.5">
      <c r="A6" s="108" t="s">
        <v>1</v>
      </c>
    </row>
    <row r="8" ht="15.75" thickBot="1">
      <c r="A8" s="1" t="s">
        <v>2</v>
      </c>
    </row>
    <row r="9" spans="5:11" ht="15.75" thickBot="1">
      <c r="E9" s="16"/>
      <c r="F9" s="8" t="s">
        <v>113</v>
      </c>
      <c r="G9" s="10"/>
      <c r="H9" s="1"/>
      <c r="I9" s="7"/>
      <c r="J9" s="8" t="s">
        <v>114</v>
      </c>
      <c r="K9" s="9"/>
    </row>
    <row r="10" spans="5:11" ht="16.5">
      <c r="E10" s="109" t="s">
        <v>3</v>
      </c>
      <c r="F10" s="110"/>
      <c r="G10" s="111" t="s">
        <v>4</v>
      </c>
      <c r="H10" s="110"/>
      <c r="I10" s="109" t="s">
        <v>3</v>
      </c>
      <c r="J10" s="110"/>
      <c r="K10" s="111" t="s">
        <v>4</v>
      </c>
    </row>
    <row r="11" spans="5:11" ht="16.5">
      <c r="E11" s="109" t="s">
        <v>5</v>
      </c>
      <c r="F11" s="110"/>
      <c r="G11" s="111" t="s">
        <v>6</v>
      </c>
      <c r="H11" s="110"/>
      <c r="I11" s="109" t="s">
        <v>5</v>
      </c>
      <c r="J11" s="110"/>
      <c r="K11" s="111" t="s">
        <v>6</v>
      </c>
    </row>
    <row r="12" spans="5:11" ht="16.5">
      <c r="E12" s="109" t="s">
        <v>7</v>
      </c>
      <c r="F12" s="110"/>
      <c r="G12" s="111" t="s">
        <v>8</v>
      </c>
      <c r="H12" s="110"/>
      <c r="I12" s="109" t="s">
        <v>9</v>
      </c>
      <c r="J12" s="110"/>
      <c r="K12" s="111" t="s">
        <v>10</v>
      </c>
    </row>
    <row r="13" spans="5:11" ht="16.5">
      <c r="E13" s="112" t="s">
        <v>150</v>
      </c>
      <c r="F13" s="110"/>
      <c r="G13" s="111" t="s">
        <v>151</v>
      </c>
      <c r="H13" s="110"/>
      <c r="I13" s="112" t="str">
        <f>E13</f>
        <v>30th April 2002</v>
      </c>
      <c r="J13" s="110"/>
      <c r="K13" s="111" t="str">
        <f>G13</f>
        <v>30th April 2001</v>
      </c>
    </row>
    <row r="14" spans="5:11" ht="10.5" customHeight="1">
      <c r="E14" s="112"/>
      <c r="F14" s="110"/>
      <c r="G14" s="115"/>
      <c r="H14" s="110"/>
      <c r="I14" s="112"/>
      <c r="J14" s="110"/>
      <c r="K14" s="115"/>
    </row>
    <row r="15" spans="5:11" ht="15">
      <c r="E15" s="11" t="s">
        <v>11</v>
      </c>
      <c r="F15" s="12"/>
      <c r="G15" s="13" t="s">
        <v>11</v>
      </c>
      <c r="H15" s="5"/>
      <c r="I15" s="11" t="s">
        <v>11</v>
      </c>
      <c r="J15" s="12"/>
      <c r="K15" s="13" t="s">
        <v>11</v>
      </c>
    </row>
    <row r="16" spans="1:11" ht="15">
      <c r="A16" s="3"/>
      <c r="B16" s="3"/>
      <c r="E16" s="17"/>
      <c r="G16" s="26"/>
      <c r="H16" s="3"/>
      <c r="I16" s="17"/>
      <c r="J16" s="3"/>
      <c r="K16" s="26"/>
    </row>
    <row r="17" spans="1:18" ht="16.5">
      <c r="A17" s="107">
        <v>1</v>
      </c>
      <c r="B17" s="107" t="s">
        <v>12</v>
      </c>
      <c r="C17" s="108" t="s">
        <v>125</v>
      </c>
      <c r="D17" s="108"/>
      <c r="E17" s="62">
        <v>30385</v>
      </c>
      <c r="F17" s="93"/>
      <c r="G17" s="63">
        <v>26849</v>
      </c>
      <c r="H17" s="59"/>
      <c r="I17" s="62">
        <v>30385</v>
      </c>
      <c r="J17" s="59"/>
      <c r="K17" s="63">
        <v>26849</v>
      </c>
      <c r="L17" s="6"/>
      <c r="M17" s="6"/>
      <c r="N17" s="6"/>
      <c r="O17" s="6"/>
      <c r="P17" s="6"/>
      <c r="Q17" s="6"/>
      <c r="R17" s="6"/>
    </row>
    <row r="18" spans="1:18" ht="16.5">
      <c r="A18" s="107"/>
      <c r="B18" s="107" t="s">
        <v>14</v>
      </c>
      <c r="C18" s="108" t="s">
        <v>15</v>
      </c>
      <c r="D18" s="108"/>
      <c r="E18" s="94" t="s">
        <v>16</v>
      </c>
      <c r="F18" s="93"/>
      <c r="G18" s="63" t="s">
        <v>16</v>
      </c>
      <c r="H18" s="59"/>
      <c r="I18" s="62" t="str">
        <f>E18</f>
        <v>-</v>
      </c>
      <c r="J18" s="59"/>
      <c r="K18" s="63" t="str">
        <f>G18</f>
        <v>-</v>
      </c>
      <c r="L18" s="6"/>
      <c r="M18" s="6"/>
      <c r="N18" s="6"/>
      <c r="O18" s="6"/>
      <c r="P18" s="6"/>
      <c r="Q18" s="6"/>
      <c r="R18" s="6"/>
    </row>
    <row r="19" spans="1:18" ht="16.5">
      <c r="A19" s="107"/>
      <c r="B19" s="107" t="s">
        <v>17</v>
      </c>
      <c r="C19" s="108" t="s">
        <v>126</v>
      </c>
      <c r="D19" s="108"/>
      <c r="E19" s="62">
        <v>212</v>
      </c>
      <c r="F19" s="93"/>
      <c r="G19" s="63">
        <v>179</v>
      </c>
      <c r="H19" s="59"/>
      <c r="I19" s="62">
        <v>212</v>
      </c>
      <c r="J19" s="59"/>
      <c r="K19" s="63">
        <v>179</v>
      </c>
      <c r="L19" s="6"/>
      <c r="M19" s="6"/>
      <c r="N19" s="6"/>
      <c r="O19" s="6"/>
      <c r="P19" s="6"/>
      <c r="Q19" s="6"/>
      <c r="R19" s="6"/>
    </row>
    <row r="20" spans="1:18" ht="16.5">
      <c r="A20" s="107"/>
      <c r="B20" s="107"/>
      <c r="C20" s="108"/>
      <c r="D20" s="108"/>
      <c r="E20" s="18"/>
      <c r="F20" s="14"/>
      <c r="G20" s="27"/>
      <c r="H20" s="15"/>
      <c r="I20" s="18"/>
      <c r="J20" s="15"/>
      <c r="K20" s="27"/>
      <c r="L20" s="6"/>
      <c r="M20" s="6"/>
      <c r="N20" s="6"/>
      <c r="O20" s="6"/>
      <c r="P20" s="6"/>
      <c r="Q20" s="6"/>
      <c r="R20" s="6"/>
    </row>
    <row r="21" spans="1:18" ht="16.5">
      <c r="A21" s="107">
        <v>2</v>
      </c>
      <c r="B21" s="107" t="s">
        <v>12</v>
      </c>
      <c r="C21" s="108" t="s">
        <v>147</v>
      </c>
      <c r="D21" s="108"/>
      <c r="E21" s="18">
        <f>E32-E28-E26</f>
        <v>6973.71289</v>
      </c>
      <c r="F21" s="113"/>
      <c r="G21" s="27">
        <f>G32-G28-G26</f>
        <v>5194</v>
      </c>
      <c r="H21" s="15"/>
      <c r="I21" s="18">
        <f>I32-I28-I26</f>
        <v>6973.71289</v>
      </c>
      <c r="J21" s="114"/>
      <c r="K21" s="27">
        <f>K32-K28-K26</f>
        <v>5194</v>
      </c>
      <c r="L21" s="6"/>
      <c r="M21" s="6"/>
      <c r="N21" s="6"/>
      <c r="O21" s="6"/>
      <c r="P21" s="6"/>
      <c r="Q21" s="6"/>
      <c r="R21" s="6"/>
    </row>
    <row r="22" spans="1:18" ht="16.5">
      <c r="A22" s="107"/>
      <c r="B22" s="107"/>
      <c r="C22" s="108" t="s">
        <v>127</v>
      </c>
      <c r="D22" s="108"/>
      <c r="E22" s="18"/>
      <c r="F22" s="14"/>
      <c r="G22" s="27"/>
      <c r="H22" s="15"/>
      <c r="I22" s="18"/>
      <c r="J22" s="15"/>
      <c r="K22" s="27"/>
      <c r="L22" s="6"/>
      <c r="M22" s="6"/>
      <c r="N22" s="6"/>
      <c r="O22" s="6"/>
      <c r="P22" s="6"/>
      <c r="Q22" s="6"/>
      <c r="R22" s="6"/>
    </row>
    <row r="23" spans="1:18" ht="16.5">
      <c r="A23" s="107"/>
      <c r="B23" s="107"/>
      <c r="C23" s="108" t="s">
        <v>18</v>
      </c>
      <c r="D23" s="108"/>
      <c r="E23" s="18"/>
      <c r="F23" s="14"/>
      <c r="G23" s="27"/>
      <c r="H23" s="15"/>
      <c r="I23" s="18"/>
      <c r="J23" s="15"/>
      <c r="K23" s="27"/>
      <c r="L23" s="6"/>
      <c r="M23" s="6"/>
      <c r="N23" s="6"/>
      <c r="O23" s="6"/>
      <c r="P23" s="6"/>
      <c r="Q23" s="6"/>
      <c r="R23" s="6"/>
    </row>
    <row r="24" spans="1:18" ht="16.5">
      <c r="A24" s="107"/>
      <c r="B24" s="107"/>
      <c r="C24" s="108" t="s">
        <v>19</v>
      </c>
      <c r="D24" s="108"/>
      <c r="E24" s="18"/>
      <c r="F24" s="14"/>
      <c r="G24" s="27"/>
      <c r="H24" s="15"/>
      <c r="I24" s="18"/>
      <c r="J24" s="15"/>
      <c r="K24" s="27"/>
      <c r="L24" s="6"/>
      <c r="M24" s="6"/>
      <c r="N24" s="6"/>
      <c r="O24" s="6"/>
      <c r="P24" s="6"/>
      <c r="Q24" s="6"/>
      <c r="R24" s="6"/>
    </row>
    <row r="25" spans="1:18" ht="16.5">
      <c r="A25" s="107"/>
      <c r="B25" s="107"/>
      <c r="C25" s="108"/>
      <c r="D25" s="108"/>
      <c r="E25" s="18"/>
      <c r="F25" s="14"/>
      <c r="G25" s="27"/>
      <c r="H25" s="15"/>
      <c r="I25" s="18"/>
      <c r="J25" s="15"/>
      <c r="K25" s="27"/>
      <c r="L25" s="6"/>
      <c r="M25" s="6"/>
      <c r="N25" s="6"/>
      <c r="O25" s="6"/>
      <c r="P25" s="6"/>
      <c r="Q25" s="6"/>
      <c r="R25" s="6"/>
    </row>
    <row r="26" spans="1:18" ht="16.5">
      <c r="A26" s="107"/>
      <c r="B26" s="107" t="s">
        <v>14</v>
      </c>
      <c r="C26" s="108" t="s">
        <v>128</v>
      </c>
      <c r="D26" s="108"/>
      <c r="E26" s="125">
        <v>-606.0472000000001</v>
      </c>
      <c r="F26" s="126"/>
      <c r="G26" s="127">
        <v>-715</v>
      </c>
      <c r="H26" s="128"/>
      <c r="I26" s="125">
        <v>-606.0472000000001</v>
      </c>
      <c r="J26" s="128"/>
      <c r="K26" s="127">
        <v>-715</v>
      </c>
      <c r="L26" s="6"/>
      <c r="M26" s="6"/>
      <c r="N26" s="6"/>
      <c r="O26" s="6"/>
      <c r="P26" s="6"/>
      <c r="Q26" s="6"/>
      <c r="R26" s="6"/>
    </row>
    <row r="27" spans="1:18" ht="16.5">
      <c r="A27" s="107"/>
      <c r="B27" s="107"/>
      <c r="C27" s="108"/>
      <c r="D27" s="108"/>
      <c r="E27" s="125"/>
      <c r="F27" s="126"/>
      <c r="G27" s="127"/>
      <c r="H27" s="128"/>
      <c r="I27" s="125"/>
      <c r="J27" s="128"/>
      <c r="K27" s="127"/>
      <c r="L27" s="6"/>
      <c r="M27" s="6"/>
      <c r="N27" s="6"/>
      <c r="O27" s="6"/>
      <c r="P27" s="6"/>
      <c r="Q27" s="6"/>
      <c r="R27" s="6"/>
    </row>
    <row r="28" spans="1:18" ht="16.5">
      <c r="A28" s="107"/>
      <c r="B28" s="107" t="s">
        <v>17</v>
      </c>
      <c r="C28" s="108" t="s">
        <v>20</v>
      </c>
      <c r="D28" s="108"/>
      <c r="E28" s="125">
        <v>-2762.6656900000003</v>
      </c>
      <c r="F28" s="126"/>
      <c r="G28" s="127">
        <v>-2642</v>
      </c>
      <c r="H28" s="128"/>
      <c r="I28" s="125">
        <v>-2762.6656900000003</v>
      </c>
      <c r="J28" s="128"/>
      <c r="K28" s="127">
        <v>-2642</v>
      </c>
      <c r="L28" s="6"/>
      <c r="M28" s="6"/>
      <c r="N28" s="6"/>
      <c r="O28" s="6"/>
      <c r="P28" s="6"/>
      <c r="Q28" s="6"/>
      <c r="R28" s="6"/>
    </row>
    <row r="29" spans="1:18" ht="16.5">
      <c r="A29" s="107"/>
      <c r="B29" s="107"/>
      <c r="C29" s="108"/>
      <c r="D29" s="108"/>
      <c r="E29" s="18"/>
      <c r="F29" s="14"/>
      <c r="G29" s="27"/>
      <c r="H29" s="15"/>
      <c r="I29" s="18"/>
      <c r="J29" s="15"/>
      <c r="K29" s="27"/>
      <c r="L29" s="6"/>
      <c r="M29" s="6"/>
      <c r="N29" s="6"/>
      <c r="O29" s="6"/>
      <c r="P29" s="6"/>
      <c r="Q29" s="6"/>
      <c r="R29" s="6"/>
    </row>
    <row r="30" spans="1:18" ht="16.5">
      <c r="A30" s="107"/>
      <c r="B30" s="107" t="s">
        <v>21</v>
      </c>
      <c r="C30" s="108" t="s">
        <v>22</v>
      </c>
      <c r="D30" s="108"/>
      <c r="E30" s="61" t="s">
        <v>16</v>
      </c>
      <c r="F30" s="14"/>
      <c r="G30" s="60" t="s">
        <v>16</v>
      </c>
      <c r="H30" s="15"/>
      <c r="I30" s="18" t="str">
        <f>E30</f>
        <v>-</v>
      </c>
      <c r="J30" s="15"/>
      <c r="K30" s="27" t="str">
        <f>G30</f>
        <v>-</v>
      </c>
      <c r="L30" s="6"/>
      <c r="M30" s="6"/>
      <c r="N30" s="6"/>
      <c r="O30" s="6"/>
      <c r="P30" s="6"/>
      <c r="Q30" s="6"/>
      <c r="R30" s="6"/>
    </row>
    <row r="31" spans="1:18" ht="16.5">
      <c r="A31" s="107"/>
      <c r="B31" s="107"/>
      <c r="C31" s="108"/>
      <c r="D31" s="108"/>
      <c r="E31" s="62"/>
      <c r="F31" s="14"/>
      <c r="G31" s="63"/>
      <c r="H31" s="15"/>
      <c r="I31" s="62"/>
      <c r="J31" s="15"/>
      <c r="K31" s="63"/>
      <c r="L31" s="6"/>
      <c r="M31" s="6"/>
      <c r="N31" s="6"/>
      <c r="O31" s="6"/>
      <c r="P31" s="6"/>
      <c r="Q31" s="6"/>
      <c r="R31" s="6"/>
    </row>
    <row r="32" spans="1:18" ht="16.5">
      <c r="A32" s="107"/>
      <c r="B32" s="107" t="s">
        <v>23</v>
      </c>
      <c r="C32" s="108" t="s">
        <v>148</v>
      </c>
      <c r="D32" s="108"/>
      <c r="E32" s="18">
        <v>3605</v>
      </c>
      <c r="F32" s="14"/>
      <c r="G32" s="27">
        <v>1837</v>
      </c>
      <c r="H32" s="15"/>
      <c r="I32" s="18">
        <v>3605</v>
      </c>
      <c r="J32" s="15"/>
      <c r="K32" s="27">
        <v>1837</v>
      </c>
      <c r="L32" s="6"/>
      <c r="M32" s="6"/>
      <c r="N32" s="6"/>
      <c r="O32" s="6"/>
      <c r="P32" s="6"/>
      <c r="Q32" s="6"/>
      <c r="R32" s="6"/>
    </row>
    <row r="33" spans="1:18" ht="16.5" hidden="1">
      <c r="A33" s="107"/>
      <c r="B33" s="107"/>
      <c r="C33" s="108"/>
      <c r="D33" s="108"/>
      <c r="E33" s="18"/>
      <c r="F33" s="14"/>
      <c r="G33" s="27"/>
      <c r="H33" s="15"/>
      <c r="I33" s="18"/>
      <c r="J33" s="15"/>
      <c r="K33" s="27"/>
      <c r="L33" s="6"/>
      <c r="M33" s="6"/>
      <c r="N33" s="6"/>
      <c r="O33" s="6"/>
      <c r="P33" s="6"/>
      <c r="Q33" s="6"/>
      <c r="R33" s="6"/>
    </row>
    <row r="34" spans="1:18" ht="16.5" hidden="1">
      <c r="A34" s="107"/>
      <c r="B34" s="107"/>
      <c r="C34" s="108"/>
      <c r="D34" s="108"/>
      <c r="E34" s="18"/>
      <c r="F34" s="14"/>
      <c r="G34" s="27"/>
      <c r="H34" s="15"/>
      <c r="I34" s="18"/>
      <c r="J34" s="15"/>
      <c r="K34" s="27"/>
      <c r="L34" s="6"/>
      <c r="M34" s="6"/>
      <c r="N34" s="6"/>
      <c r="O34" s="6"/>
      <c r="P34" s="6"/>
      <c r="Q34" s="6"/>
      <c r="R34" s="6"/>
    </row>
    <row r="35" spans="1:18" ht="16.5">
      <c r="A35" s="107"/>
      <c r="B35" s="107"/>
      <c r="C35" s="108" t="s">
        <v>19</v>
      </c>
      <c r="D35" s="108"/>
      <c r="E35" s="18"/>
      <c r="F35" s="14"/>
      <c r="G35" s="27"/>
      <c r="H35" s="15"/>
      <c r="I35" s="18"/>
      <c r="J35" s="15"/>
      <c r="K35" s="27"/>
      <c r="L35" s="6"/>
      <c r="M35" s="6"/>
      <c r="N35" s="6"/>
      <c r="O35" s="6"/>
      <c r="P35" s="6"/>
      <c r="Q35" s="6"/>
      <c r="R35" s="6"/>
    </row>
    <row r="36" spans="1:18" ht="16.5">
      <c r="A36" s="107"/>
      <c r="B36" s="107"/>
      <c r="C36" s="108"/>
      <c r="D36" s="108"/>
      <c r="E36" s="18"/>
      <c r="F36" s="14"/>
      <c r="G36" s="27"/>
      <c r="H36" s="15"/>
      <c r="I36" s="18"/>
      <c r="J36" s="15"/>
      <c r="K36" s="27"/>
      <c r="L36" s="6"/>
      <c r="M36" s="6"/>
      <c r="N36" s="6"/>
      <c r="O36" s="6"/>
      <c r="P36" s="6"/>
      <c r="Q36" s="6"/>
      <c r="R36" s="6"/>
    </row>
    <row r="37" spans="1:18" ht="16.5">
      <c r="A37" s="107"/>
      <c r="B37" s="107" t="s">
        <v>24</v>
      </c>
      <c r="C37" s="108" t="s">
        <v>129</v>
      </c>
      <c r="D37" s="108"/>
      <c r="E37" s="61" t="s">
        <v>16</v>
      </c>
      <c r="F37" s="14"/>
      <c r="G37" s="60" t="s">
        <v>16</v>
      </c>
      <c r="H37" s="15"/>
      <c r="I37" s="18" t="str">
        <f>E37</f>
        <v>-</v>
      </c>
      <c r="J37" s="15"/>
      <c r="K37" s="27" t="str">
        <f>G37</f>
        <v>-</v>
      </c>
      <c r="L37" s="6"/>
      <c r="M37" s="6"/>
      <c r="N37" s="6"/>
      <c r="O37" s="6"/>
      <c r="P37" s="6"/>
      <c r="Q37" s="6"/>
      <c r="R37" s="6"/>
    </row>
    <row r="38" spans="1:18" ht="16.5">
      <c r="A38" s="107"/>
      <c r="B38" s="107"/>
      <c r="C38" s="108" t="s">
        <v>130</v>
      </c>
      <c r="D38" s="108"/>
      <c r="E38" s="61"/>
      <c r="F38" s="14"/>
      <c r="G38" s="60"/>
      <c r="H38" s="15"/>
      <c r="I38" s="18"/>
      <c r="J38" s="15"/>
      <c r="K38" s="27"/>
      <c r="L38" s="6"/>
      <c r="M38" s="6"/>
      <c r="N38" s="6"/>
      <c r="O38" s="6"/>
      <c r="P38" s="6"/>
      <c r="Q38" s="6"/>
      <c r="R38" s="6"/>
    </row>
    <row r="39" spans="1:18" ht="16.5">
      <c r="A39" s="107"/>
      <c r="B39" s="107"/>
      <c r="C39" s="108"/>
      <c r="D39" s="108"/>
      <c r="E39" s="62"/>
      <c r="F39" s="14"/>
      <c r="G39" s="63"/>
      <c r="H39" s="15"/>
      <c r="I39" s="62"/>
      <c r="J39" s="15"/>
      <c r="K39" s="63"/>
      <c r="L39" s="6"/>
      <c r="M39" s="6"/>
      <c r="N39" s="6"/>
      <c r="O39" s="6"/>
      <c r="P39" s="6"/>
      <c r="Q39" s="6"/>
      <c r="R39" s="6"/>
    </row>
    <row r="40" spans="1:18" ht="16.5">
      <c r="A40" s="107"/>
      <c r="B40" s="107" t="s">
        <v>25</v>
      </c>
      <c r="C40" s="108" t="s">
        <v>148</v>
      </c>
      <c r="D40" s="108"/>
      <c r="E40" s="18">
        <f>E32</f>
        <v>3605</v>
      </c>
      <c r="F40" s="14"/>
      <c r="G40" s="27">
        <f>G32</f>
        <v>1837</v>
      </c>
      <c r="H40" s="15"/>
      <c r="I40" s="18">
        <f>I32</f>
        <v>3605</v>
      </c>
      <c r="J40" s="15"/>
      <c r="K40" s="27">
        <f>K32</f>
        <v>1837</v>
      </c>
      <c r="L40" s="6"/>
      <c r="M40" s="6"/>
      <c r="N40" s="6"/>
      <c r="O40" s="6"/>
      <c r="P40" s="6"/>
      <c r="Q40" s="6"/>
      <c r="R40" s="6"/>
    </row>
    <row r="41" spans="1:18" ht="16.5">
      <c r="A41" s="107"/>
      <c r="B41" s="107"/>
      <c r="C41" s="108" t="s">
        <v>131</v>
      </c>
      <c r="D41" s="108"/>
      <c r="E41" s="18"/>
      <c r="F41" s="14"/>
      <c r="G41" s="27"/>
      <c r="H41" s="15"/>
      <c r="I41" s="18"/>
      <c r="J41" s="15"/>
      <c r="K41" s="27"/>
      <c r="L41" s="6"/>
      <c r="M41" s="6"/>
      <c r="N41" s="6"/>
      <c r="O41" s="6"/>
      <c r="P41" s="6"/>
      <c r="Q41" s="6"/>
      <c r="R41" s="6"/>
    </row>
    <row r="42" spans="1:18" ht="16.5">
      <c r="A42" s="107"/>
      <c r="B42" s="107"/>
      <c r="C42" s="108" t="s">
        <v>132</v>
      </c>
      <c r="D42" s="108"/>
      <c r="E42" s="18"/>
      <c r="F42" s="14"/>
      <c r="G42" s="27"/>
      <c r="H42" s="15"/>
      <c r="I42" s="18"/>
      <c r="J42" s="15"/>
      <c r="K42" s="27"/>
      <c r="L42" s="6"/>
      <c r="M42" s="6"/>
      <c r="N42" s="6"/>
      <c r="O42" s="6"/>
      <c r="P42" s="6"/>
      <c r="Q42" s="6"/>
      <c r="R42" s="6"/>
    </row>
    <row r="43" spans="1:18" ht="16.5">
      <c r="A43" s="107"/>
      <c r="B43" s="107"/>
      <c r="C43" s="108"/>
      <c r="D43" s="108"/>
      <c r="E43" s="18"/>
      <c r="F43" s="14"/>
      <c r="G43" s="27"/>
      <c r="H43" s="15"/>
      <c r="I43" s="18"/>
      <c r="J43" s="15"/>
      <c r="K43" s="27"/>
      <c r="L43" s="6"/>
      <c r="M43" s="6"/>
      <c r="N43" s="6"/>
      <c r="O43" s="6"/>
      <c r="P43" s="6"/>
      <c r="Q43" s="6"/>
      <c r="R43" s="6"/>
    </row>
    <row r="44" spans="1:18" ht="16.5">
      <c r="A44" s="107"/>
      <c r="B44" s="107" t="s">
        <v>26</v>
      </c>
      <c r="C44" s="108" t="s">
        <v>133</v>
      </c>
      <c r="D44" s="108"/>
      <c r="E44" s="18">
        <f>-(204+216)</f>
        <v>-420</v>
      </c>
      <c r="F44" s="14"/>
      <c r="G44" s="60">
        <v>-204</v>
      </c>
      <c r="H44" s="15"/>
      <c r="I44" s="18">
        <f>-(204+216)</f>
        <v>-420</v>
      </c>
      <c r="J44" s="15"/>
      <c r="K44" s="27">
        <v>-204</v>
      </c>
      <c r="L44" s="6"/>
      <c r="M44" s="6"/>
      <c r="N44" s="6"/>
      <c r="O44" s="6"/>
      <c r="P44" s="6"/>
      <c r="Q44" s="6"/>
      <c r="R44" s="6"/>
    </row>
    <row r="45" spans="1:18" ht="16.5">
      <c r="A45" s="107"/>
      <c r="B45" s="107"/>
      <c r="C45" s="108"/>
      <c r="D45" s="108"/>
      <c r="E45" s="62"/>
      <c r="F45" s="14"/>
      <c r="G45" s="63"/>
      <c r="H45" s="15"/>
      <c r="I45" s="62"/>
      <c r="J45" s="15"/>
      <c r="K45" s="63"/>
      <c r="L45" s="6"/>
      <c r="M45" s="6"/>
      <c r="N45" s="6"/>
      <c r="O45" s="6"/>
      <c r="P45" s="6"/>
      <c r="Q45" s="6"/>
      <c r="R45" s="6"/>
    </row>
    <row r="46" spans="1:18" ht="16.5">
      <c r="A46" s="107"/>
      <c r="B46" s="107" t="s">
        <v>28</v>
      </c>
      <c r="C46" s="107" t="s">
        <v>28</v>
      </c>
      <c r="D46" s="108" t="s">
        <v>134</v>
      </c>
      <c r="E46" s="18">
        <f>E40+E44</f>
        <v>3185</v>
      </c>
      <c r="F46" s="14"/>
      <c r="G46" s="27">
        <f>G40+G44</f>
        <v>1633</v>
      </c>
      <c r="H46" s="15"/>
      <c r="I46" s="18">
        <f>I40+I44</f>
        <v>3185</v>
      </c>
      <c r="J46" s="15"/>
      <c r="K46" s="27">
        <f>K40+K44</f>
        <v>1633</v>
      </c>
      <c r="L46" s="6"/>
      <c r="M46" s="6"/>
      <c r="N46" s="6"/>
      <c r="O46" s="6"/>
      <c r="P46" s="6"/>
      <c r="Q46" s="6"/>
      <c r="R46" s="6"/>
    </row>
    <row r="47" spans="1:18" ht="16.5">
      <c r="A47" s="107"/>
      <c r="B47" s="107"/>
      <c r="C47" s="108"/>
      <c r="D47" s="108" t="s">
        <v>29</v>
      </c>
      <c r="E47" s="18"/>
      <c r="F47" s="14"/>
      <c r="G47" s="27"/>
      <c r="H47" s="15"/>
      <c r="I47" s="18"/>
      <c r="J47" s="15"/>
      <c r="K47" s="27"/>
      <c r="L47" s="6"/>
      <c r="M47" s="6"/>
      <c r="N47" s="6"/>
      <c r="O47" s="6"/>
      <c r="P47" s="6"/>
      <c r="Q47" s="6"/>
      <c r="R47" s="6"/>
    </row>
    <row r="48" spans="1:18" ht="16.5">
      <c r="A48" s="107"/>
      <c r="B48" s="107"/>
      <c r="C48" s="108"/>
      <c r="D48" s="108"/>
      <c r="E48" s="18"/>
      <c r="F48" s="14"/>
      <c r="G48" s="27"/>
      <c r="H48" s="15"/>
      <c r="I48" s="18"/>
      <c r="J48" s="15"/>
      <c r="K48" s="27"/>
      <c r="L48" s="6"/>
      <c r="M48" s="6"/>
      <c r="N48" s="6"/>
      <c r="O48" s="6"/>
      <c r="P48" s="6"/>
      <c r="Q48" s="6"/>
      <c r="R48" s="6"/>
    </row>
    <row r="49" spans="1:18" ht="16.5">
      <c r="A49" s="107"/>
      <c r="B49" s="107"/>
      <c r="C49" s="108" t="s">
        <v>30</v>
      </c>
      <c r="D49" s="108" t="s">
        <v>135</v>
      </c>
      <c r="E49" s="61">
        <v>0</v>
      </c>
      <c r="F49" s="14"/>
      <c r="G49" s="60">
        <v>0</v>
      </c>
      <c r="H49" s="15"/>
      <c r="I49" s="18">
        <v>0</v>
      </c>
      <c r="J49" s="15"/>
      <c r="K49" s="27">
        <v>0</v>
      </c>
      <c r="L49" s="6"/>
      <c r="M49" s="6"/>
      <c r="N49" s="6"/>
      <c r="O49" s="6"/>
      <c r="P49" s="6"/>
      <c r="Q49" s="6"/>
      <c r="R49" s="6"/>
    </row>
    <row r="50" spans="1:18" ht="16.5">
      <c r="A50" s="107"/>
      <c r="B50" s="107"/>
      <c r="C50" s="108"/>
      <c r="D50" s="108"/>
      <c r="E50" s="61"/>
      <c r="F50" s="14"/>
      <c r="G50" s="60"/>
      <c r="H50" s="15"/>
      <c r="I50" s="18"/>
      <c r="J50" s="15"/>
      <c r="K50" s="27"/>
      <c r="L50" s="6"/>
      <c r="M50" s="6"/>
      <c r="N50" s="6"/>
      <c r="O50" s="6"/>
      <c r="P50" s="6"/>
      <c r="Q50" s="6"/>
      <c r="R50" s="6"/>
    </row>
    <row r="51" spans="1:18" ht="16.5">
      <c r="A51" s="107"/>
      <c r="B51" s="107" t="s">
        <v>31</v>
      </c>
      <c r="C51" s="108" t="s">
        <v>136</v>
      </c>
      <c r="D51" s="108"/>
      <c r="E51" s="61">
        <v>0</v>
      </c>
      <c r="F51" s="14"/>
      <c r="G51" s="60">
        <v>0</v>
      </c>
      <c r="H51" s="15"/>
      <c r="I51" s="18">
        <v>0</v>
      </c>
      <c r="J51" s="15"/>
      <c r="K51" s="27">
        <v>0</v>
      </c>
      <c r="L51" s="6"/>
      <c r="M51" s="6"/>
      <c r="N51" s="6"/>
      <c r="O51" s="6"/>
      <c r="P51" s="6"/>
      <c r="Q51" s="6"/>
      <c r="R51" s="6"/>
    </row>
    <row r="52" spans="1:18" ht="16.5">
      <c r="A52" s="107"/>
      <c r="B52" s="107"/>
      <c r="C52" s="108"/>
      <c r="D52" s="108"/>
      <c r="E52" s="62"/>
      <c r="F52" s="14"/>
      <c r="G52" s="63"/>
      <c r="H52" s="15"/>
      <c r="I52" s="62"/>
      <c r="J52" s="15"/>
      <c r="K52" s="63"/>
      <c r="L52" s="6"/>
      <c r="M52" s="6"/>
      <c r="N52" s="6"/>
      <c r="O52" s="6"/>
      <c r="P52" s="6"/>
      <c r="Q52" s="6"/>
      <c r="R52" s="6"/>
    </row>
    <row r="53" spans="1:18" ht="16.5">
      <c r="A53" s="107"/>
      <c r="B53" s="107" t="s">
        <v>33</v>
      </c>
      <c r="C53" s="108" t="s">
        <v>137</v>
      </c>
      <c r="D53" s="108"/>
      <c r="E53" s="18">
        <f>E46+E49</f>
        <v>3185</v>
      </c>
      <c r="F53" s="14"/>
      <c r="G53" s="27">
        <f>G46+G49</f>
        <v>1633</v>
      </c>
      <c r="H53" s="15"/>
      <c r="I53" s="18">
        <f>I46+I49</f>
        <v>3185</v>
      </c>
      <c r="J53" s="15"/>
      <c r="K53" s="27">
        <f>K46+K49</f>
        <v>1633</v>
      </c>
      <c r="L53" s="6"/>
      <c r="M53" s="6"/>
      <c r="N53" s="6"/>
      <c r="O53" s="6"/>
      <c r="P53" s="6"/>
      <c r="Q53" s="6"/>
      <c r="R53" s="6"/>
    </row>
    <row r="54" spans="1:18" ht="16.5">
      <c r="A54" s="107"/>
      <c r="B54" s="107"/>
      <c r="C54" s="108" t="s">
        <v>138</v>
      </c>
      <c r="D54" s="108"/>
      <c r="E54" s="18"/>
      <c r="F54" s="14"/>
      <c r="G54" s="27"/>
      <c r="H54" s="15"/>
      <c r="I54" s="18"/>
      <c r="J54" s="15"/>
      <c r="K54" s="27"/>
      <c r="L54" s="6"/>
      <c r="M54" s="6"/>
      <c r="N54" s="6"/>
      <c r="O54" s="6"/>
      <c r="P54" s="6"/>
      <c r="Q54" s="6"/>
      <c r="R54" s="6"/>
    </row>
    <row r="55" spans="1:18" ht="16.5">
      <c r="A55" s="107"/>
      <c r="B55" s="107"/>
      <c r="C55" s="108"/>
      <c r="D55" s="108"/>
      <c r="E55" s="18"/>
      <c r="F55" s="14"/>
      <c r="G55" s="27"/>
      <c r="H55" s="15"/>
      <c r="I55" s="18"/>
      <c r="J55" s="15"/>
      <c r="K55" s="27"/>
      <c r="L55" s="6"/>
      <c r="M55" s="6"/>
      <c r="N55" s="6"/>
      <c r="O55" s="6"/>
      <c r="P55" s="6"/>
      <c r="Q55" s="6"/>
      <c r="R55" s="6"/>
    </row>
    <row r="56" spans="1:18" ht="16.5">
      <c r="A56" s="107"/>
      <c r="B56" s="107" t="s">
        <v>37</v>
      </c>
      <c r="C56" s="108" t="s">
        <v>28</v>
      </c>
      <c r="D56" s="108" t="s">
        <v>34</v>
      </c>
      <c r="E56" s="61" t="s">
        <v>16</v>
      </c>
      <c r="F56" s="14"/>
      <c r="G56" s="60" t="s">
        <v>16</v>
      </c>
      <c r="H56" s="15"/>
      <c r="I56" s="18" t="str">
        <f>E56</f>
        <v>-</v>
      </c>
      <c r="J56" s="15"/>
      <c r="K56" s="27" t="str">
        <f>G56</f>
        <v>-</v>
      </c>
      <c r="L56" s="6"/>
      <c r="M56" s="6"/>
      <c r="N56" s="6"/>
      <c r="O56" s="6"/>
      <c r="P56" s="6"/>
      <c r="Q56" s="6"/>
      <c r="R56" s="6"/>
    </row>
    <row r="57" spans="1:18" ht="16.5">
      <c r="A57" s="107"/>
      <c r="B57" s="107"/>
      <c r="C57" s="108" t="s">
        <v>30</v>
      </c>
      <c r="D57" s="108" t="s">
        <v>135</v>
      </c>
      <c r="E57" s="61" t="s">
        <v>16</v>
      </c>
      <c r="F57" s="14"/>
      <c r="G57" s="60" t="s">
        <v>16</v>
      </c>
      <c r="H57" s="15"/>
      <c r="I57" s="18" t="str">
        <f>E57</f>
        <v>-</v>
      </c>
      <c r="J57" s="15"/>
      <c r="K57" s="27" t="str">
        <f>G57</f>
        <v>-</v>
      </c>
      <c r="L57" s="6"/>
      <c r="M57" s="6"/>
      <c r="N57" s="6"/>
      <c r="O57" s="6"/>
      <c r="P57" s="6"/>
      <c r="Q57" s="6"/>
      <c r="R57" s="6"/>
    </row>
    <row r="58" spans="1:18" ht="16.5">
      <c r="A58" s="107"/>
      <c r="B58" s="107"/>
      <c r="C58" s="108" t="s">
        <v>35</v>
      </c>
      <c r="D58" s="108" t="s">
        <v>36</v>
      </c>
      <c r="E58" s="61" t="s">
        <v>16</v>
      </c>
      <c r="F58" s="14"/>
      <c r="G58" s="60" t="s">
        <v>16</v>
      </c>
      <c r="H58" s="15"/>
      <c r="I58" s="18" t="str">
        <f>E58</f>
        <v>-</v>
      </c>
      <c r="J58" s="15"/>
      <c r="K58" s="27" t="str">
        <f>G58</f>
        <v>-</v>
      </c>
      <c r="L58" s="6"/>
      <c r="M58" s="6"/>
      <c r="N58" s="6"/>
      <c r="O58" s="6"/>
      <c r="P58" s="6"/>
      <c r="Q58" s="6"/>
      <c r="R58" s="6"/>
    </row>
    <row r="59" spans="1:18" ht="16.5">
      <c r="A59" s="107"/>
      <c r="B59" s="107"/>
      <c r="C59" s="108"/>
      <c r="D59" s="108" t="s">
        <v>32</v>
      </c>
      <c r="E59" s="18"/>
      <c r="F59" s="14"/>
      <c r="G59" s="27"/>
      <c r="H59" s="15"/>
      <c r="I59" s="18"/>
      <c r="J59" s="15"/>
      <c r="K59" s="27"/>
      <c r="L59" s="6"/>
      <c r="M59" s="6"/>
      <c r="N59" s="6"/>
      <c r="O59" s="6"/>
      <c r="P59" s="6"/>
      <c r="Q59" s="6"/>
      <c r="R59" s="6"/>
    </row>
    <row r="60" spans="1:18" ht="16.5">
      <c r="A60" s="107"/>
      <c r="B60" s="107"/>
      <c r="C60" s="108"/>
      <c r="D60" s="108"/>
      <c r="E60" s="18"/>
      <c r="F60" s="14"/>
      <c r="G60" s="27"/>
      <c r="H60" s="15"/>
      <c r="I60" s="18"/>
      <c r="J60" s="15"/>
      <c r="K60" s="27"/>
      <c r="L60" s="6"/>
      <c r="M60" s="6"/>
      <c r="N60" s="6"/>
      <c r="O60" s="6"/>
      <c r="P60" s="6"/>
      <c r="Q60" s="6"/>
      <c r="R60" s="6"/>
    </row>
    <row r="61" spans="1:18" ht="17.25" thickBot="1">
      <c r="A61" s="107"/>
      <c r="B61" s="107" t="s">
        <v>139</v>
      </c>
      <c r="C61" s="108" t="s">
        <v>140</v>
      </c>
      <c r="D61" s="108"/>
      <c r="E61" s="64">
        <f>E53</f>
        <v>3185</v>
      </c>
      <c r="F61" s="14"/>
      <c r="G61" s="65">
        <f>G53</f>
        <v>1633</v>
      </c>
      <c r="H61" s="15"/>
      <c r="I61" s="64">
        <f>I53</f>
        <v>3185</v>
      </c>
      <c r="J61" s="15"/>
      <c r="K61" s="65">
        <f>K53</f>
        <v>1633</v>
      </c>
      <c r="L61" s="6"/>
      <c r="M61" s="6"/>
      <c r="N61" s="6"/>
      <c r="O61" s="6"/>
      <c r="P61" s="6"/>
      <c r="Q61" s="6"/>
      <c r="R61" s="6"/>
    </row>
    <row r="62" spans="1:18" ht="17.25" thickTop="1">
      <c r="A62" s="107"/>
      <c r="B62" s="107"/>
      <c r="C62" s="108" t="s">
        <v>141</v>
      </c>
      <c r="D62" s="108"/>
      <c r="E62" s="18"/>
      <c r="F62" s="14"/>
      <c r="G62" s="27"/>
      <c r="H62" s="15"/>
      <c r="I62" s="18"/>
      <c r="J62" s="15"/>
      <c r="K62" s="27"/>
      <c r="L62" s="6"/>
      <c r="M62" s="6"/>
      <c r="N62" s="6"/>
      <c r="O62" s="6"/>
      <c r="P62" s="6"/>
      <c r="Q62" s="6"/>
      <c r="R62" s="6"/>
    </row>
    <row r="63" spans="1:18" ht="16.5">
      <c r="A63" s="107"/>
      <c r="B63" s="107"/>
      <c r="C63" s="108"/>
      <c r="D63" s="108"/>
      <c r="E63" s="18"/>
      <c r="F63" s="14"/>
      <c r="G63" s="27"/>
      <c r="H63" s="15"/>
      <c r="I63" s="18"/>
      <c r="J63" s="15"/>
      <c r="K63" s="27"/>
      <c r="L63" s="6"/>
      <c r="M63" s="6"/>
      <c r="N63" s="6"/>
      <c r="O63" s="6"/>
      <c r="P63" s="6"/>
      <c r="Q63" s="6"/>
      <c r="R63" s="6"/>
    </row>
    <row r="64" spans="1:18" ht="16.5">
      <c r="A64" s="107">
        <v>3</v>
      </c>
      <c r="C64" s="108" t="s">
        <v>142</v>
      </c>
      <c r="D64" s="108"/>
      <c r="E64" s="25"/>
      <c r="F64" s="14"/>
      <c r="G64" s="27"/>
      <c r="H64" s="15"/>
      <c r="I64" s="18"/>
      <c r="J64" s="15"/>
      <c r="K64" s="27"/>
      <c r="L64" s="6"/>
      <c r="M64" s="6"/>
      <c r="N64" s="6"/>
      <c r="O64" s="6"/>
      <c r="P64" s="6"/>
      <c r="Q64" s="6"/>
      <c r="R64" s="6"/>
    </row>
    <row r="65" spans="1:18" ht="16.5">
      <c r="A65" s="107"/>
      <c r="C65" s="108" t="s">
        <v>38</v>
      </c>
      <c r="D65" s="108"/>
      <c r="E65" s="18"/>
      <c r="F65" s="14"/>
      <c r="G65" s="27"/>
      <c r="H65" s="15"/>
      <c r="I65" s="18"/>
      <c r="J65" s="15"/>
      <c r="K65" s="27"/>
      <c r="L65" s="6"/>
      <c r="M65" s="6"/>
      <c r="N65" s="6"/>
      <c r="O65" s="6"/>
      <c r="P65" s="6"/>
      <c r="Q65" s="6"/>
      <c r="R65" s="6"/>
    </row>
    <row r="66" spans="1:18" ht="16.5">
      <c r="A66" s="107"/>
      <c r="C66" s="108" t="s">
        <v>39</v>
      </c>
      <c r="D66" s="108"/>
      <c r="E66" s="18"/>
      <c r="F66" s="14"/>
      <c r="G66" s="27"/>
      <c r="H66" s="15"/>
      <c r="I66" s="18"/>
      <c r="J66" s="15"/>
      <c r="K66" s="27"/>
      <c r="L66" s="6"/>
      <c r="M66" s="6"/>
      <c r="N66" s="6"/>
      <c r="O66" s="6"/>
      <c r="P66" s="6"/>
      <c r="Q66" s="6"/>
      <c r="R66" s="6"/>
    </row>
    <row r="67" spans="1:18" ht="16.5">
      <c r="A67" s="107"/>
      <c r="B67" s="107"/>
      <c r="C67" s="108"/>
      <c r="D67" s="108"/>
      <c r="E67" s="18"/>
      <c r="F67" s="14"/>
      <c r="G67" s="27"/>
      <c r="H67" s="15"/>
      <c r="I67" s="18"/>
      <c r="J67" s="15"/>
      <c r="K67" s="27"/>
      <c r="L67" s="6"/>
      <c r="M67" s="6"/>
      <c r="N67" s="6"/>
      <c r="O67" s="6"/>
      <c r="P67" s="6"/>
      <c r="Q67" s="6"/>
      <c r="R67" s="6"/>
    </row>
    <row r="68" spans="1:18" ht="16.5">
      <c r="A68" s="107"/>
      <c r="B68" s="107"/>
      <c r="C68" s="108" t="s">
        <v>12</v>
      </c>
      <c r="D68" s="108" t="s">
        <v>123</v>
      </c>
      <c r="E68" s="25">
        <f>(E53/40286.333)*100</f>
        <v>7.905906948641864</v>
      </c>
      <c r="F68" s="14"/>
      <c r="G68" s="28">
        <f>G53/39999*100</f>
        <v>4.082602065051626</v>
      </c>
      <c r="H68" s="15"/>
      <c r="I68" s="25">
        <f>(I53/40286.333)*100</f>
        <v>7.905906948641864</v>
      </c>
      <c r="J68" s="15"/>
      <c r="K68" s="28">
        <f>(K53/39999)*100</f>
        <v>4.082602065051626</v>
      </c>
      <c r="L68" s="6"/>
      <c r="M68" s="6"/>
      <c r="N68" s="6"/>
      <c r="O68" s="6"/>
      <c r="P68" s="6"/>
      <c r="Q68" s="6"/>
      <c r="R68" s="6"/>
    </row>
    <row r="69" spans="1:18" ht="16.5">
      <c r="A69" s="107"/>
      <c r="B69" s="107"/>
      <c r="C69" s="108"/>
      <c r="D69" s="108" t="s">
        <v>155</v>
      </c>
      <c r="E69" s="25"/>
      <c r="F69" s="14"/>
      <c r="G69" s="27"/>
      <c r="H69" s="15"/>
      <c r="I69" s="25"/>
      <c r="J69" s="15"/>
      <c r="K69" s="27"/>
      <c r="L69" s="6"/>
      <c r="M69" s="6"/>
      <c r="N69" s="6"/>
      <c r="O69" s="6"/>
      <c r="P69" s="6"/>
      <c r="Q69" s="6"/>
      <c r="R69" s="6"/>
    </row>
    <row r="70" spans="1:18" ht="16.5">
      <c r="A70" s="107"/>
      <c r="B70" s="107"/>
      <c r="C70" s="108"/>
      <c r="D70" s="108" t="s">
        <v>124</v>
      </c>
      <c r="E70" s="25"/>
      <c r="F70" s="14"/>
      <c r="G70" s="27"/>
      <c r="H70" s="15"/>
      <c r="I70" s="25"/>
      <c r="J70" s="15"/>
      <c r="K70" s="27"/>
      <c r="L70" s="6"/>
      <c r="M70" s="6"/>
      <c r="N70" s="6"/>
      <c r="O70" s="6"/>
      <c r="P70" s="6"/>
      <c r="Q70" s="6"/>
      <c r="R70" s="6"/>
    </row>
    <row r="71" spans="1:18" ht="16.5">
      <c r="A71" s="107"/>
      <c r="B71" s="107"/>
      <c r="C71" s="108" t="s">
        <v>14</v>
      </c>
      <c r="D71" s="108" t="s">
        <v>186</v>
      </c>
      <c r="E71" s="25">
        <f>(E53/41368.269)*100</f>
        <v>7.69913771349727</v>
      </c>
      <c r="F71" s="14"/>
      <c r="G71" s="27" t="s">
        <v>187</v>
      </c>
      <c r="H71" s="14"/>
      <c r="I71" s="25">
        <f>(I53/41368.269)*100</f>
        <v>7.69913771349727</v>
      </c>
      <c r="J71" s="14"/>
      <c r="K71" s="27" t="s">
        <v>187</v>
      </c>
      <c r="L71" s="6"/>
      <c r="M71" s="6"/>
      <c r="N71" s="6"/>
      <c r="O71" s="6"/>
      <c r="P71" s="6"/>
      <c r="Q71" s="6"/>
      <c r="R71" s="6"/>
    </row>
    <row r="72" spans="1:18" ht="16.5">
      <c r="A72" s="107"/>
      <c r="B72" s="107"/>
      <c r="C72" s="108"/>
      <c r="D72" s="108" t="s">
        <v>143</v>
      </c>
      <c r="E72" s="18"/>
      <c r="F72" s="14"/>
      <c r="G72" s="19"/>
      <c r="H72" s="14"/>
      <c r="I72" s="20"/>
      <c r="J72" s="14"/>
      <c r="K72" s="19"/>
      <c r="L72" s="6"/>
      <c r="M72" s="6"/>
      <c r="N72" s="6"/>
      <c r="O72" s="6"/>
      <c r="P72" s="6"/>
      <c r="Q72" s="6"/>
      <c r="R72" s="6"/>
    </row>
    <row r="73" spans="1:18" ht="17.25" thickBot="1">
      <c r="A73" s="107"/>
      <c r="B73" s="107"/>
      <c r="C73" s="108"/>
      <c r="D73" s="108"/>
      <c r="E73" s="21"/>
      <c r="F73" s="22"/>
      <c r="G73" s="23"/>
      <c r="H73" s="14"/>
      <c r="I73" s="24"/>
      <c r="J73" s="22"/>
      <c r="K73" s="23"/>
      <c r="L73" s="6"/>
      <c r="M73" s="6"/>
      <c r="N73" s="6"/>
      <c r="O73" s="6"/>
      <c r="P73" s="6"/>
      <c r="Q73" s="6"/>
      <c r="R73" s="6"/>
    </row>
    <row r="74" spans="1:4" ht="16.5">
      <c r="A74" s="108"/>
      <c r="B74" s="108"/>
      <c r="C74" s="107" t="s">
        <v>40</v>
      </c>
      <c r="D74" s="108" t="s">
        <v>41</v>
      </c>
    </row>
    <row r="75" spans="2:4" ht="15">
      <c r="B75"/>
      <c r="C75" s="1"/>
      <c r="D75"/>
    </row>
    <row r="76" spans="1:4" ht="15">
      <c r="A76" s="1"/>
      <c r="D76"/>
    </row>
  </sheetData>
  <printOptions horizontalCentered="1"/>
  <pageMargins left="0.3937007874015748" right="0.3937007874015748" top="0.5118110236220472" bottom="0.4330708661417323" header="0.5118110236220472" footer="0.5118110236220472"/>
  <pageSetup fitToHeight="1" fitToWidth="1" orientation="portrait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workbookViewId="0" topLeftCell="A1">
      <selection activeCell="D50" sqref="D50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4.875" style="2" customWidth="1"/>
    <col min="5" max="5" width="2.625" style="2" customWidth="1"/>
    <col min="6" max="6" width="15.125" style="2" customWidth="1"/>
    <col min="7" max="7" width="2.375" style="2" customWidth="1"/>
    <col min="8" max="8" width="0.875" style="2" customWidth="1"/>
    <col min="9" max="9" width="2.25390625" style="2" customWidth="1"/>
    <col min="10" max="10" width="14.75390625" style="2" customWidth="1"/>
    <col min="11" max="11" width="2.00390625" style="2" customWidth="1"/>
    <col min="12" max="16384" width="10.75390625" style="2" customWidth="1"/>
  </cols>
  <sheetData>
    <row r="1" spans="2:5" ht="15">
      <c r="B1"/>
      <c r="C1" s="1"/>
      <c r="D1" s="1"/>
      <c r="E1" s="1"/>
    </row>
    <row r="2" spans="2:5" ht="15">
      <c r="B2" s="1" t="s">
        <v>121</v>
      </c>
      <c r="C2" s="1"/>
      <c r="D2" s="1"/>
      <c r="E2" s="1"/>
    </row>
    <row r="3" ht="15.75" thickBot="1">
      <c r="B3" s="1" t="s">
        <v>42</v>
      </c>
    </row>
    <row r="4" spans="5:11" ht="15">
      <c r="E4" s="67"/>
      <c r="F4" s="56" t="s">
        <v>43</v>
      </c>
      <c r="G4" s="68"/>
      <c r="H4" s="3"/>
      <c r="I4" s="74"/>
      <c r="J4" s="56" t="s">
        <v>44</v>
      </c>
      <c r="K4" s="75"/>
    </row>
    <row r="5" spans="5:11" ht="15">
      <c r="E5" s="69"/>
      <c r="F5" s="3" t="s">
        <v>45</v>
      </c>
      <c r="G5" s="70"/>
      <c r="H5" s="3"/>
      <c r="I5" s="17"/>
      <c r="J5" s="3" t="s">
        <v>46</v>
      </c>
      <c r="K5" s="76"/>
    </row>
    <row r="6" spans="5:11" ht="15">
      <c r="E6" s="69"/>
      <c r="F6" s="3" t="s">
        <v>3</v>
      </c>
      <c r="G6" s="70"/>
      <c r="H6" s="3"/>
      <c r="I6" s="17"/>
      <c r="J6" s="3" t="s">
        <v>115</v>
      </c>
      <c r="K6" s="76"/>
    </row>
    <row r="7" spans="5:11" ht="15">
      <c r="E7" s="69"/>
      <c r="F7" s="3" t="s">
        <v>8</v>
      </c>
      <c r="G7" s="70"/>
      <c r="H7" s="3"/>
      <c r="I7" s="17"/>
      <c r="J7" s="3" t="s">
        <v>116</v>
      </c>
      <c r="K7" s="76"/>
    </row>
    <row r="8" spans="5:11" ht="15">
      <c r="E8" s="69"/>
      <c r="F8" s="3" t="s">
        <v>150</v>
      </c>
      <c r="G8" s="70"/>
      <c r="H8" s="3"/>
      <c r="I8" s="17"/>
      <c r="J8" s="3" t="s">
        <v>144</v>
      </c>
      <c r="K8" s="76"/>
    </row>
    <row r="9" spans="5:11" ht="15.75" thickBot="1">
      <c r="E9" s="71"/>
      <c r="F9" s="72" t="s">
        <v>11</v>
      </c>
      <c r="G9" s="73"/>
      <c r="H9" s="3"/>
      <c r="I9" s="77"/>
      <c r="J9" s="72" t="s">
        <v>47</v>
      </c>
      <c r="K9" s="78"/>
    </row>
    <row r="10" spans="5:11" ht="15">
      <c r="E10" s="67"/>
      <c r="F10" s="54"/>
      <c r="G10" s="79"/>
      <c r="H10" s="55"/>
      <c r="I10" s="86"/>
      <c r="J10" s="56"/>
      <c r="K10" s="75"/>
    </row>
    <row r="11" spans="2:11" ht="15">
      <c r="B11" s="3">
        <v>1</v>
      </c>
      <c r="C11" s="2" t="s">
        <v>164</v>
      </c>
      <c r="D11"/>
      <c r="E11" s="80"/>
      <c r="F11" s="15">
        <v>65541</v>
      </c>
      <c r="G11" s="81"/>
      <c r="H11" s="15"/>
      <c r="I11" s="18"/>
      <c r="J11" s="15">
        <v>67075</v>
      </c>
      <c r="K11" s="76"/>
    </row>
    <row r="12" spans="2:11" ht="15">
      <c r="B12" s="3">
        <v>2</v>
      </c>
      <c r="C12" s="2" t="s">
        <v>165</v>
      </c>
      <c r="D12"/>
      <c r="E12" s="80"/>
      <c r="F12" s="15">
        <v>29847</v>
      </c>
      <c r="G12" s="81"/>
      <c r="H12" s="15"/>
      <c r="I12" s="18"/>
      <c r="J12" s="15">
        <v>29847.353</v>
      </c>
      <c r="K12" s="76"/>
    </row>
    <row r="13" spans="2:11" ht="15">
      <c r="B13" s="3">
        <v>3</v>
      </c>
      <c r="C13" s="2" t="s">
        <v>48</v>
      </c>
      <c r="D13"/>
      <c r="E13" s="80"/>
      <c r="F13" s="15">
        <v>0</v>
      </c>
      <c r="G13" s="81"/>
      <c r="H13" s="15"/>
      <c r="I13" s="18"/>
      <c r="J13" s="15">
        <v>0</v>
      </c>
      <c r="K13" s="76"/>
    </row>
    <row r="14" spans="2:11" ht="15">
      <c r="B14" s="3">
        <v>4</v>
      </c>
      <c r="C14" s="2" t="s">
        <v>49</v>
      </c>
      <c r="D14"/>
      <c r="E14" s="80"/>
      <c r="F14" s="15">
        <v>2771</v>
      </c>
      <c r="G14" s="81"/>
      <c r="H14" s="15"/>
      <c r="I14" s="18"/>
      <c r="J14" s="15">
        <v>1863</v>
      </c>
      <c r="K14" s="76"/>
    </row>
    <row r="15" spans="2:11" ht="15">
      <c r="B15" s="3"/>
      <c r="C15" s="3"/>
      <c r="E15" s="69"/>
      <c r="F15" s="15"/>
      <c r="G15" s="81"/>
      <c r="H15" s="15"/>
      <c r="I15" s="18"/>
      <c r="J15" s="15"/>
      <c r="K15" s="76"/>
    </row>
    <row r="16" spans="2:11" ht="15">
      <c r="B16" s="3">
        <v>5</v>
      </c>
      <c r="C16" s="2" t="s">
        <v>50</v>
      </c>
      <c r="D16"/>
      <c r="E16" s="80"/>
      <c r="F16" s="15"/>
      <c r="G16" s="81"/>
      <c r="H16" s="15"/>
      <c r="I16" s="18"/>
      <c r="J16" s="15"/>
      <c r="K16" s="76"/>
    </row>
    <row r="17" spans="2:11" ht="15">
      <c r="B17" s="3"/>
      <c r="C17" s="3"/>
      <c r="D17" s="4" t="s">
        <v>166</v>
      </c>
      <c r="E17" s="82"/>
      <c r="F17" s="87">
        <v>12185</v>
      </c>
      <c r="G17" s="81"/>
      <c r="H17" s="15"/>
      <c r="I17" s="18"/>
      <c r="J17" s="87">
        <v>11853</v>
      </c>
      <c r="K17" s="76"/>
    </row>
    <row r="18" spans="2:11" ht="15">
      <c r="B18" s="3"/>
      <c r="C18" s="3"/>
      <c r="D18" s="4" t="s">
        <v>167</v>
      </c>
      <c r="E18" s="82"/>
      <c r="F18" s="88">
        <v>25850</v>
      </c>
      <c r="G18" s="81"/>
      <c r="H18" s="15"/>
      <c r="I18" s="18"/>
      <c r="J18" s="88">
        <v>21299</v>
      </c>
      <c r="K18" s="76"/>
    </row>
    <row r="19" spans="2:11" ht="15">
      <c r="B19" s="3"/>
      <c r="C19" s="3"/>
      <c r="D19" s="4" t="s">
        <v>51</v>
      </c>
      <c r="E19" s="82"/>
      <c r="F19" s="91" t="s">
        <v>16</v>
      </c>
      <c r="G19" s="81"/>
      <c r="H19" s="15"/>
      <c r="I19" s="18"/>
      <c r="J19" s="92" t="s">
        <v>16</v>
      </c>
      <c r="K19" s="76"/>
    </row>
    <row r="20" spans="2:11" ht="15">
      <c r="B20" s="3"/>
      <c r="C20" s="3"/>
      <c r="D20" s="4" t="s">
        <v>52</v>
      </c>
      <c r="E20" s="82"/>
      <c r="F20" s="88">
        <f>8720+6750</f>
        <v>15470</v>
      </c>
      <c r="G20" s="81"/>
      <c r="H20" s="15"/>
      <c r="I20" s="18"/>
      <c r="J20" s="88">
        <f>19020</f>
        <v>19020</v>
      </c>
      <c r="K20" s="76"/>
    </row>
    <row r="21" spans="2:11" ht="15">
      <c r="B21" s="3"/>
      <c r="C21" s="3"/>
      <c r="D21" s="4" t="s">
        <v>53</v>
      </c>
      <c r="E21" s="82"/>
      <c r="F21" s="88">
        <f>4600+11974+121+27</f>
        <v>16722</v>
      </c>
      <c r="G21" s="81"/>
      <c r="H21" s="15"/>
      <c r="I21" s="18"/>
      <c r="J21" s="88">
        <f>13447+27</f>
        <v>13474</v>
      </c>
      <c r="K21" s="76"/>
    </row>
    <row r="22" spans="2:11" ht="15">
      <c r="B22" s="3"/>
      <c r="C22" s="3"/>
      <c r="E22" s="69"/>
      <c r="F22" s="89">
        <f>SUM(F17:F21)</f>
        <v>70227</v>
      </c>
      <c r="G22" s="81"/>
      <c r="H22" s="15"/>
      <c r="I22" s="18"/>
      <c r="J22" s="89">
        <f>SUM(J17:J21)</f>
        <v>65646</v>
      </c>
      <c r="K22" s="76"/>
    </row>
    <row r="23" spans="2:11" ht="15">
      <c r="B23" s="3">
        <v>6</v>
      </c>
      <c r="C23" s="2" t="s">
        <v>54</v>
      </c>
      <c r="D23"/>
      <c r="E23" s="80"/>
      <c r="F23" s="15"/>
      <c r="G23" s="81"/>
      <c r="H23" s="15"/>
      <c r="I23" s="18"/>
      <c r="J23" s="15"/>
      <c r="K23" s="76"/>
    </row>
    <row r="24" spans="2:11" ht="15">
      <c r="B24" s="3"/>
      <c r="C24" s="3"/>
      <c r="D24" s="4" t="s">
        <v>168</v>
      </c>
      <c r="E24" s="82"/>
      <c r="F24" s="87">
        <v>5125</v>
      </c>
      <c r="G24" s="81"/>
      <c r="H24" s="15"/>
      <c r="I24" s="18"/>
      <c r="J24" s="87">
        <v>5355</v>
      </c>
      <c r="K24" s="76"/>
    </row>
    <row r="25" spans="2:11" ht="15">
      <c r="B25" s="3"/>
      <c r="C25" s="3"/>
      <c r="D25" s="4" t="s">
        <v>169</v>
      </c>
      <c r="E25" s="82"/>
      <c r="F25" s="88">
        <v>21805</v>
      </c>
      <c r="G25" s="81"/>
      <c r="H25" s="15"/>
      <c r="I25" s="18"/>
      <c r="J25" s="88">
        <v>19888</v>
      </c>
      <c r="K25" s="76"/>
    </row>
    <row r="26" spans="2:11" ht="15">
      <c r="B26" s="3"/>
      <c r="C26" s="3"/>
      <c r="D26" s="4" t="s">
        <v>55</v>
      </c>
      <c r="E26" s="82"/>
      <c r="F26" s="88">
        <f>16707+5953</f>
        <v>22660</v>
      </c>
      <c r="G26" s="81"/>
      <c r="H26" s="15"/>
      <c r="I26" s="18"/>
      <c r="J26" s="88">
        <f>17125+6187</f>
        <v>23312</v>
      </c>
      <c r="K26" s="76"/>
    </row>
    <row r="27" spans="2:11" ht="15">
      <c r="B27" s="3"/>
      <c r="C27" s="3"/>
      <c r="D27" s="4" t="s">
        <v>56</v>
      </c>
      <c r="E27" s="82"/>
      <c r="F27" s="92">
        <v>885</v>
      </c>
      <c r="G27" s="81"/>
      <c r="H27" s="15"/>
      <c r="I27" s="18"/>
      <c r="J27" s="92">
        <v>885</v>
      </c>
      <c r="K27" s="76"/>
    </row>
    <row r="28" spans="2:11" ht="15">
      <c r="B28" s="3"/>
      <c r="C28" s="3"/>
      <c r="D28" s="4" t="s">
        <v>57</v>
      </c>
      <c r="E28" s="82"/>
      <c r="F28" s="124">
        <f>533+24+2471+993+216+600</f>
        <v>4837</v>
      </c>
      <c r="G28" s="81"/>
      <c r="H28" s="15"/>
      <c r="I28" s="18"/>
      <c r="J28" s="124">
        <f>450+3510+977</f>
        <v>4937</v>
      </c>
      <c r="K28" s="76"/>
    </row>
    <row r="29" spans="2:11" ht="15">
      <c r="B29" s="3"/>
      <c r="C29" s="3"/>
      <c r="E29" s="69"/>
      <c r="F29" s="89">
        <f>SUM(F24:F28)</f>
        <v>55312</v>
      </c>
      <c r="G29" s="81"/>
      <c r="H29" s="15"/>
      <c r="I29" s="18"/>
      <c r="J29" s="89">
        <f>SUM(J24:J28)</f>
        <v>54377</v>
      </c>
      <c r="K29" s="76"/>
    </row>
    <row r="30" spans="2:12" ht="15.75" thickBot="1">
      <c r="B30" s="3">
        <v>7</v>
      </c>
      <c r="C30" s="2" t="s">
        <v>58</v>
      </c>
      <c r="D30"/>
      <c r="E30" s="80"/>
      <c r="F30" s="15">
        <f>F22-F29</f>
        <v>14915</v>
      </c>
      <c r="G30" s="81"/>
      <c r="H30" s="15"/>
      <c r="I30" s="18"/>
      <c r="J30" s="15">
        <f>J22-J29</f>
        <v>11269</v>
      </c>
      <c r="K30" s="76"/>
      <c r="L30" s="18"/>
    </row>
    <row r="31" spans="2:11" ht="15.75" thickBot="1">
      <c r="B31" s="3"/>
      <c r="C31" s="3"/>
      <c r="E31" s="69"/>
      <c r="F31" s="66">
        <f>F30+F14+F12+F13+F11</f>
        <v>113074</v>
      </c>
      <c r="G31" s="83"/>
      <c r="H31" s="15"/>
      <c r="I31" s="18"/>
      <c r="J31" s="66">
        <f>J30+J14+J12+J13+J11</f>
        <v>110054.353</v>
      </c>
      <c r="K31" s="76"/>
    </row>
    <row r="32" spans="2:11" ht="15">
      <c r="B32" s="3">
        <v>8</v>
      </c>
      <c r="C32" s="2" t="s">
        <v>59</v>
      </c>
      <c r="D32"/>
      <c r="E32" s="80"/>
      <c r="F32" s="15"/>
      <c r="G32" s="81"/>
      <c r="H32" s="15"/>
      <c r="I32" s="18"/>
      <c r="J32" s="15"/>
      <c r="K32" s="76"/>
    </row>
    <row r="33" spans="2:11" ht="15">
      <c r="B33" s="3"/>
      <c r="C33" s="2" t="s">
        <v>60</v>
      </c>
      <c r="D33"/>
      <c r="E33" s="80"/>
      <c r="F33" s="15">
        <v>40422</v>
      </c>
      <c r="G33" s="81"/>
      <c r="H33" s="15"/>
      <c r="I33" s="18"/>
      <c r="J33" s="15">
        <v>40144</v>
      </c>
      <c r="K33" s="76"/>
    </row>
    <row r="34" spans="2:11" ht="15">
      <c r="B34" s="3"/>
      <c r="C34" s="2" t="s">
        <v>61</v>
      </c>
      <c r="D34"/>
      <c r="E34" s="80"/>
      <c r="F34" s="15"/>
      <c r="G34" s="81"/>
      <c r="H34" s="15"/>
      <c r="I34" s="18"/>
      <c r="J34" s="15"/>
      <c r="K34" s="76"/>
    </row>
    <row r="35" spans="2:11" ht="15">
      <c r="B35" s="3"/>
      <c r="C35" s="3"/>
      <c r="D35" s="4" t="s">
        <v>62</v>
      </c>
      <c r="E35" s="82"/>
      <c r="F35" s="15">
        <v>16203</v>
      </c>
      <c r="G35" s="81"/>
      <c r="H35" s="15"/>
      <c r="I35" s="18"/>
      <c r="J35" s="15">
        <v>16148</v>
      </c>
      <c r="K35" s="76"/>
    </row>
    <row r="36" spans="2:11" ht="15">
      <c r="B36" s="3"/>
      <c r="C36" s="3"/>
      <c r="D36" s="4" t="s">
        <v>63</v>
      </c>
      <c r="E36" s="82"/>
      <c r="F36" s="15">
        <v>2839</v>
      </c>
      <c r="G36" s="81"/>
      <c r="H36" s="15"/>
      <c r="I36" s="18"/>
      <c r="J36" s="15">
        <v>2839.451</v>
      </c>
      <c r="K36" s="76"/>
    </row>
    <row r="37" spans="2:11" ht="15">
      <c r="B37" s="3"/>
      <c r="C37" s="3"/>
      <c r="D37" s="4" t="s">
        <v>64</v>
      </c>
      <c r="E37" s="82"/>
      <c r="F37" s="59">
        <f>24848+4001-216-600</f>
        <v>28033</v>
      </c>
      <c r="G37" s="81"/>
      <c r="H37" s="15"/>
      <c r="I37" s="18"/>
      <c r="J37" s="59">
        <f>15279+9569</f>
        <v>24848</v>
      </c>
      <c r="K37" s="76"/>
    </row>
    <row r="38" spans="2:11" ht="15">
      <c r="B38" s="3"/>
      <c r="C38" s="3"/>
      <c r="E38" s="69"/>
      <c r="F38" s="15">
        <f>SUM(F33:F37)</f>
        <v>87497</v>
      </c>
      <c r="G38" s="81"/>
      <c r="H38" s="15"/>
      <c r="I38" s="18"/>
      <c r="J38" s="15">
        <f>SUM(J33:J37)</f>
        <v>83979.451</v>
      </c>
      <c r="K38" s="76"/>
    </row>
    <row r="39" spans="2:11" ht="15">
      <c r="B39" s="3"/>
      <c r="C39" s="3"/>
      <c r="E39" s="69"/>
      <c r="F39" s="15"/>
      <c r="G39" s="81"/>
      <c r="H39" s="15"/>
      <c r="I39" s="18"/>
      <c r="J39" s="15"/>
      <c r="K39" s="76"/>
    </row>
    <row r="40" spans="2:11" ht="15">
      <c r="B40" s="3">
        <v>9</v>
      </c>
      <c r="C40" s="3"/>
      <c r="D40" s="2" t="s">
        <v>65</v>
      </c>
      <c r="E40" s="69"/>
      <c r="F40" s="15">
        <v>13940</v>
      </c>
      <c r="G40" s="81"/>
      <c r="H40" s="15"/>
      <c r="I40" s="18"/>
      <c r="J40" s="15">
        <v>13940</v>
      </c>
      <c r="K40" s="76"/>
    </row>
    <row r="41" spans="2:11" ht="15">
      <c r="B41" s="3">
        <v>10</v>
      </c>
      <c r="C41" s="3"/>
      <c r="D41" s="2" t="s">
        <v>66</v>
      </c>
      <c r="E41" s="69"/>
      <c r="F41" s="15">
        <v>9953</v>
      </c>
      <c r="G41" s="81"/>
      <c r="H41" s="15"/>
      <c r="I41" s="18"/>
      <c r="J41" s="15">
        <v>10667</v>
      </c>
      <c r="K41" s="76"/>
    </row>
    <row r="42" spans="2:11" ht="15">
      <c r="B42" s="3">
        <v>11</v>
      </c>
      <c r="C42" s="3"/>
      <c r="D42" s="2" t="s">
        <v>170</v>
      </c>
      <c r="E42" s="69"/>
      <c r="F42" s="15">
        <v>910</v>
      </c>
      <c r="G42" s="81"/>
      <c r="H42" s="15"/>
      <c r="I42" s="18"/>
      <c r="J42" s="15">
        <v>910</v>
      </c>
      <c r="K42" s="76"/>
    </row>
    <row r="43" spans="2:11" ht="15.75" thickBot="1">
      <c r="B43" s="3">
        <v>11</v>
      </c>
      <c r="C43" s="3"/>
      <c r="D43" s="2" t="s">
        <v>67</v>
      </c>
      <c r="E43" s="69"/>
      <c r="F43" s="15">
        <v>774</v>
      </c>
      <c r="G43" s="81"/>
      <c r="H43" s="15"/>
      <c r="I43" s="18"/>
      <c r="J43" s="15">
        <f>558</f>
        <v>558</v>
      </c>
      <c r="K43" s="76"/>
    </row>
    <row r="44" spans="2:11" ht="15.75" thickBot="1">
      <c r="B44" s="3"/>
      <c r="C44" s="3"/>
      <c r="E44" s="69"/>
      <c r="F44" s="66">
        <f>F38+F40+F41+F42+F43</f>
        <v>113074</v>
      </c>
      <c r="G44" s="83"/>
      <c r="H44" s="15"/>
      <c r="I44" s="18"/>
      <c r="J44" s="66">
        <f>J38+J40+J41+J42+J43</f>
        <v>110054.451</v>
      </c>
      <c r="K44" s="76"/>
    </row>
    <row r="45" spans="2:11" ht="15">
      <c r="B45" s="3"/>
      <c r="C45" s="3"/>
      <c r="E45" s="69"/>
      <c r="F45" s="15"/>
      <c r="G45" s="81"/>
      <c r="H45" s="15"/>
      <c r="I45" s="18"/>
      <c r="J45" s="15"/>
      <c r="K45" s="76"/>
    </row>
    <row r="46" spans="2:11" ht="15">
      <c r="B46" s="3">
        <v>12</v>
      </c>
      <c r="C46" s="3"/>
      <c r="D46" s="2" t="s">
        <v>171</v>
      </c>
      <c r="E46" s="69"/>
      <c r="F46" s="58">
        <f>(((F37+F36+F35+F33)-(F14))/F33)</f>
        <v>2.0960368116372274</v>
      </c>
      <c r="G46" s="84"/>
      <c r="H46" s="15"/>
      <c r="I46" s="18"/>
      <c r="J46" s="58">
        <f>(((J37+J36+J35+J33)-(J14))/J33)</f>
        <v>2.045547304703069</v>
      </c>
      <c r="K46" s="76"/>
    </row>
    <row r="47" spans="5:11" ht="15.75" thickBot="1">
      <c r="E47" s="71"/>
      <c r="F47" s="57"/>
      <c r="G47" s="85"/>
      <c r="H47" s="15"/>
      <c r="I47" s="21"/>
      <c r="J47" s="57"/>
      <c r="K47" s="78"/>
    </row>
    <row r="48" spans="6:10" ht="15">
      <c r="F48" s="15"/>
      <c r="G48" s="15"/>
      <c r="H48" s="15"/>
      <c r="I48" s="15"/>
      <c r="J48" s="15"/>
    </row>
    <row r="49" spans="4:10" ht="15">
      <c r="D49" s="29"/>
      <c r="E49" s="29"/>
      <c r="F49" s="15"/>
      <c r="G49" s="15"/>
      <c r="H49" s="15"/>
      <c r="I49" s="15"/>
      <c r="J49" s="15"/>
    </row>
    <row r="50" spans="6:10" ht="15">
      <c r="F50" s="15"/>
      <c r="G50" s="15"/>
      <c r="H50" s="15"/>
      <c r="I50" s="15"/>
      <c r="J50" s="15"/>
    </row>
    <row r="51" spans="6:10" ht="15">
      <c r="F51" s="15"/>
      <c r="G51" s="15"/>
      <c r="H51" s="15"/>
      <c r="I51" s="15"/>
      <c r="J51" s="15"/>
    </row>
    <row r="52" spans="6:10" ht="15">
      <c r="F52" s="15"/>
      <c r="G52" s="15"/>
      <c r="H52" s="15"/>
      <c r="I52" s="15"/>
      <c r="J52" s="15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workbookViewId="0" topLeftCell="A10">
      <selection activeCell="H81" sqref="H81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3.75390625" style="0" customWidth="1"/>
    <col min="4" max="6" width="11.875" style="0" customWidth="1"/>
    <col min="7" max="7" width="12.00390625" style="0" customWidth="1"/>
    <col min="8" max="8" width="11.375" style="0" customWidth="1"/>
    <col min="9" max="9" width="12.00390625" style="0" customWidth="1"/>
    <col min="10" max="10" width="3.625" style="0" customWidth="1"/>
    <col min="11" max="16384" width="11.375" style="0" customWidth="1"/>
  </cols>
  <sheetData>
    <row r="1" ht="12.75">
      <c r="A1" s="116" t="s">
        <v>121</v>
      </c>
    </row>
    <row r="2" ht="12.75">
      <c r="A2" s="116"/>
    </row>
    <row r="3" spans="1:5" ht="15.75">
      <c r="A3" s="117" t="s">
        <v>152</v>
      </c>
      <c r="E3" s="30"/>
    </row>
    <row r="4" ht="10.5" customHeight="1"/>
    <row r="5" spans="1:2" ht="12.75">
      <c r="A5" s="31">
        <v>1</v>
      </c>
      <c r="B5" s="53" t="s">
        <v>68</v>
      </c>
    </row>
    <row r="6" spans="2:9" ht="12.75">
      <c r="B6" s="31" t="s">
        <v>156</v>
      </c>
      <c r="C6" s="31"/>
      <c r="D6" s="31"/>
      <c r="E6" s="31"/>
      <c r="F6" s="31"/>
      <c r="G6" s="31"/>
      <c r="H6" s="31"/>
      <c r="I6" s="31"/>
    </row>
    <row r="7" spans="2:9" ht="12.75">
      <c r="B7" s="31" t="s">
        <v>153</v>
      </c>
      <c r="C7" s="31"/>
      <c r="D7" s="31"/>
      <c r="E7" s="31"/>
      <c r="F7" s="31"/>
      <c r="G7" s="31"/>
      <c r="H7" s="31"/>
      <c r="I7" s="31"/>
    </row>
    <row r="8" spans="2:9" ht="12.75">
      <c r="B8" s="31"/>
      <c r="C8" s="31"/>
      <c r="D8" s="31"/>
      <c r="E8" s="31"/>
      <c r="F8" s="31"/>
      <c r="G8" s="31"/>
      <c r="H8" s="31"/>
      <c r="I8" s="31"/>
    </row>
    <row r="9" spans="1:9" ht="12.75">
      <c r="A9" s="31">
        <v>2</v>
      </c>
      <c r="B9" s="53" t="s">
        <v>69</v>
      </c>
      <c r="C9" s="31"/>
      <c r="D9" s="31"/>
      <c r="E9" s="31"/>
      <c r="F9" s="31"/>
      <c r="G9" s="31"/>
      <c r="H9" s="31"/>
      <c r="I9" s="31"/>
    </row>
    <row r="10" spans="2:9" ht="12.75">
      <c r="B10" s="31" t="s">
        <v>117</v>
      </c>
      <c r="C10" s="31"/>
      <c r="D10" s="31"/>
      <c r="E10" s="31"/>
      <c r="F10" s="31"/>
      <c r="G10" s="31"/>
      <c r="H10" s="31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>
        <v>3</v>
      </c>
      <c r="B12" s="53" t="s">
        <v>70</v>
      </c>
      <c r="C12" s="31"/>
      <c r="D12" s="31"/>
      <c r="E12" s="31"/>
      <c r="F12" s="31"/>
      <c r="G12" s="31"/>
      <c r="H12" s="31"/>
      <c r="I12" s="31"/>
    </row>
    <row r="13" spans="2:9" ht="12.75">
      <c r="B13" s="31" t="s">
        <v>172</v>
      </c>
      <c r="C13" s="31"/>
      <c r="D13" s="31"/>
      <c r="E13" s="31"/>
      <c r="F13" s="31"/>
      <c r="G13" s="31"/>
      <c r="H13" s="31"/>
      <c r="I13" s="31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1">
        <v>4</v>
      </c>
      <c r="B15" s="53" t="s">
        <v>27</v>
      </c>
      <c r="C15" s="31"/>
      <c r="D15" s="31"/>
      <c r="E15" s="31"/>
      <c r="F15" s="31"/>
      <c r="G15" s="31"/>
      <c r="H15" s="31"/>
      <c r="I15" s="31"/>
    </row>
    <row r="16" spans="1:9" ht="12.75">
      <c r="A16" s="31"/>
      <c r="B16" s="53"/>
      <c r="C16" s="31"/>
      <c r="E16" s="129" t="s">
        <v>157</v>
      </c>
      <c r="F16" s="129"/>
      <c r="G16" s="31"/>
      <c r="H16" s="129" t="s">
        <v>158</v>
      </c>
      <c r="I16" s="129"/>
    </row>
    <row r="17" spans="1:9" ht="12.75">
      <c r="A17" s="31"/>
      <c r="B17" s="53"/>
      <c r="C17" s="31"/>
      <c r="E17" s="95">
        <v>35914</v>
      </c>
      <c r="F17" s="95">
        <v>35549</v>
      </c>
      <c r="G17" s="49"/>
      <c r="H17" s="95">
        <f>E17</f>
        <v>35914</v>
      </c>
      <c r="I17" s="95">
        <f>F17</f>
        <v>35549</v>
      </c>
    </row>
    <row r="18" spans="1:9" ht="12.75">
      <c r="A18" s="31"/>
      <c r="B18" s="31" t="s">
        <v>159</v>
      </c>
      <c r="C18" s="31"/>
      <c r="D18" s="119"/>
      <c r="E18" s="119"/>
      <c r="F18" s="31"/>
      <c r="G18" s="119"/>
      <c r="H18" s="119"/>
      <c r="I18" s="31"/>
    </row>
    <row r="19" spans="1:9" ht="12.75">
      <c r="A19" s="31"/>
      <c r="B19" s="31" t="s">
        <v>160</v>
      </c>
      <c r="C19" s="31"/>
      <c r="D19" s="119"/>
      <c r="E19" s="120">
        <v>420000</v>
      </c>
      <c r="F19" s="120">
        <v>203784</v>
      </c>
      <c r="G19" s="120"/>
      <c r="H19" s="120">
        <v>420000</v>
      </c>
      <c r="I19" s="120">
        <v>203784</v>
      </c>
    </row>
    <row r="20" spans="1:9" ht="12.75">
      <c r="A20" s="31"/>
      <c r="B20" s="31" t="s">
        <v>161</v>
      </c>
      <c r="C20" s="31"/>
      <c r="D20" s="119"/>
      <c r="E20" s="121" t="s">
        <v>16</v>
      </c>
      <c r="F20" s="121" t="s">
        <v>16</v>
      </c>
      <c r="G20" s="122"/>
      <c r="H20" s="121" t="s">
        <v>16</v>
      </c>
      <c r="I20" s="121" t="s">
        <v>16</v>
      </c>
    </row>
    <row r="21" spans="1:9" ht="13.5" thickBot="1">
      <c r="A21" s="31"/>
      <c r="B21" s="53"/>
      <c r="C21" s="31"/>
      <c r="D21" s="119"/>
      <c r="E21" s="123">
        <f>SUM(E19:E20)</f>
        <v>420000</v>
      </c>
      <c r="F21" s="123">
        <f>SUM(F19:F20)</f>
        <v>203784</v>
      </c>
      <c r="G21" s="120"/>
      <c r="H21" s="123">
        <f>SUM(H19:H20)</f>
        <v>420000</v>
      </c>
      <c r="I21" s="123">
        <f>SUM(I19:I20)</f>
        <v>203784</v>
      </c>
    </row>
    <row r="22" spans="1:9" ht="13.5" thickTop="1">
      <c r="A22" s="31"/>
      <c r="B22" s="53"/>
      <c r="C22" s="31"/>
      <c r="D22" s="119"/>
      <c r="E22" s="119"/>
      <c r="F22" s="31"/>
      <c r="G22" s="119"/>
      <c r="H22" s="119"/>
      <c r="I22" s="31"/>
    </row>
    <row r="23" spans="1:9" ht="12.75">
      <c r="A23" s="31"/>
      <c r="B23" s="31" t="s">
        <v>162</v>
      </c>
      <c r="C23" s="31"/>
      <c r="D23" s="31"/>
      <c r="E23" s="31"/>
      <c r="F23" s="31"/>
      <c r="G23" s="31"/>
      <c r="H23" s="31"/>
      <c r="I23" s="31"/>
    </row>
    <row r="24" spans="1:9" ht="12.75">
      <c r="A24" s="31"/>
      <c r="B24" s="31" t="s">
        <v>163</v>
      </c>
      <c r="C24" s="31"/>
      <c r="D24" s="31"/>
      <c r="E24" s="31"/>
      <c r="F24" s="31"/>
      <c r="G24" s="31"/>
      <c r="H24" s="31"/>
      <c r="I24" s="31"/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1">
        <v>5</v>
      </c>
      <c r="B26" s="53" t="s">
        <v>71</v>
      </c>
      <c r="C26" s="31"/>
      <c r="D26" s="31"/>
      <c r="E26" s="31"/>
      <c r="F26" s="31"/>
      <c r="G26" s="31"/>
      <c r="H26" s="31"/>
      <c r="I26" s="31"/>
    </row>
    <row r="27" spans="2:9" ht="12.75">
      <c r="B27" s="31" t="s">
        <v>118</v>
      </c>
      <c r="C27" s="31"/>
      <c r="D27" s="31"/>
      <c r="E27" s="31"/>
      <c r="F27" s="31"/>
      <c r="G27" s="31"/>
      <c r="H27" s="31"/>
      <c r="I27" s="31"/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31">
        <v>6</v>
      </c>
      <c r="B29" s="53" t="s">
        <v>72</v>
      </c>
      <c r="C29" s="31"/>
      <c r="D29" s="31"/>
      <c r="E29" s="31"/>
      <c r="F29" s="31"/>
      <c r="G29" s="31"/>
      <c r="H29" s="31"/>
      <c r="I29" s="31"/>
    </row>
    <row r="30" spans="2:9" ht="12.75">
      <c r="B30" s="31" t="s">
        <v>180</v>
      </c>
      <c r="C30" s="31"/>
      <c r="D30" s="31"/>
      <c r="E30" s="31"/>
      <c r="F30" s="31"/>
      <c r="G30" s="31"/>
      <c r="H30" s="31"/>
      <c r="I30" s="31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31">
        <v>7</v>
      </c>
      <c r="B32" s="53" t="s">
        <v>73</v>
      </c>
      <c r="C32" s="31"/>
      <c r="D32" s="31"/>
      <c r="E32" s="31"/>
      <c r="F32" s="31"/>
      <c r="G32" s="31"/>
      <c r="H32" s="31"/>
      <c r="I32" s="31"/>
    </row>
    <row r="33" spans="2:9" ht="12.75">
      <c r="B33" s="31" t="s">
        <v>119</v>
      </c>
      <c r="C33" s="31"/>
      <c r="D33" s="31"/>
      <c r="E33" s="31"/>
      <c r="F33" s="31"/>
      <c r="G33" s="31"/>
      <c r="H33" s="31"/>
      <c r="I33" s="31"/>
    </row>
    <row r="34" spans="1:9" ht="12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31">
        <v>8</v>
      </c>
      <c r="B35" s="53" t="s">
        <v>74</v>
      </c>
      <c r="C35" s="31"/>
      <c r="D35" s="31"/>
      <c r="E35" s="31"/>
      <c r="F35" s="31"/>
      <c r="G35" s="31"/>
      <c r="H35" s="31"/>
      <c r="I35" s="31"/>
    </row>
    <row r="36" spans="2:9" ht="12.75">
      <c r="B36" s="31" t="s">
        <v>120</v>
      </c>
      <c r="C36" s="31"/>
      <c r="D36" s="31"/>
      <c r="E36" s="31"/>
      <c r="F36" s="31"/>
      <c r="G36" s="31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1:9" ht="12.75">
      <c r="A38">
        <v>9</v>
      </c>
      <c r="B38" s="53" t="s">
        <v>173</v>
      </c>
      <c r="C38" s="31"/>
      <c r="D38" s="31"/>
      <c r="E38" s="31"/>
      <c r="F38" s="31"/>
      <c r="G38" s="31"/>
      <c r="H38" s="31"/>
      <c r="I38" s="31"/>
    </row>
    <row r="39" spans="2:9" ht="12.75">
      <c r="B39" s="31" t="s">
        <v>174</v>
      </c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>
        <v>10</v>
      </c>
      <c r="B41" s="53" t="s">
        <v>77</v>
      </c>
      <c r="C41" s="31"/>
      <c r="D41" s="31"/>
      <c r="E41" s="31"/>
      <c r="F41" s="31"/>
      <c r="G41" s="31"/>
      <c r="H41" s="31"/>
      <c r="I41" s="31"/>
    </row>
    <row r="42" spans="2:9" ht="12.75">
      <c r="B42" s="31" t="s">
        <v>78</v>
      </c>
      <c r="C42" s="31"/>
      <c r="D42" s="31"/>
      <c r="E42" s="31"/>
      <c r="F42" s="31"/>
      <c r="G42" s="31"/>
      <c r="H42" s="31"/>
      <c r="I42" s="31"/>
    </row>
    <row r="43" spans="1:9" ht="12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2" t="s">
        <v>79</v>
      </c>
      <c r="C44" s="33"/>
      <c r="D44" s="34"/>
      <c r="E44" s="35" t="s">
        <v>80</v>
      </c>
      <c r="F44" s="32" t="s">
        <v>81</v>
      </c>
      <c r="G44" s="33"/>
      <c r="H44" s="33"/>
      <c r="I44" s="34"/>
    </row>
    <row r="45" spans="1:9" ht="12.75">
      <c r="A45" s="31"/>
      <c r="B45" s="36" t="s">
        <v>82</v>
      </c>
      <c r="E45" s="51"/>
      <c r="F45" s="118"/>
      <c r="G45" s="37"/>
      <c r="H45" s="37"/>
      <c r="I45" s="38"/>
    </row>
    <row r="46" spans="1:9" ht="12.75">
      <c r="A46" s="31"/>
      <c r="B46" s="39"/>
      <c r="C46" s="40" t="s">
        <v>84</v>
      </c>
      <c r="D46" s="41"/>
      <c r="E46" s="42">
        <v>1778445</v>
      </c>
      <c r="F46" s="39" t="s">
        <v>83</v>
      </c>
      <c r="G46" s="40"/>
      <c r="H46" s="40"/>
      <c r="I46" s="41"/>
    </row>
    <row r="47" spans="1:9" ht="12.75" customHeight="1">
      <c r="A47" s="31"/>
      <c r="B47" s="39"/>
      <c r="C47" s="40" t="s">
        <v>86</v>
      </c>
      <c r="D47" s="41"/>
      <c r="E47" s="42">
        <v>14928856</v>
      </c>
      <c r="F47" s="39" t="s">
        <v>85</v>
      </c>
      <c r="G47" s="40"/>
      <c r="H47" s="40"/>
      <c r="I47" s="41"/>
    </row>
    <row r="48" spans="1:9" ht="9.75" customHeight="1">
      <c r="A48" s="31"/>
      <c r="B48" s="39"/>
      <c r="C48" s="40" t="s">
        <v>88</v>
      </c>
      <c r="D48" s="41"/>
      <c r="E48" s="42">
        <v>5952981</v>
      </c>
      <c r="F48" s="39" t="s">
        <v>87</v>
      </c>
      <c r="G48" s="40"/>
      <c r="H48" s="40"/>
      <c r="I48" s="41"/>
    </row>
    <row r="49" spans="1:9" ht="12.75" customHeight="1">
      <c r="A49" s="31"/>
      <c r="B49" s="39"/>
      <c r="C49" s="40" t="s">
        <v>89</v>
      </c>
      <c r="D49" s="41"/>
      <c r="E49" s="43"/>
      <c r="F49" s="39"/>
      <c r="G49" s="40"/>
      <c r="H49" s="40"/>
      <c r="I49" s="41"/>
    </row>
    <row r="50" spans="1:9" ht="12.75" customHeight="1" thickBot="1">
      <c r="A50" s="31"/>
      <c r="B50" s="39"/>
      <c r="C50" s="40"/>
      <c r="D50" s="41"/>
      <c r="E50" s="90">
        <f>SUM(E46:E49)</f>
        <v>22660282</v>
      </c>
      <c r="F50" s="39"/>
      <c r="G50" s="40"/>
      <c r="H50" s="40"/>
      <c r="I50" s="41"/>
    </row>
    <row r="51" spans="1:9" ht="13.5" thickTop="1">
      <c r="A51" s="31"/>
      <c r="B51" s="39"/>
      <c r="C51" s="40"/>
      <c r="D51" s="41"/>
      <c r="E51" s="52"/>
      <c r="F51" s="39"/>
      <c r="G51" s="40"/>
      <c r="H51" s="40"/>
      <c r="I51" s="41"/>
    </row>
    <row r="52" spans="1:9" ht="12.75">
      <c r="A52" s="31"/>
      <c r="B52" s="39" t="s">
        <v>90</v>
      </c>
      <c r="C52" s="40"/>
      <c r="D52" s="41"/>
      <c r="E52" s="42"/>
      <c r="G52" s="40"/>
      <c r="H52" s="40"/>
      <c r="I52" s="41"/>
    </row>
    <row r="53" spans="1:9" ht="12.75">
      <c r="A53" s="31"/>
      <c r="B53" s="39"/>
      <c r="C53" s="40" t="s">
        <v>92</v>
      </c>
      <c r="D53" s="41"/>
      <c r="E53" s="42">
        <v>15905774</v>
      </c>
      <c r="F53" s="39" t="s">
        <v>91</v>
      </c>
      <c r="G53" s="40"/>
      <c r="H53" s="40"/>
      <c r="I53" s="41"/>
    </row>
    <row r="54" spans="1:9" ht="12.75">
      <c r="A54" s="31"/>
      <c r="B54" s="39" t="s">
        <v>93</v>
      </c>
      <c r="C54" s="40"/>
      <c r="D54" s="41"/>
      <c r="E54" s="42"/>
      <c r="F54" s="39" t="s">
        <v>85</v>
      </c>
      <c r="G54" s="40"/>
      <c r="H54" s="40"/>
      <c r="I54" s="41"/>
    </row>
    <row r="55" spans="1:9" ht="12.75">
      <c r="A55" s="31"/>
      <c r="B55" s="39" t="s">
        <v>94</v>
      </c>
      <c r="C55" s="40"/>
      <c r="D55" s="41"/>
      <c r="E55" s="48">
        <f>-E48</f>
        <v>-5952981</v>
      </c>
      <c r="F55" s="39" t="s">
        <v>87</v>
      </c>
      <c r="G55" s="40"/>
      <c r="H55" s="40"/>
      <c r="I55" s="41"/>
    </row>
    <row r="56" spans="1:9" ht="13.5" thickBot="1">
      <c r="A56" s="31"/>
      <c r="B56" s="39"/>
      <c r="C56" s="40"/>
      <c r="D56" s="41"/>
      <c r="E56" s="90">
        <f>E53+E55</f>
        <v>9952793</v>
      </c>
      <c r="F56" s="39"/>
      <c r="G56" s="40"/>
      <c r="H56" s="40"/>
      <c r="I56" s="41"/>
    </row>
    <row r="57" spans="1:9" ht="13.5" thickTop="1">
      <c r="A57" s="31"/>
      <c r="B57" s="44"/>
      <c r="C57" s="45"/>
      <c r="D57" s="46"/>
      <c r="E57" s="47"/>
      <c r="F57" s="44"/>
      <c r="G57" s="45"/>
      <c r="H57" s="45"/>
      <c r="I57" s="46"/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2.75">
      <c r="A59" s="31">
        <v>11</v>
      </c>
      <c r="B59" s="53" t="s">
        <v>95</v>
      </c>
      <c r="C59" s="31"/>
      <c r="D59" s="31"/>
      <c r="E59" s="31"/>
      <c r="F59" s="31"/>
      <c r="G59" s="31"/>
      <c r="H59" s="31"/>
      <c r="I59" s="31"/>
    </row>
    <row r="60" spans="1:9" ht="12.75">
      <c r="A60" s="31"/>
      <c r="B60" s="31" t="s">
        <v>175</v>
      </c>
      <c r="C60" s="31"/>
      <c r="D60" s="31"/>
      <c r="E60" s="31"/>
      <c r="F60" s="31"/>
      <c r="G60" s="31"/>
      <c r="H60" s="31"/>
      <c r="I60" s="31"/>
    </row>
    <row r="61" spans="2:9" ht="12.75">
      <c r="B61" s="31" t="s">
        <v>176</v>
      </c>
      <c r="C61" s="31"/>
      <c r="D61" s="31"/>
      <c r="E61" s="31"/>
      <c r="F61" s="31"/>
      <c r="G61" s="31"/>
      <c r="H61" s="31"/>
      <c r="I61" s="31"/>
    </row>
    <row r="62" spans="1:9" ht="12.75">
      <c r="A62" s="31"/>
      <c r="B62" s="31" t="s">
        <v>122</v>
      </c>
      <c r="C62" s="31"/>
      <c r="D62" s="31"/>
      <c r="E62" s="31"/>
      <c r="F62" s="31"/>
      <c r="G62" s="31"/>
      <c r="H62" s="31"/>
      <c r="I62" s="31"/>
    </row>
    <row r="63" spans="1:9" ht="12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2.75">
      <c r="A64" s="31">
        <v>12</v>
      </c>
      <c r="B64" s="53" t="s">
        <v>96</v>
      </c>
      <c r="C64" s="31"/>
      <c r="D64" s="31"/>
      <c r="E64" s="31"/>
      <c r="F64" s="31"/>
      <c r="G64" s="31"/>
      <c r="H64" s="31"/>
      <c r="I64" s="31"/>
    </row>
    <row r="65" spans="2:9" ht="12.75">
      <c r="B65" s="31" t="s">
        <v>179</v>
      </c>
      <c r="C65" s="31"/>
      <c r="D65" s="31"/>
      <c r="E65" s="31"/>
      <c r="F65" s="31"/>
      <c r="G65" s="31"/>
      <c r="H65" s="31"/>
      <c r="I65" s="31"/>
    </row>
    <row r="66" spans="1:9" ht="12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.75">
      <c r="A67" s="31">
        <v>13</v>
      </c>
      <c r="B67" s="53" t="s">
        <v>97</v>
      </c>
      <c r="C67" s="31"/>
      <c r="D67" s="31"/>
      <c r="E67" s="31"/>
      <c r="F67" s="31"/>
      <c r="G67" s="31"/>
      <c r="H67" s="31"/>
      <c r="I67" s="31"/>
    </row>
    <row r="68" spans="1:9" ht="12.75">
      <c r="A68" s="31"/>
      <c r="B68" s="31" t="s">
        <v>98</v>
      </c>
      <c r="C68" s="31"/>
      <c r="D68" s="31"/>
      <c r="E68" s="31"/>
      <c r="F68" s="31"/>
      <c r="G68" s="31"/>
      <c r="H68" s="31"/>
      <c r="I68" s="31"/>
    </row>
    <row r="69" spans="2:9" ht="12.75">
      <c r="B69" s="31"/>
      <c r="C69" s="31"/>
      <c r="D69" s="31"/>
      <c r="E69" s="31"/>
      <c r="F69" s="31"/>
      <c r="G69" s="31"/>
      <c r="H69" s="31"/>
      <c r="I69" s="31"/>
    </row>
    <row r="70" spans="1:9" ht="12.75">
      <c r="A70" s="31">
        <v>14</v>
      </c>
      <c r="B70" s="53" t="s">
        <v>99</v>
      </c>
      <c r="C70" s="31"/>
      <c r="D70" s="31"/>
      <c r="E70" s="31"/>
      <c r="F70" s="31"/>
      <c r="G70" s="31"/>
      <c r="H70" s="31"/>
      <c r="I70" s="31"/>
    </row>
    <row r="71" spans="1:3" ht="12.75">
      <c r="A71" s="31"/>
      <c r="B71" s="31"/>
      <c r="C71" s="31"/>
    </row>
    <row r="72" spans="1:3" ht="12.75">
      <c r="A72" s="31"/>
      <c r="B72" s="31"/>
      <c r="C72" s="31"/>
    </row>
    <row r="73" spans="1:9" ht="12.75">
      <c r="A73" s="31"/>
      <c r="B73" s="31"/>
      <c r="C73" s="31"/>
      <c r="D73" s="31"/>
      <c r="E73" s="31"/>
      <c r="F73" s="101" t="s">
        <v>100</v>
      </c>
      <c r="G73" s="101"/>
      <c r="H73" s="101" t="s">
        <v>101</v>
      </c>
      <c r="I73" s="101"/>
    </row>
    <row r="74" spans="1:9" ht="12.75">
      <c r="A74" s="31"/>
      <c r="B74" s="31"/>
      <c r="C74" s="31"/>
      <c r="D74" s="101" t="s">
        <v>13</v>
      </c>
      <c r="E74" s="50"/>
      <c r="F74" s="101" t="s">
        <v>102</v>
      </c>
      <c r="G74" s="101"/>
      <c r="H74" s="101" t="s">
        <v>103</v>
      </c>
      <c r="I74" s="101"/>
    </row>
    <row r="75" spans="1:9" ht="12.75">
      <c r="A75" s="31"/>
      <c r="B75" s="31"/>
      <c r="C75" s="31"/>
      <c r="D75" s="102" t="s">
        <v>145</v>
      </c>
      <c r="E75" s="49" t="s">
        <v>145</v>
      </c>
      <c r="F75" s="102" t="str">
        <f aca="true" t="shared" si="0" ref="F75:I76">D75</f>
        <v>Year Ended</v>
      </c>
      <c r="G75" s="49" t="str">
        <f t="shared" si="0"/>
        <v>Year Ended</v>
      </c>
      <c r="H75" s="102" t="str">
        <f t="shared" si="0"/>
        <v>Year Ended</v>
      </c>
      <c r="I75" s="49" t="str">
        <f t="shared" si="0"/>
        <v>Year Ended</v>
      </c>
    </row>
    <row r="76" spans="1:9" ht="12.75">
      <c r="A76" s="31"/>
      <c r="B76" s="31"/>
      <c r="C76" s="31"/>
      <c r="D76" s="106">
        <v>35914</v>
      </c>
      <c r="E76" s="95">
        <v>35549</v>
      </c>
      <c r="F76" s="106">
        <f t="shared" si="0"/>
        <v>35914</v>
      </c>
      <c r="G76" s="95">
        <f t="shared" si="0"/>
        <v>35549</v>
      </c>
      <c r="H76" s="106">
        <f t="shared" si="0"/>
        <v>35914</v>
      </c>
      <c r="I76" s="95">
        <f t="shared" si="0"/>
        <v>35549</v>
      </c>
    </row>
    <row r="77" spans="1:9" ht="12.75">
      <c r="A77" s="31"/>
      <c r="B77" s="31"/>
      <c r="C77" s="31"/>
      <c r="D77" s="102" t="s">
        <v>11</v>
      </c>
      <c r="E77" s="49" t="s">
        <v>11</v>
      </c>
      <c r="F77" s="102" t="s">
        <v>11</v>
      </c>
      <c r="G77" s="49" t="s">
        <v>11</v>
      </c>
      <c r="H77" s="102" t="s">
        <v>11</v>
      </c>
      <c r="I77" s="49" t="s">
        <v>11</v>
      </c>
    </row>
    <row r="78" spans="1:9" ht="12.75">
      <c r="A78" s="31"/>
      <c r="B78" s="31"/>
      <c r="C78" s="31"/>
      <c r="D78" s="53"/>
      <c r="E78" s="31"/>
      <c r="F78" s="53"/>
      <c r="G78" s="31"/>
      <c r="H78" s="53"/>
      <c r="I78" s="31"/>
    </row>
    <row r="79" spans="1:9" ht="12.75">
      <c r="A79" s="31"/>
      <c r="B79" s="31" t="s">
        <v>104</v>
      </c>
      <c r="C79" s="31"/>
      <c r="D79" s="42">
        <v>15905774</v>
      </c>
      <c r="E79" s="96">
        <v>0</v>
      </c>
      <c r="F79" s="103">
        <v>-1359.339</v>
      </c>
      <c r="G79" s="96">
        <v>-1025.952</v>
      </c>
      <c r="H79" s="103">
        <f>22035-2367-1949-8637+44617+10733-1730.588</f>
        <v>62701.412</v>
      </c>
      <c r="I79" s="96">
        <f>18727-2119-2073-4862-8797+44617+10491-1854.836</f>
        <v>54129.164</v>
      </c>
    </row>
    <row r="80" spans="1:9" ht="12.75">
      <c r="A80" s="31"/>
      <c r="B80" s="31" t="s">
        <v>105</v>
      </c>
      <c r="C80" s="31"/>
      <c r="D80" s="104">
        <v>0</v>
      </c>
      <c r="E80" s="96">
        <v>0</v>
      </c>
      <c r="F80" s="103">
        <v>0</v>
      </c>
      <c r="G80" s="98">
        <v>0</v>
      </c>
      <c r="H80" s="103">
        <v>29847</v>
      </c>
      <c r="I80" s="96">
        <v>29847</v>
      </c>
    </row>
    <row r="81" spans="1:9" ht="12.75">
      <c r="A81" s="31"/>
      <c r="B81" s="31" t="s">
        <v>106</v>
      </c>
      <c r="C81" s="31"/>
      <c r="D81" s="103">
        <f>25980+4989-600</f>
        <v>30369</v>
      </c>
      <c r="E81" s="96">
        <v>26742</v>
      </c>
      <c r="F81" s="103">
        <f>5756-600</f>
        <v>5156</v>
      </c>
      <c r="G81" s="96">
        <v>3048</v>
      </c>
      <c r="H81" s="103">
        <v>75382.588</v>
      </c>
      <c r="I81" s="100">
        <v>79257</v>
      </c>
    </row>
    <row r="82" spans="1:9" ht="12.75">
      <c r="A82" s="31"/>
      <c r="B82" s="31" t="s">
        <v>107</v>
      </c>
      <c r="C82" s="31"/>
      <c r="D82" s="103">
        <f>17-0.638</f>
        <v>16.362</v>
      </c>
      <c r="E82" s="96">
        <f>139-32</f>
        <v>107</v>
      </c>
      <c r="F82" s="103">
        <f>-201+3.42+5.13</f>
        <v>-192.45000000000002</v>
      </c>
      <c r="G82" s="96">
        <f>-194+3.42+5.13</f>
        <v>-185.45000000000002</v>
      </c>
      <c r="H82" s="103">
        <f>476-88+66</f>
        <v>454</v>
      </c>
      <c r="I82" s="96">
        <f>802-23+193</f>
        <v>972</v>
      </c>
    </row>
    <row r="83" spans="1:9" ht="13.5" thickBot="1">
      <c r="A83" s="31"/>
      <c r="B83" s="31"/>
      <c r="C83" s="31"/>
      <c r="D83" s="105">
        <v>30385</v>
      </c>
      <c r="E83" s="99">
        <v>26849</v>
      </c>
      <c r="F83" s="105">
        <v>3605</v>
      </c>
      <c r="G83" s="99">
        <v>1837</v>
      </c>
      <c r="H83" s="105">
        <f>70226+29847+65541+2771</f>
        <v>168385</v>
      </c>
      <c r="I83" s="99">
        <f>62600+1446+100159</f>
        <v>164205</v>
      </c>
    </row>
    <row r="84" spans="1:9" ht="13.5" thickTop="1">
      <c r="A84" s="31"/>
      <c r="B84" s="31"/>
      <c r="C84" s="31"/>
      <c r="D84" s="97"/>
      <c r="E84" s="31"/>
      <c r="F84" s="31"/>
      <c r="G84" s="31"/>
      <c r="H84" s="31"/>
      <c r="I84" s="31"/>
    </row>
    <row r="85" spans="1:9" ht="12.75">
      <c r="A85" s="31">
        <v>15</v>
      </c>
      <c r="B85" s="53" t="s">
        <v>108</v>
      </c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 t="s">
        <v>189</v>
      </c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 t="s">
        <v>190</v>
      </c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 t="s">
        <v>181</v>
      </c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31">
        <v>16</v>
      </c>
      <c r="B90" s="53" t="s">
        <v>109</v>
      </c>
      <c r="C90" s="31"/>
      <c r="D90" s="31"/>
      <c r="E90" s="31"/>
      <c r="F90" s="31"/>
      <c r="G90" s="31"/>
      <c r="H90" s="31"/>
      <c r="I90" s="31"/>
    </row>
    <row r="91" spans="1:9" ht="12.75">
      <c r="A91" s="31"/>
      <c r="B91" s="31" t="s">
        <v>191</v>
      </c>
      <c r="C91" s="31"/>
      <c r="D91" s="31"/>
      <c r="E91" s="31"/>
      <c r="F91" s="31"/>
      <c r="G91" s="31"/>
      <c r="H91" s="31"/>
      <c r="I91" s="31"/>
    </row>
    <row r="92" spans="1:9" ht="12.75">
      <c r="A92" s="31"/>
      <c r="B92" s="31" t="s">
        <v>188</v>
      </c>
      <c r="C92" s="31"/>
      <c r="D92" s="31"/>
      <c r="E92" s="31"/>
      <c r="F92" s="31"/>
      <c r="G92" s="31"/>
      <c r="H92" s="31"/>
      <c r="I92" s="31"/>
    </row>
    <row r="93" spans="1:9" ht="12.75">
      <c r="A93" s="31"/>
      <c r="B93" s="31" t="s">
        <v>192</v>
      </c>
      <c r="C93" s="31"/>
      <c r="D93" s="31"/>
      <c r="E93" s="31"/>
      <c r="F93" s="31"/>
      <c r="G93" s="31"/>
      <c r="H93" s="31"/>
      <c r="I93" s="31"/>
    </row>
    <row r="94" spans="1:9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2.75">
      <c r="A95" s="31">
        <v>17</v>
      </c>
      <c r="B95" s="53" t="s">
        <v>177</v>
      </c>
      <c r="C95" s="31"/>
      <c r="D95" s="31"/>
      <c r="E95" s="31"/>
      <c r="F95" s="31"/>
      <c r="G95" s="31"/>
      <c r="H95" s="31"/>
      <c r="I95" s="31"/>
    </row>
    <row r="96" spans="1:9" ht="12.75">
      <c r="A96" s="31"/>
      <c r="B96" s="31" t="s">
        <v>178</v>
      </c>
      <c r="C96" s="31"/>
      <c r="D96" s="31"/>
      <c r="E96" s="31"/>
      <c r="F96" s="31"/>
      <c r="G96" s="3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>
        <v>10</v>
      </c>
      <c r="B98" s="53" t="s">
        <v>75</v>
      </c>
      <c r="C98" s="31"/>
      <c r="D98" s="31"/>
      <c r="E98" s="31"/>
      <c r="F98" s="31"/>
      <c r="G98" s="31"/>
      <c r="H98" s="31"/>
      <c r="I98" s="31"/>
    </row>
    <row r="99" spans="2:9" ht="12.75">
      <c r="B99" s="31" t="s">
        <v>76</v>
      </c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>
        <v>19</v>
      </c>
      <c r="B101" s="53" t="s">
        <v>110</v>
      </c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 t="s">
        <v>185</v>
      </c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 t="s">
        <v>183</v>
      </c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 t="s">
        <v>184</v>
      </c>
      <c r="C104" s="31"/>
      <c r="D104" s="31"/>
      <c r="E104" s="31"/>
      <c r="F104" s="31"/>
      <c r="G104" s="31"/>
      <c r="H104" s="31"/>
      <c r="I104" s="31"/>
    </row>
    <row r="105" ht="12.75">
      <c r="B105" s="31" t="s">
        <v>182</v>
      </c>
    </row>
    <row r="106" ht="12.75">
      <c r="B106" s="31"/>
    </row>
    <row r="107" spans="1:2" ht="12.75">
      <c r="A107" s="31"/>
      <c r="B107" s="31"/>
    </row>
    <row r="108" spans="1:2" ht="12.75">
      <c r="A108" s="31">
        <v>20</v>
      </c>
      <c r="B108" s="53" t="s">
        <v>111</v>
      </c>
    </row>
    <row r="109" spans="1:2" ht="12.75">
      <c r="A109" s="31"/>
      <c r="B109" s="31" t="s">
        <v>146</v>
      </c>
    </row>
    <row r="111" spans="1:2" ht="12.75">
      <c r="A111" s="31">
        <v>21</v>
      </c>
      <c r="B111" s="53" t="s">
        <v>112</v>
      </c>
    </row>
    <row r="112" ht="12.75">
      <c r="B112" s="31" t="s">
        <v>154</v>
      </c>
    </row>
  </sheetData>
  <mergeCells count="2">
    <mergeCell ref="E16:F16"/>
    <mergeCell ref="H16:I16"/>
  </mergeCells>
  <printOptions horizontalCentered="1"/>
  <pageMargins left="0.25" right="0.25" top="0.25" bottom="0.25" header="0" footer="0"/>
  <pageSetup fitToHeight="1" fitToWidth="1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2002-06-25T08:01:25Z</cp:lastPrinted>
  <dcterms:created xsi:type="dcterms:W3CDTF">2000-11-16T17:48:51Z</dcterms:created>
  <dcterms:modified xsi:type="dcterms:W3CDTF">2002-06-25T08:04:47Z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