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596" yWindow="1395" windowWidth="12120" windowHeight="6705" tabRatio="704" activeTab="0"/>
  </bookViews>
  <sheets>
    <sheet name="Income" sheetId="1" r:id="rId1"/>
    <sheet name="Bs" sheetId="2" r:id="rId2"/>
    <sheet name="notes" sheetId="3" r:id="rId3"/>
    <sheet name="Sheet8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>
    <definedName name="_xlnm.Print_Area" localSheetId="2">'notes'!$A$58:$J$111</definedName>
  </definedNames>
  <calcPr fullCalcOnLoad="1"/>
</workbook>
</file>

<file path=xl/sharedStrings.xml><?xml version="1.0" encoding="utf-8"?>
<sst xmlns="http://schemas.openxmlformats.org/spreadsheetml/2006/main" count="244" uniqueCount="184">
  <si>
    <t>SAPURA MOTORS BERHAD</t>
  </si>
  <si>
    <t>QUARTERLY REPORT</t>
  </si>
  <si>
    <t>Quarterly report on consolidated results for the financial quarter ended 31 / 01 / 2000</t>
  </si>
  <si>
    <t>The figures have not been audited</t>
  </si>
  <si>
    <t>CONSOLIDATED INCOME STATEMENT</t>
  </si>
  <si>
    <t xml:space="preserve">       INDIVIDUAL QUARTER</t>
  </si>
  <si>
    <t xml:space="preserve">           CUMULATIVE QUARTER</t>
  </si>
  <si>
    <t>CURRENT</t>
  </si>
  <si>
    <t>PRECEDING YEAR</t>
  </si>
  <si>
    <t xml:space="preserve"> YEAR</t>
  </si>
  <si>
    <t>CORRESPONDING</t>
  </si>
  <si>
    <t xml:space="preserve"> QUARTER</t>
  </si>
  <si>
    <t>QUARTER</t>
  </si>
  <si>
    <t>TO DATE</t>
  </si>
  <si>
    <t>PERIOD</t>
  </si>
  <si>
    <t>31st January 2000</t>
  </si>
  <si>
    <t>31st January 1999</t>
  </si>
  <si>
    <t>RM'000</t>
  </si>
  <si>
    <t>(a)</t>
  </si>
  <si>
    <t>Turnover</t>
  </si>
  <si>
    <t>(b)</t>
  </si>
  <si>
    <t>Investment income</t>
  </si>
  <si>
    <t>-</t>
  </si>
  <si>
    <t>(c)</t>
  </si>
  <si>
    <t>Other income including interest income</t>
  </si>
  <si>
    <t>Operating profit / (loss) before interest on</t>
  </si>
  <si>
    <t>borrowings, depreciation and amortisation,</t>
  </si>
  <si>
    <t>exceptional items,income tax, minority</t>
  </si>
  <si>
    <t>interests and extraordinary items</t>
  </si>
  <si>
    <t>Interest on borrowings</t>
  </si>
  <si>
    <t xml:space="preserve"> </t>
  </si>
  <si>
    <t>Depreciation and amortisation</t>
  </si>
  <si>
    <t>(d)</t>
  </si>
  <si>
    <t>Exceptional items</t>
  </si>
  <si>
    <t>(e)</t>
  </si>
  <si>
    <t>Operating profit / (loss) after interest on</t>
  </si>
  <si>
    <t>exceptional items but before income tax, minority</t>
  </si>
  <si>
    <t>(f)</t>
  </si>
  <si>
    <t>Share in the results of associated companies</t>
  </si>
  <si>
    <t>(g)</t>
  </si>
  <si>
    <t>Profit/(loss) before taxation, minority</t>
  </si>
  <si>
    <t>(h)</t>
  </si>
  <si>
    <t>Taxation</t>
  </si>
  <si>
    <t>(i)</t>
  </si>
  <si>
    <t xml:space="preserve">Profit/(loss) after taxation before </t>
  </si>
  <si>
    <t>deducting minority interests.</t>
  </si>
  <si>
    <t>(ii)</t>
  </si>
  <si>
    <t>Less minority interests</t>
  </si>
  <si>
    <t>(j)</t>
  </si>
  <si>
    <t xml:space="preserve">Profit/ (loss) after taxation attributable to </t>
  </si>
  <si>
    <t>members of the company</t>
  </si>
  <si>
    <t>(k)</t>
  </si>
  <si>
    <t>Extraordinary items</t>
  </si>
  <si>
    <t>(iii)</t>
  </si>
  <si>
    <t xml:space="preserve">Extraordinary items attributable to </t>
  </si>
  <si>
    <t>(l)</t>
  </si>
  <si>
    <t>Profit/ (loss) after taxation and extraordinary</t>
  </si>
  <si>
    <t>items attributable to members of the company</t>
  </si>
  <si>
    <t>Earnings per share based on 2(j) above after</t>
  </si>
  <si>
    <t>deducting any provision for preference</t>
  </si>
  <si>
    <t>dividends, if any :-</t>
  </si>
  <si>
    <t>Basic (based on   39,999,000</t>
  </si>
  <si>
    <t>ordinary shares)(sen)</t>
  </si>
  <si>
    <t>Fully diluted (based on .................................</t>
  </si>
  <si>
    <t>*  N/A</t>
  </si>
  <si>
    <t>ordinary shares ) (sen)</t>
  </si>
  <si>
    <t>*</t>
  </si>
  <si>
    <t>N/A  -  Not Applicable</t>
  </si>
  <si>
    <t>CONSOLIDATED BALANCE SHEET</t>
  </si>
  <si>
    <t>AS AT</t>
  </si>
  <si>
    <t xml:space="preserve">AS AT </t>
  </si>
  <si>
    <t>END OF</t>
  </si>
  <si>
    <t xml:space="preserve"> PRECEDING</t>
  </si>
  <si>
    <t>FINANCIAL</t>
  </si>
  <si>
    <t>YEAR END</t>
  </si>
  <si>
    <t>RM' 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</si>
  <si>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</si>
  <si>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</si>
  <si>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</si>
  <si>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</si>
  <si>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</si>
  <si>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</si>
  <si>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</si>
  <si>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</si>
  <si>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</si>
  <si>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 xml:space="preserve">Others 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</si>
  <si>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</si>
  <si>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</si>
  <si>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</si>
  <si>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</si>
  <si>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</si>
  <si>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</si>
  <si>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/ (Liabilities)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</si>
  <si>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</si>
  <si>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</si>
  <si>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</si>
  <si>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</si>
  <si>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</si>
  <si>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</si>
  <si>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</si>
  <si>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</si>
  <si>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</si>
  <si>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</si>
  <si>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Notes to the Accounts</t>
  </si>
  <si>
    <t>- 31st January 2000</t>
  </si>
  <si>
    <t>Accounting Policies</t>
  </si>
  <si>
    <t xml:space="preserve">The same accounting policies and methods of computation are followed in this 4th quarter financial statements </t>
  </si>
  <si>
    <t>as  compared with the 31st January, 1999 annual financial statement.</t>
  </si>
  <si>
    <t>Exceptional Item</t>
  </si>
  <si>
    <t>There is no exceptional item during the quarter.</t>
  </si>
  <si>
    <t>Extraordinary Item</t>
  </si>
  <si>
    <t>There is no extraordinary item during the quarter.</t>
  </si>
  <si>
    <t>There is no provision for taxation for the cumulative quarter ended 31st January 2000. However, there was</t>
  </si>
  <si>
    <t>an overprovision of RM139,931 in respect to prior years.</t>
  </si>
  <si>
    <t>Pre-acquisition Profit</t>
  </si>
  <si>
    <t>There is no pre-acquisition profit for the current financial year to date.</t>
  </si>
  <si>
    <t>Profit on sale of Investments and/or Properties</t>
  </si>
  <si>
    <t>There is no profit on sale of investments or properties for the current financial year to date.</t>
  </si>
  <si>
    <t>Quoted Securities</t>
  </si>
  <si>
    <t>There is no purchase or disposal of quoted securities by the company.</t>
  </si>
  <si>
    <t>Changes in the Composition of the Group</t>
  </si>
  <si>
    <t>There is no changes in the composition of the company for the current financial year to date.</t>
  </si>
  <si>
    <t>Status of Corporate Proposals</t>
  </si>
  <si>
    <t>There is no corporate proposal announcement for the current financial year to date.</t>
  </si>
  <si>
    <t>Seasonal or Cyclical Factors</t>
  </si>
  <si>
    <t>Our business operations are generally affected by the major festive seasons. The Group turnover</t>
  </si>
  <si>
    <t>was adversely affected in the month of December 1999 and January 2000 by fewer delivery days.</t>
  </si>
  <si>
    <t>Corporate Developments</t>
  </si>
  <si>
    <t>There is no issuances and repayment of debt or equity security, share buy back, share cancellation, shares</t>
  </si>
  <si>
    <t>held as treasury shares or resale of treasury shares for the current financial year to date.</t>
  </si>
  <si>
    <t>Group Borrowings and Debts Securities</t>
  </si>
  <si>
    <t>Group borrowings and debt securities as at the end of the reporting period are:</t>
  </si>
  <si>
    <t>Type</t>
  </si>
  <si>
    <t>RM</t>
  </si>
  <si>
    <t>Security</t>
  </si>
  <si>
    <t>Short term borrowings:</t>
  </si>
  <si>
    <t xml:space="preserve">Fixed and floating charge over the assets of the Group </t>
  </si>
  <si>
    <t>Overdraft facility</t>
  </si>
  <si>
    <t>and corporate guarantee by the Company and ultimate</t>
  </si>
  <si>
    <t>Revolving Credit</t>
  </si>
  <si>
    <t>holding company.</t>
  </si>
  <si>
    <t>Term loan</t>
  </si>
  <si>
    <t>(short term portion)</t>
  </si>
  <si>
    <t>Long term borrowings:</t>
  </si>
  <si>
    <t xml:space="preserve">Fixed charge over the assets of the Group </t>
  </si>
  <si>
    <t>Term loans</t>
  </si>
  <si>
    <t>less payment due within 12 months included in</t>
  </si>
  <si>
    <t>current liabilities</t>
  </si>
  <si>
    <t>Contingent Liabilities</t>
  </si>
  <si>
    <t>There are contingent liabilities in the form of corporate guarantee given to banks for credit facilities granted to</t>
  </si>
  <si>
    <t>subsidiaries (unsecured) amounting to RM 27,530,000.</t>
  </si>
  <si>
    <t>Off Balance Sheet Financial Instruments</t>
  </si>
  <si>
    <t>There is no financial instruments with off balance sheet risk issued.</t>
  </si>
  <si>
    <t>Material Litigation</t>
  </si>
  <si>
    <t>There is no pending material litigation.</t>
  </si>
  <si>
    <t>Segmental Reporting</t>
  </si>
  <si>
    <t>Profit / (loss)</t>
  </si>
  <si>
    <t>Total Tangible</t>
  </si>
  <si>
    <t>Before Taxation</t>
  </si>
  <si>
    <t>Assets Employed</t>
  </si>
  <si>
    <t>Year Ended</t>
  </si>
  <si>
    <t>Investment Holding</t>
  </si>
  <si>
    <t>Real Property Investment</t>
  </si>
  <si>
    <t>Automotive Industry</t>
  </si>
  <si>
    <t>Telecomunication Industry</t>
  </si>
  <si>
    <t>Research &amp; Development</t>
  </si>
  <si>
    <t>Consolidated Adjustments</t>
  </si>
  <si>
    <t>Comment on financial results.  (Current quarter compared with the preceding quarter)</t>
  </si>
  <si>
    <t>For the current quarter, the Group turnover was RM16.9 million with pretax profit of RM0.34 million</t>
  </si>
  <si>
    <t>against Group turnover of RM20 million and pretax profit of RM1.95 million in the preceding quarter.</t>
  </si>
  <si>
    <t>Performance review</t>
  </si>
  <si>
    <t>For the quarters to 31st January 2000, the Group performance registered a significant growth. The</t>
  </si>
  <si>
    <t xml:space="preserve">Group turnover increased by 106% to RM70 million from RM34 million in 1999 and pretax profit increased </t>
  </si>
  <si>
    <t>by 276% from loss of RM7.9 million to profit of RM6 million. The earning per share improved from (18.95) sen</t>
  </si>
  <si>
    <t>to 15.29 sen. The main factors contributing to the significant change is the upturn of the automotive industry</t>
  </si>
  <si>
    <t>following the economic recovery shown in the last two quarters and the positive GDP growth in the country.</t>
  </si>
  <si>
    <t>Current Year Prospects</t>
  </si>
  <si>
    <t>The prospects of the business of the Group for the current year is expected to remain favourable considering</t>
  </si>
  <si>
    <t>the more favourable current business environment and the improved GDP for the country.</t>
  </si>
  <si>
    <t xml:space="preserve">Variance of Actual Profit from Forecast </t>
  </si>
  <si>
    <t>Not applicable.</t>
  </si>
  <si>
    <t>Dividend:</t>
  </si>
  <si>
    <t>The Board of Directors recommended a tax exempt dividend payment of 4% in respect of the financial</t>
  </si>
  <si>
    <t>year ended 31st January 2000.(1999: 1.5% tax exempt)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</si>
</sst>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#,##0.0_);\(#,##0.0\)"/>
    <numFmt numFmtId="181" formatCode="_(* #,##0.000_);_(* \(#,##0.000\);_(* &quot;-&quot;??_);_(@_)"/>
    <numFmt numFmtId="182" formatCode="#,##0.0_);[Red]\(#,##0.0\)"/>
    <numFmt numFmtId="183" formatCode="#,##0.000_);[Red]\(#,##0.000\)"/>
    <numFmt numFmtId="184" formatCode="#,##0.0000_);[Red]\(#,##0.0000\)"/>
    <numFmt numFmtId="185" formatCode="&quot;&quot;#,##0_);\(&quot;&quot;#,##0\)"/>
    <numFmt numFmtId="186" formatCode="&quot;&quot;#,##0.00_);\(&quot;&quot;#,##0.00\)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1"/>
      <name val="Book Antiqua"/>
      <family val="0"/>
    </font>
    <font>
      <sz val="11"/>
      <name val="Book Antiqua"/>
      <family val="0"/>
    </font>
    <font>
      <sz val="9"/>
      <name val="Geneva"/>
      <family val="0"/>
    </font>
    <font>
      <sz val="8"/>
      <name val="Geneva"/>
      <family val="0"/>
    </font>
    <font>
      <b/>
      <sz val="9"/>
      <name val="Geneva"/>
      <family val="0"/>
    </font>
    <font>
      <b/>
      <sz val="8"/>
      <name val="Geneva"/>
      <family val="0"/>
    </font>
    <font>
      <b/>
      <sz val="11"/>
      <name val="Geneva"/>
      <family val="0"/>
    </font>
    <font>
      <b/>
      <sz val="8"/>
      <name val="Book Antiqua"/>
      <family val="0"/>
    </font>
    <font>
      <sz val="8"/>
      <name val="Book Antiqua"/>
      <family val="0"/>
    </font>
    <font>
      <i/>
      <sz val="8"/>
      <name val="Book Antiqua"/>
      <family val="0"/>
    </font>
    <font>
      <sz val="10"/>
      <name val="Book Antiqua"/>
      <family val="0"/>
    </font>
    <font>
      <i/>
      <sz val="10"/>
      <name val="Book Antiqua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9" fontId="5" fillId="0" borderId="0" xfId="15" applyNumberFormat="1" applyFont="1" applyBorder="1" applyAlignment="1">
      <alignment vertical="center"/>
    </xf>
    <xf numFmtId="38" fontId="5" fillId="0" borderId="0" xfId="15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37" fontId="7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3" fontId="7" fillId="0" borderId="15" xfId="0" applyNumberFormat="1" applyFont="1" applyBorder="1" applyAlignment="1">
      <alignment/>
    </xf>
    <xf numFmtId="38" fontId="6" fillId="0" borderId="0" xfId="0" applyNumberFormat="1" applyFont="1" applyAlignment="1">
      <alignment horizontal="center"/>
    </xf>
    <xf numFmtId="38" fontId="6" fillId="0" borderId="0" xfId="0" applyNumberFormat="1" applyFont="1" applyAlignment="1">
      <alignment/>
    </xf>
    <xf numFmtId="38" fontId="6" fillId="0" borderId="0" xfId="0" applyNumberFormat="1" applyFont="1" applyAlignment="1" quotePrefix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38" fontId="8" fillId="0" borderId="0" xfId="0" applyNumberFormat="1" applyFont="1" applyAlignment="1">
      <alignment horizontal="center"/>
    </xf>
    <xf numFmtId="38" fontId="8" fillId="0" borderId="0" xfId="0" applyNumberFormat="1" applyFont="1" applyAlignment="1" quotePrefix="1">
      <alignment horizontal="center"/>
    </xf>
    <xf numFmtId="38" fontId="8" fillId="0" borderId="16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5" fontId="11" fillId="0" borderId="2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12" fillId="0" borderId="22" xfId="15" applyNumberFormat="1" applyFont="1" applyBorder="1" applyAlignment="1">
      <alignment horizontal="center" vertical="center"/>
    </xf>
    <xf numFmtId="38" fontId="12" fillId="0" borderId="13" xfId="15" applyNumberFormat="1" applyFont="1" applyBorder="1" applyAlignment="1">
      <alignment vertical="center"/>
    </xf>
    <xf numFmtId="38" fontId="12" fillId="0" borderId="23" xfId="15" applyNumberFormat="1" applyFont="1" applyBorder="1" applyAlignment="1">
      <alignment horizontal="center" vertical="center"/>
    </xf>
    <xf numFmtId="38" fontId="12" fillId="0" borderId="13" xfId="15" applyNumberFormat="1" applyFont="1" applyBorder="1" applyAlignment="1">
      <alignment horizontal="center" vertical="center"/>
    </xf>
    <xf numFmtId="38" fontId="12" fillId="0" borderId="20" xfId="15" applyNumberFormat="1" applyFont="1" applyBorder="1" applyAlignment="1">
      <alignment horizontal="center" vertical="center"/>
    </xf>
    <xf numFmtId="38" fontId="12" fillId="0" borderId="0" xfId="15" applyNumberFormat="1" applyFont="1" applyBorder="1" applyAlignment="1">
      <alignment vertical="center"/>
    </xf>
    <xf numFmtId="38" fontId="12" fillId="0" borderId="21" xfId="15" applyNumberFormat="1" applyFont="1" applyBorder="1" applyAlignment="1">
      <alignment horizontal="center" vertical="center"/>
    </xf>
    <xf numFmtId="38" fontId="12" fillId="0" borderId="0" xfId="15" applyNumberFormat="1" applyFont="1" applyBorder="1" applyAlignment="1">
      <alignment horizontal="center" vertical="center"/>
    </xf>
    <xf numFmtId="38" fontId="12" fillId="0" borderId="20" xfId="15" applyNumberFormat="1" applyFont="1" applyBorder="1" applyAlignment="1" quotePrefix="1">
      <alignment horizontal="center" vertical="center"/>
    </xf>
    <xf numFmtId="38" fontId="12" fillId="0" borderId="21" xfId="15" applyNumberFormat="1" applyFont="1" applyBorder="1" applyAlignment="1" quotePrefix="1">
      <alignment horizontal="center" vertical="center"/>
    </xf>
    <xf numFmtId="38" fontId="12" fillId="0" borderId="24" xfId="15" applyNumberFormat="1" applyFont="1" applyBorder="1" applyAlignment="1">
      <alignment horizontal="center" vertical="center"/>
    </xf>
    <xf numFmtId="40" fontId="12" fillId="0" borderId="20" xfId="15" applyNumberFormat="1" applyFont="1" applyBorder="1" applyAlignment="1">
      <alignment horizontal="center" vertical="center"/>
    </xf>
    <xf numFmtId="40" fontId="12" fillId="0" borderId="21" xfId="15" applyNumberFormat="1" applyFont="1" applyBorder="1" applyAlignment="1">
      <alignment horizontal="center" vertical="center"/>
    </xf>
    <xf numFmtId="38" fontId="12" fillId="0" borderId="21" xfId="15" applyNumberFormat="1" applyFont="1" applyBorder="1" applyAlignment="1">
      <alignment vertical="center"/>
    </xf>
    <xf numFmtId="38" fontId="12" fillId="0" borderId="20" xfId="15" applyNumberFormat="1" applyFont="1" applyBorder="1" applyAlignment="1">
      <alignment vertical="center"/>
    </xf>
    <xf numFmtId="38" fontId="12" fillId="0" borderId="25" xfId="15" applyNumberFormat="1" applyFont="1" applyBorder="1" applyAlignment="1">
      <alignment horizontal="center" vertical="center"/>
    </xf>
    <xf numFmtId="38" fontId="12" fillId="0" borderId="26" xfId="15" applyNumberFormat="1" applyFont="1" applyBorder="1" applyAlignment="1">
      <alignment vertical="center"/>
    </xf>
    <xf numFmtId="38" fontId="12" fillId="0" borderId="27" xfId="15" applyNumberFormat="1" applyFont="1" applyBorder="1" applyAlignment="1">
      <alignment vertical="center"/>
    </xf>
    <xf numFmtId="38" fontId="12" fillId="0" borderId="25" xfId="15" applyNumberFormat="1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0" xfId="0" applyFont="1" applyBorder="1" applyAlignment="1">
      <alignment/>
    </xf>
    <xf numFmtId="38" fontId="12" fillId="0" borderId="31" xfId="15" applyNumberFormat="1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38" fontId="12" fillId="0" borderId="33" xfId="15" applyNumberFormat="1" applyFont="1" applyBorder="1" applyAlignment="1">
      <alignment horizontal="center" vertical="center"/>
    </xf>
    <xf numFmtId="38" fontId="12" fillId="0" borderId="10" xfId="15" applyNumberFormat="1" applyFont="1" applyBorder="1" applyAlignment="1">
      <alignment horizontal="center" vertical="center"/>
    </xf>
    <xf numFmtId="169" fontId="12" fillId="0" borderId="10" xfId="15" applyNumberFormat="1" applyFont="1" applyBorder="1" applyAlignment="1" quotePrefix="1">
      <alignment horizontal="center" vertical="center"/>
    </xf>
    <xf numFmtId="38" fontId="12" fillId="0" borderId="10" xfId="15" applyNumberFormat="1" applyFont="1" applyBorder="1" applyAlignment="1" quotePrefix="1">
      <alignment horizontal="center" vertical="center"/>
    </xf>
    <xf numFmtId="38" fontId="12" fillId="0" borderId="4" xfId="15" applyNumberFormat="1" applyFont="1" applyBorder="1" applyAlignment="1">
      <alignment horizontal="center" vertical="center"/>
    </xf>
    <xf numFmtId="38" fontId="11" fillId="0" borderId="18" xfId="15" applyNumberFormat="1" applyFont="1" applyBorder="1" applyAlignment="1">
      <alignment horizontal="center" vertical="center"/>
    </xf>
    <xf numFmtId="38" fontId="11" fillId="0" borderId="31" xfId="15" applyNumberFormat="1" applyFont="1" applyBorder="1" applyAlignment="1">
      <alignment horizontal="center" vertical="center"/>
    </xf>
    <xf numFmtId="40" fontId="12" fillId="0" borderId="0" xfId="15" applyNumberFormat="1" applyFont="1" applyBorder="1" applyAlignment="1">
      <alignment horizontal="center" vertical="center"/>
    </xf>
    <xf numFmtId="40" fontId="12" fillId="0" borderId="31" xfId="15" applyNumberFormat="1" applyFont="1" applyBorder="1" applyAlignment="1">
      <alignment horizontal="center" vertical="center"/>
    </xf>
    <xf numFmtId="38" fontId="12" fillId="0" borderId="26" xfId="15" applyNumberFormat="1" applyFont="1" applyBorder="1" applyAlignment="1">
      <alignment horizontal="center" vertical="center"/>
    </xf>
    <xf numFmtId="38" fontId="12" fillId="0" borderId="32" xfId="15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185" fontId="12" fillId="0" borderId="20" xfId="15" applyNumberFormat="1" applyFont="1" applyBorder="1" applyAlignment="1">
      <alignment horizontal="center" vertical="center"/>
    </xf>
    <xf numFmtId="185" fontId="12" fillId="0" borderId="0" xfId="15" applyNumberFormat="1" applyFont="1" applyBorder="1" applyAlignment="1">
      <alignment vertical="center"/>
    </xf>
    <xf numFmtId="185" fontId="12" fillId="0" borderId="21" xfId="15" applyNumberFormat="1" applyFont="1" applyBorder="1" applyAlignment="1">
      <alignment horizontal="center" vertical="center"/>
    </xf>
    <xf numFmtId="185" fontId="12" fillId="0" borderId="0" xfId="15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5" fontId="12" fillId="0" borderId="22" xfId="15" applyNumberFormat="1" applyFont="1" applyBorder="1" applyAlignment="1">
      <alignment horizontal="center" vertical="center"/>
    </xf>
    <xf numFmtId="179" fontId="12" fillId="0" borderId="36" xfId="15" applyNumberFormat="1" applyFont="1" applyBorder="1" applyAlignment="1" quotePrefix="1">
      <alignment horizontal="center" vertical="center"/>
    </xf>
    <xf numFmtId="38" fontId="12" fillId="0" borderId="2" xfId="15" applyNumberFormat="1" applyFont="1" applyBorder="1" applyAlignment="1">
      <alignment vertical="center"/>
    </xf>
    <xf numFmtId="38" fontId="12" fillId="0" borderId="37" xfId="15" applyNumberFormat="1" applyFont="1" applyBorder="1" applyAlignment="1" quotePrefix="1">
      <alignment horizontal="center" vertical="center"/>
    </xf>
    <xf numFmtId="38" fontId="12" fillId="0" borderId="36" xfId="15" applyNumberFormat="1" applyFont="1" applyBorder="1" applyAlignment="1">
      <alignment horizontal="center" vertical="center"/>
    </xf>
    <xf numFmtId="38" fontId="12" fillId="0" borderId="2" xfId="15" applyNumberFormat="1" applyFont="1" applyBorder="1" applyAlignment="1">
      <alignment horizontal="center" vertical="center"/>
    </xf>
    <xf numFmtId="38" fontId="12" fillId="0" borderId="37" xfId="15" applyNumberFormat="1" applyFont="1" applyBorder="1" applyAlignment="1">
      <alignment horizontal="center" vertical="center"/>
    </xf>
    <xf numFmtId="38" fontId="12" fillId="0" borderId="16" xfId="15" applyNumberFormat="1" applyFont="1" applyBorder="1" applyAlignment="1">
      <alignment horizontal="center" vertical="center"/>
    </xf>
    <xf numFmtId="185" fontId="12" fillId="0" borderId="38" xfId="15" applyNumberFormat="1" applyFont="1" applyBorder="1" applyAlignment="1">
      <alignment horizontal="center" vertical="center"/>
    </xf>
    <xf numFmtId="38" fontId="12" fillId="0" borderId="16" xfId="15" applyNumberFormat="1" applyFont="1" applyBorder="1" applyAlignment="1">
      <alignment vertical="center"/>
    </xf>
    <xf numFmtId="186" fontId="12" fillId="0" borderId="21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workbookViewId="0" topLeftCell="A2">
      <pane ySplit="1620" topLeftCell="BM57" activePane="bottomLeft" state="split"/>
      <selection pane="topLeft" activeCell="B2" sqref="B2"/>
      <selection pane="bottomLeft" activeCell="G63" sqref="G63"/>
    </sheetView>
  </sheetViews>
  <sheetFormatPr defaultColWidth="9.00390625" defaultRowHeight="12.75"/>
  <cols>
    <col min="1" max="1" width="3.00390625" style="2" customWidth="1"/>
    <col min="2" max="2" width="3.25390625" style="2" customWidth="1"/>
    <col min="3" max="3" width="3.375" style="2" customWidth="1"/>
    <col min="4" max="4" width="44.875" style="2" customWidth="1"/>
    <col min="5" max="5" width="16.375" style="3" customWidth="1"/>
    <col min="6" max="6" width="0.6171875" style="2" customWidth="1"/>
    <col min="7" max="7" width="17.125" style="2" customWidth="1"/>
    <col min="8" max="8" width="1.12109375" style="2" customWidth="1"/>
    <col min="9" max="9" width="15.625" style="2" customWidth="1"/>
    <col min="10" max="10" width="0.875" style="2" customWidth="1"/>
    <col min="11" max="11" width="18.125" style="2" customWidth="1"/>
    <col min="12" max="12" width="1.625" style="2" customWidth="1"/>
    <col min="13" max="16384" width="10.75390625" style="2" customWidth="1"/>
  </cols>
  <sheetData>
    <row r="1" ht="15">
      <c r="A1"/>
    </row>
    <row r="2" ht="15">
      <c r="A2" s="1" t="s">
        <v>0</v>
      </c>
    </row>
    <row r="3" ht="15">
      <c r="A3" s="1" t="s">
        <v>1</v>
      </c>
    </row>
    <row r="5" ht="15">
      <c r="A5" s="2" t="s">
        <v>2</v>
      </c>
    </row>
    <row r="6" ht="15">
      <c r="A6" s="2" t="s">
        <v>3</v>
      </c>
    </row>
    <row r="8" ht="15.75" thickBot="1">
      <c r="A8" s="1" t="s">
        <v>4</v>
      </c>
    </row>
    <row r="9" spans="5:11" ht="15.75" thickBot="1">
      <c r="E9" s="44"/>
      <c r="F9" s="45" t="s">
        <v>5</v>
      </c>
      <c r="G9" s="46"/>
      <c r="H9" s="47"/>
      <c r="I9" s="48"/>
      <c r="J9" s="45" t="s">
        <v>6</v>
      </c>
      <c r="K9" s="49"/>
    </row>
    <row r="10" spans="5:11" ht="15">
      <c r="E10" s="120" t="s">
        <v>7</v>
      </c>
      <c r="F10" s="121"/>
      <c r="G10" s="122" t="s">
        <v>8</v>
      </c>
      <c r="H10" s="51"/>
      <c r="I10" s="120" t="s">
        <v>7</v>
      </c>
      <c r="J10" s="121"/>
      <c r="K10" s="122" t="s">
        <v>8</v>
      </c>
    </row>
    <row r="11" spans="5:11" ht="15">
      <c r="E11" s="50" t="s">
        <v>9</v>
      </c>
      <c r="F11" s="51"/>
      <c r="G11" s="52" t="s">
        <v>10</v>
      </c>
      <c r="H11" s="51"/>
      <c r="I11" s="50" t="s">
        <v>9</v>
      </c>
      <c r="J11" s="51"/>
      <c r="K11" s="52" t="s">
        <v>10</v>
      </c>
    </row>
    <row r="12" spans="5:11" ht="15">
      <c r="E12" s="50" t="s">
        <v>11</v>
      </c>
      <c r="F12" s="51"/>
      <c r="G12" s="52" t="s">
        <v>12</v>
      </c>
      <c r="H12" s="51"/>
      <c r="I12" s="50" t="s">
        <v>13</v>
      </c>
      <c r="J12" s="51"/>
      <c r="K12" s="52" t="s">
        <v>14</v>
      </c>
    </row>
    <row r="13" spans="5:11" ht="15">
      <c r="E13" s="53" t="s">
        <v>15</v>
      </c>
      <c r="F13" s="51"/>
      <c r="G13" s="52" t="s">
        <v>16</v>
      </c>
      <c r="H13" s="51"/>
      <c r="I13" s="53" t="str">
        <f>E13</f>
        <v>31st January 2000</v>
      </c>
      <c r="J13" s="51"/>
      <c r="K13" s="52" t="str">
        <f>G13</f>
        <v>31st January 1999</v>
      </c>
    </row>
    <row r="14" spans="5:11" ht="15">
      <c r="E14" s="54" t="s">
        <v>17</v>
      </c>
      <c r="F14" s="55"/>
      <c r="G14" s="56" t="s">
        <v>17</v>
      </c>
      <c r="H14" s="51"/>
      <c r="I14" s="54" t="s">
        <v>17</v>
      </c>
      <c r="J14" s="55"/>
      <c r="K14" s="56" t="s">
        <v>17</v>
      </c>
    </row>
    <row r="15" spans="1:11" ht="15">
      <c r="A15" s="3"/>
      <c r="B15" s="3"/>
      <c r="E15" s="57"/>
      <c r="F15" s="58"/>
      <c r="G15" s="123"/>
      <c r="H15" s="60"/>
      <c r="I15" s="57"/>
      <c r="J15" s="60"/>
      <c r="K15" s="59"/>
    </row>
    <row r="16" spans="1:18" ht="15">
      <c r="A16" s="60">
        <v>1</v>
      </c>
      <c r="B16" s="60" t="s">
        <v>18</v>
      </c>
      <c r="C16" s="58" t="s">
        <v>19</v>
      </c>
      <c r="D16" s="58"/>
      <c r="E16" s="61">
        <f>70279-53344</f>
        <v>16935</v>
      </c>
      <c r="F16" s="62"/>
      <c r="G16" s="63">
        <f>34199-22231</f>
        <v>11968</v>
      </c>
      <c r="H16" s="68"/>
      <c r="I16" s="61">
        <v>70279</v>
      </c>
      <c r="J16" s="64"/>
      <c r="K16" s="63">
        <v>34199</v>
      </c>
      <c r="L16" s="4"/>
      <c r="M16" s="4"/>
      <c r="N16" s="4"/>
      <c r="O16" s="4"/>
      <c r="P16" s="4"/>
      <c r="Q16" s="4"/>
      <c r="R16" s="4"/>
    </row>
    <row r="17" spans="1:18" ht="15">
      <c r="A17" s="60"/>
      <c r="B17" s="60" t="s">
        <v>20</v>
      </c>
      <c r="C17" s="58" t="s">
        <v>21</v>
      </c>
      <c r="D17" s="58"/>
      <c r="E17" s="125" t="s">
        <v>22</v>
      </c>
      <c r="F17" s="126"/>
      <c r="G17" s="127" t="s">
        <v>22</v>
      </c>
      <c r="H17" s="68"/>
      <c r="I17" s="128" t="str">
        <f>E17</f>
        <v>-</v>
      </c>
      <c r="J17" s="129"/>
      <c r="K17" s="130" t="str">
        <f>G17</f>
        <v>-</v>
      </c>
      <c r="L17" s="4"/>
      <c r="M17" s="4"/>
      <c r="N17" s="4"/>
      <c r="O17" s="4"/>
      <c r="P17" s="4"/>
      <c r="Q17" s="4"/>
      <c r="R17" s="4"/>
    </row>
    <row r="18" spans="1:18" ht="15">
      <c r="A18" s="60"/>
      <c r="B18" s="60" t="s">
        <v>23</v>
      </c>
      <c r="C18" s="58" t="s">
        <v>24</v>
      </c>
      <c r="D18" s="58"/>
      <c r="E18" s="124">
        <f>249-417</f>
        <v>-168</v>
      </c>
      <c r="F18" s="62"/>
      <c r="G18" s="63">
        <f>2329-1017</f>
        <v>1312</v>
      </c>
      <c r="H18" s="68"/>
      <c r="I18" s="61">
        <v>249</v>
      </c>
      <c r="J18" s="64"/>
      <c r="K18" s="63">
        <v>2329</v>
      </c>
      <c r="L18" s="4"/>
      <c r="M18" s="4"/>
      <c r="N18" s="4"/>
      <c r="O18" s="4"/>
      <c r="P18" s="4"/>
      <c r="Q18" s="4"/>
      <c r="R18" s="4"/>
    </row>
    <row r="19" spans="1:18" ht="15">
      <c r="A19" s="60"/>
      <c r="B19" s="60"/>
      <c r="C19" s="58"/>
      <c r="D19" s="58"/>
      <c r="E19" s="65"/>
      <c r="F19" s="66"/>
      <c r="G19" s="67"/>
      <c r="H19" s="68"/>
      <c r="I19" s="65"/>
      <c r="J19" s="68"/>
      <c r="K19" s="67"/>
      <c r="L19" s="4"/>
      <c r="M19" s="4"/>
      <c r="N19" s="4"/>
      <c r="O19" s="4"/>
      <c r="P19" s="4"/>
      <c r="Q19" s="4"/>
      <c r="R19" s="4"/>
    </row>
    <row r="20" spans="1:18" ht="15">
      <c r="A20" s="60">
        <v>2</v>
      </c>
      <c r="B20" s="60" t="s">
        <v>18</v>
      </c>
      <c r="C20" s="58" t="s">
        <v>25</v>
      </c>
      <c r="D20" s="58"/>
      <c r="E20" s="65">
        <f>E31-E27-E25</f>
        <v>4335.161209999999</v>
      </c>
      <c r="F20" s="66"/>
      <c r="G20" s="67">
        <f>G31-G27-G25</f>
        <v>3544.62615</v>
      </c>
      <c r="H20" s="68"/>
      <c r="I20" s="65">
        <f>I31-I27-I25</f>
        <v>19169.363680000002</v>
      </c>
      <c r="J20" s="68"/>
      <c r="K20" s="67">
        <f>K31-K27-K25</f>
        <v>6063</v>
      </c>
      <c r="L20" s="4"/>
      <c r="M20" s="4"/>
      <c r="N20" s="4"/>
      <c r="O20" s="4"/>
      <c r="P20" s="4"/>
      <c r="Q20" s="4"/>
      <c r="R20" s="4"/>
    </row>
    <row r="21" spans="1:18" ht="15">
      <c r="A21" s="60"/>
      <c r="B21" s="60"/>
      <c r="C21" s="58" t="s">
        <v>26</v>
      </c>
      <c r="D21" s="58"/>
      <c r="E21" s="65"/>
      <c r="F21" s="66"/>
      <c r="G21" s="67"/>
      <c r="H21" s="68"/>
      <c r="I21" s="65"/>
      <c r="J21" s="68"/>
      <c r="K21" s="67"/>
      <c r="L21" s="4"/>
      <c r="M21" s="4"/>
      <c r="N21" s="4"/>
      <c r="O21" s="4"/>
      <c r="P21" s="4"/>
      <c r="Q21" s="4"/>
      <c r="R21" s="4"/>
    </row>
    <row r="22" spans="1:18" ht="15">
      <c r="A22" s="60"/>
      <c r="B22" s="60"/>
      <c r="C22" s="58" t="s">
        <v>27</v>
      </c>
      <c r="D22" s="58"/>
      <c r="E22" s="65"/>
      <c r="F22" s="66"/>
      <c r="G22" s="67"/>
      <c r="H22" s="68"/>
      <c r="I22" s="65"/>
      <c r="J22" s="68"/>
      <c r="K22" s="67"/>
      <c r="L22" s="4"/>
      <c r="M22" s="4"/>
      <c r="N22" s="4"/>
      <c r="O22" s="4"/>
      <c r="P22" s="4"/>
      <c r="Q22" s="4"/>
      <c r="R22" s="4"/>
    </row>
    <row r="23" spans="1:18" ht="15">
      <c r="A23" s="60"/>
      <c r="B23" s="60"/>
      <c r="C23" s="58" t="s">
        <v>28</v>
      </c>
      <c r="D23" s="58"/>
      <c r="E23" s="65"/>
      <c r="F23" s="66"/>
      <c r="G23" s="67"/>
      <c r="H23" s="68"/>
      <c r="I23" s="65"/>
      <c r="J23" s="68"/>
      <c r="K23" s="67"/>
      <c r="L23" s="4"/>
      <c r="M23" s="4"/>
      <c r="N23" s="4"/>
      <c r="O23" s="4"/>
      <c r="P23" s="4"/>
      <c r="Q23" s="4"/>
      <c r="R23" s="4"/>
    </row>
    <row r="24" spans="1:18" ht="15">
      <c r="A24" s="60"/>
      <c r="B24" s="60"/>
      <c r="C24" s="58"/>
      <c r="D24" s="58"/>
      <c r="E24" s="65"/>
      <c r="F24" s="66"/>
      <c r="G24" s="67"/>
      <c r="H24" s="68"/>
      <c r="I24" s="65"/>
      <c r="J24" s="68"/>
      <c r="K24" s="67"/>
      <c r="L24" s="4"/>
      <c r="M24" s="4"/>
      <c r="N24" s="4"/>
      <c r="O24" s="4"/>
      <c r="P24" s="4"/>
      <c r="Q24" s="4"/>
      <c r="R24" s="4"/>
    </row>
    <row r="25" spans="1:18" ht="15">
      <c r="A25" s="60"/>
      <c r="B25" s="60" t="s">
        <v>20</v>
      </c>
      <c r="C25" s="58" t="s">
        <v>29</v>
      </c>
      <c r="D25" s="58"/>
      <c r="E25" s="116">
        <v>-693.8048800000004</v>
      </c>
      <c r="F25" s="117"/>
      <c r="G25" s="118">
        <v>-738.0401500000004</v>
      </c>
      <c r="H25" s="119"/>
      <c r="I25" s="116">
        <v>-2987.6848200000004</v>
      </c>
      <c r="J25" s="68"/>
      <c r="K25" s="118">
        <v>-3332</v>
      </c>
      <c r="L25" s="4"/>
      <c r="M25" s="4" t="s">
        <v>30</v>
      </c>
      <c r="N25" s="4"/>
      <c r="O25" s="4"/>
      <c r="P25" s="4"/>
      <c r="Q25" s="4"/>
      <c r="R25" s="4"/>
    </row>
    <row r="26" spans="1:18" ht="15">
      <c r="A26" s="60"/>
      <c r="B26" s="60"/>
      <c r="C26" s="58"/>
      <c r="D26" s="58"/>
      <c r="E26" s="65"/>
      <c r="F26" s="66"/>
      <c r="G26" s="67"/>
      <c r="H26" s="68"/>
      <c r="I26" s="65"/>
      <c r="J26" s="68"/>
      <c r="K26" s="67"/>
      <c r="L26" s="4"/>
      <c r="M26" s="4"/>
      <c r="N26" s="4"/>
      <c r="O26" s="4"/>
      <c r="P26" s="4"/>
      <c r="Q26" s="4"/>
      <c r="R26" s="4"/>
    </row>
    <row r="27" spans="1:18" ht="15">
      <c r="A27" s="60"/>
      <c r="B27" s="60" t="s">
        <v>23</v>
      </c>
      <c r="C27" s="58" t="s">
        <v>31</v>
      </c>
      <c r="D27" s="58"/>
      <c r="E27" s="116">
        <v>-3300.356329999999</v>
      </c>
      <c r="F27" s="119"/>
      <c r="G27" s="118">
        <v>-3057.586</v>
      </c>
      <c r="H27" s="119"/>
      <c r="I27" s="116">
        <v>-10206.67886</v>
      </c>
      <c r="J27" s="119"/>
      <c r="K27" s="118">
        <v>-10605</v>
      </c>
      <c r="L27" s="4"/>
      <c r="M27" s="4"/>
      <c r="N27" s="4"/>
      <c r="O27" s="4"/>
      <c r="P27" s="4"/>
      <c r="Q27" s="4"/>
      <c r="R27" s="4"/>
    </row>
    <row r="28" spans="1:18" ht="15">
      <c r="A28" s="60"/>
      <c r="B28" s="60"/>
      <c r="C28" s="58"/>
      <c r="D28" s="58"/>
      <c r="E28" s="65"/>
      <c r="F28" s="66"/>
      <c r="G28" s="67"/>
      <c r="H28" s="68"/>
      <c r="I28" s="65"/>
      <c r="J28" s="68"/>
      <c r="K28" s="67"/>
      <c r="L28" s="4"/>
      <c r="M28" s="4"/>
      <c r="N28" s="4"/>
      <c r="O28" s="4"/>
      <c r="P28" s="4"/>
      <c r="Q28" s="4"/>
      <c r="R28" s="4"/>
    </row>
    <row r="29" spans="1:18" ht="15">
      <c r="A29" s="60"/>
      <c r="B29" s="60" t="s">
        <v>32</v>
      </c>
      <c r="C29" s="58" t="s">
        <v>33</v>
      </c>
      <c r="D29" s="58"/>
      <c r="E29" s="69" t="s">
        <v>22</v>
      </c>
      <c r="F29" s="66"/>
      <c r="G29" s="70" t="s">
        <v>22</v>
      </c>
      <c r="H29" s="68"/>
      <c r="I29" s="65" t="str">
        <f>E29</f>
        <v>-</v>
      </c>
      <c r="J29" s="68"/>
      <c r="K29" s="67" t="str">
        <f>G29</f>
        <v>-</v>
      </c>
      <c r="L29" s="4"/>
      <c r="M29" s="4"/>
      <c r="N29" s="4"/>
      <c r="O29" s="4"/>
      <c r="P29" s="4"/>
      <c r="Q29" s="4"/>
      <c r="R29" s="4"/>
    </row>
    <row r="30" spans="1:18" ht="15">
      <c r="A30" s="60"/>
      <c r="B30" s="60"/>
      <c r="C30" s="58"/>
      <c r="D30" s="58"/>
      <c r="E30" s="61"/>
      <c r="F30" s="62"/>
      <c r="G30" s="63"/>
      <c r="H30" s="68"/>
      <c r="I30" s="61"/>
      <c r="J30" s="64"/>
      <c r="K30" s="63"/>
      <c r="L30" s="4"/>
      <c r="M30" s="4"/>
      <c r="N30" s="4"/>
      <c r="O30" s="4"/>
      <c r="P30" s="4"/>
      <c r="Q30" s="4"/>
      <c r="R30" s="4"/>
    </row>
    <row r="31" spans="1:18" ht="15">
      <c r="A31" s="60"/>
      <c r="B31" s="60" t="s">
        <v>34</v>
      </c>
      <c r="C31" s="58" t="s">
        <v>35</v>
      </c>
      <c r="D31" s="58"/>
      <c r="E31" s="65">
        <f>5975-5634</f>
        <v>341</v>
      </c>
      <c r="F31" s="66"/>
      <c r="G31" s="118">
        <f>7623-7874</f>
        <v>-251</v>
      </c>
      <c r="H31" s="68"/>
      <c r="I31" s="65">
        <v>5975</v>
      </c>
      <c r="J31" s="68"/>
      <c r="K31" s="118">
        <v>-7874</v>
      </c>
      <c r="L31" s="4"/>
      <c r="M31" s="4"/>
      <c r="N31" s="4"/>
      <c r="O31" s="4"/>
      <c r="P31" s="4"/>
      <c r="Q31" s="4"/>
      <c r="R31" s="4"/>
    </row>
    <row r="32" spans="1:18" ht="15">
      <c r="A32" s="60"/>
      <c r="B32" s="60"/>
      <c r="C32" s="58" t="s">
        <v>26</v>
      </c>
      <c r="D32" s="58"/>
      <c r="E32" s="65"/>
      <c r="F32" s="66"/>
      <c r="G32" s="67"/>
      <c r="H32" s="68"/>
      <c r="I32" s="65"/>
      <c r="J32" s="68"/>
      <c r="K32" s="67"/>
      <c r="L32" s="4"/>
      <c r="M32" s="4"/>
      <c r="N32" s="4"/>
      <c r="O32" s="4"/>
      <c r="P32" s="4"/>
      <c r="Q32" s="4"/>
      <c r="R32" s="4"/>
    </row>
    <row r="33" spans="1:18" ht="15">
      <c r="A33" s="60"/>
      <c r="B33" s="60"/>
      <c r="C33" s="58" t="s">
        <v>36</v>
      </c>
      <c r="D33" s="58"/>
      <c r="E33" s="65"/>
      <c r="F33" s="66"/>
      <c r="G33" s="67"/>
      <c r="H33" s="68"/>
      <c r="I33" s="65"/>
      <c r="J33" s="68"/>
      <c r="K33" s="67"/>
      <c r="L33" s="4"/>
      <c r="M33" s="4"/>
      <c r="N33" s="4"/>
      <c r="O33" s="4"/>
      <c r="P33" s="4"/>
      <c r="Q33" s="4"/>
      <c r="R33" s="4"/>
    </row>
    <row r="34" spans="1:18" ht="15">
      <c r="A34" s="60"/>
      <c r="B34" s="60"/>
      <c r="C34" s="58" t="s">
        <v>28</v>
      </c>
      <c r="D34" s="58"/>
      <c r="E34" s="65"/>
      <c r="F34" s="66"/>
      <c r="G34" s="67"/>
      <c r="H34" s="68"/>
      <c r="I34" s="65"/>
      <c r="J34" s="68"/>
      <c r="K34" s="67"/>
      <c r="L34" s="4"/>
      <c r="M34" s="4"/>
      <c r="N34" s="4"/>
      <c r="O34" s="4"/>
      <c r="P34" s="4"/>
      <c r="Q34" s="4"/>
      <c r="R34" s="4"/>
    </row>
    <row r="35" spans="1:18" ht="15">
      <c r="A35" s="60"/>
      <c r="B35" s="60"/>
      <c r="C35" s="58"/>
      <c r="D35" s="58"/>
      <c r="E35" s="65"/>
      <c r="F35" s="66"/>
      <c r="G35" s="67"/>
      <c r="H35" s="68"/>
      <c r="I35" s="65"/>
      <c r="J35" s="68"/>
      <c r="K35" s="67"/>
      <c r="L35" s="4"/>
      <c r="M35" s="4"/>
      <c r="N35" s="4"/>
      <c r="O35" s="4"/>
      <c r="P35" s="4"/>
      <c r="Q35" s="4"/>
      <c r="R35" s="4"/>
    </row>
    <row r="36" spans="1:18" ht="15">
      <c r="A36" s="60"/>
      <c r="B36" s="60" t="s">
        <v>37</v>
      </c>
      <c r="C36" s="58" t="s">
        <v>38</v>
      </c>
      <c r="D36" s="58"/>
      <c r="E36" s="69" t="s">
        <v>22</v>
      </c>
      <c r="F36" s="66"/>
      <c r="G36" s="70" t="s">
        <v>22</v>
      </c>
      <c r="H36" s="68"/>
      <c r="I36" s="65" t="str">
        <f>E36</f>
        <v>-</v>
      </c>
      <c r="J36" s="68"/>
      <c r="K36" s="67" t="str">
        <f>G36</f>
        <v>-</v>
      </c>
      <c r="L36" s="4"/>
      <c r="M36" s="4"/>
      <c r="N36" s="4"/>
      <c r="O36" s="4"/>
      <c r="P36" s="4"/>
      <c r="Q36" s="4"/>
      <c r="R36" s="4"/>
    </row>
    <row r="37" spans="1:18" ht="15">
      <c r="A37" s="60"/>
      <c r="B37" s="60"/>
      <c r="C37" s="58"/>
      <c r="D37" s="58"/>
      <c r="E37" s="61"/>
      <c r="F37" s="62"/>
      <c r="G37" s="63"/>
      <c r="H37" s="68"/>
      <c r="I37" s="61"/>
      <c r="J37" s="64"/>
      <c r="K37" s="63"/>
      <c r="L37" s="4"/>
      <c r="M37" s="4"/>
      <c r="N37" s="4"/>
      <c r="O37" s="4"/>
      <c r="P37" s="4"/>
      <c r="Q37" s="4"/>
      <c r="R37" s="4"/>
    </row>
    <row r="38" spans="1:18" ht="15">
      <c r="A38" s="60"/>
      <c r="B38" s="60" t="s">
        <v>39</v>
      </c>
      <c r="C38" s="58" t="s">
        <v>40</v>
      </c>
      <c r="D38" s="58"/>
      <c r="E38" s="65">
        <f>E31</f>
        <v>341</v>
      </c>
      <c r="F38" s="66"/>
      <c r="G38" s="118">
        <f>G31</f>
        <v>-251</v>
      </c>
      <c r="H38" s="68"/>
      <c r="I38" s="65">
        <f>I31</f>
        <v>5975</v>
      </c>
      <c r="J38" s="68"/>
      <c r="K38" s="118">
        <f>K31</f>
        <v>-7874</v>
      </c>
      <c r="L38" s="4"/>
      <c r="M38" s="4"/>
      <c r="N38" s="4"/>
      <c r="O38" s="4"/>
      <c r="P38" s="4"/>
      <c r="Q38" s="4"/>
      <c r="R38" s="4"/>
    </row>
    <row r="39" spans="1:18" ht="15">
      <c r="A39" s="60"/>
      <c r="B39" s="60"/>
      <c r="C39" s="58" t="s">
        <v>28</v>
      </c>
      <c r="D39" s="58"/>
      <c r="E39" s="65"/>
      <c r="F39" s="66"/>
      <c r="G39" s="67"/>
      <c r="H39" s="68"/>
      <c r="I39" s="65"/>
      <c r="J39" s="68"/>
      <c r="K39" s="67"/>
      <c r="L39" s="4"/>
      <c r="M39" s="4"/>
      <c r="N39" s="4"/>
      <c r="O39" s="4"/>
      <c r="P39" s="4"/>
      <c r="Q39" s="4"/>
      <c r="R39" s="4"/>
    </row>
    <row r="40" spans="1:18" ht="15">
      <c r="A40" s="60"/>
      <c r="B40" s="60"/>
      <c r="C40" s="58"/>
      <c r="D40" s="58"/>
      <c r="E40" s="65"/>
      <c r="F40" s="66"/>
      <c r="G40" s="67"/>
      <c r="H40" s="68"/>
      <c r="I40" s="65"/>
      <c r="J40" s="68"/>
      <c r="K40" s="67"/>
      <c r="L40" s="4"/>
      <c r="M40" s="4"/>
      <c r="N40" s="4"/>
      <c r="O40" s="4"/>
      <c r="P40" s="4"/>
      <c r="Q40" s="4"/>
      <c r="R40" s="4"/>
    </row>
    <row r="41" spans="1:18" ht="15">
      <c r="A41" s="60"/>
      <c r="B41" s="60" t="s">
        <v>41</v>
      </c>
      <c r="C41" s="58" t="s">
        <v>42</v>
      </c>
      <c r="D41" s="58"/>
      <c r="E41" s="116">
        <v>-140</v>
      </c>
      <c r="F41" s="66"/>
      <c r="G41" s="70" t="s">
        <v>22</v>
      </c>
      <c r="H41" s="68"/>
      <c r="I41" s="116">
        <f>E41</f>
        <v>-140</v>
      </c>
      <c r="J41" s="68"/>
      <c r="K41" s="67" t="str">
        <f>G41</f>
        <v>-</v>
      </c>
      <c r="L41" s="4"/>
      <c r="M41" s="4"/>
      <c r="N41" s="4"/>
      <c r="O41" s="4"/>
      <c r="P41" s="4"/>
      <c r="Q41" s="4"/>
      <c r="R41" s="4"/>
    </row>
    <row r="42" spans="1:18" ht="15">
      <c r="A42" s="60"/>
      <c r="B42" s="60"/>
      <c r="C42" s="58"/>
      <c r="D42" s="58"/>
      <c r="E42" s="65"/>
      <c r="F42" s="66"/>
      <c r="G42" s="67"/>
      <c r="H42" s="68"/>
      <c r="I42" s="65"/>
      <c r="J42" s="68"/>
      <c r="K42" s="67"/>
      <c r="L42" s="4"/>
      <c r="M42" s="4"/>
      <c r="N42" s="4"/>
      <c r="O42" s="4"/>
      <c r="P42" s="4"/>
      <c r="Q42" s="4"/>
      <c r="R42" s="4"/>
    </row>
    <row r="43" spans="1:18" ht="15">
      <c r="A43" s="60"/>
      <c r="B43" s="60" t="s">
        <v>43</v>
      </c>
      <c r="C43" s="60" t="s">
        <v>43</v>
      </c>
      <c r="D43" s="58" t="s">
        <v>44</v>
      </c>
      <c r="E43" s="65">
        <f>E38-E41</f>
        <v>481</v>
      </c>
      <c r="F43" s="66"/>
      <c r="G43" s="118">
        <f>G38</f>
        <v>-251</v>
      </c>
      <c r="H43" s="68"/>
      <c r="I43" s="65">
        <f>I38-I41</f>
        <v>6115</v>
      </c>
      <c r="J43" s="68"/>
      <c r="K43" s="118">
        <f>K38</f>
        <v>-7874</v>
      </c>
      <c r="L43" s="4"/>
      <c r="M43" s="4"/>
      <c r="N43" s="4"/>
      <c r="O43" s="4"/>
      <c r="P43" s="4"/>
      <c r="Q43" s="4"/>
      <c r="R43" s="4"/>
    </row>
    <row r="44" spans="1:18" ht="15">
      <c r="A44" s="60"/>
      <c r="B44" s="60"/>
      <c r="C44" s="58"/>
      <c r="D44" s="58" t="s">
        <v>45</v>
      </c>
      <c r="E44" s="65"/>
      <c r="F44" s="66"/>
      <c r="G44" s="67"/>
      <c r="H44" s="68"/>
      <c r="I44" s="65"/>
      <c r="J44" s="68"/>
      <c r="K44" s="67"/>
      <c r="L44" s="4"/>
      <c r="M44" s="4"/>
      <c r="N44" s="4"/>
      <c r="O44" s="4"/>
      <c r="P44" s="4"/>
      <c r="Q44" s="4"/>
      <c r="R44" s="4"/>
    </row>
    <row r="45" spans="1:18" ht="15">
      <c r="A45" s="60"/>
      <c r="B45" s="60"/>
      <c r="C45" s="58"/>
      <c r="D45" s="58"/>
      <c r="E45" s="65"/>
      <c r="F45" s="66"/>
      <c r="G45" s="67"/>
      <c r="H45" s="68"/>
      <c r="I45" s="65"/>
      <c r="J45" s="68"/>
      <c r="K45" s="67"/>
      <c r="L45" s="4"/>
      <c r="M45" s="4"/>
      <c r="N45" s="4"/>
      <c r="O45" s="4"/>
      <c r="P45" s="4"/>
      <c r="Q45" s="4"/>
      <c r="R45" s="4"/>
    </row>
    <row r="46" spans="1:18" ht="15">
      <c r="A46" s="60"/>
      <c r="B46" s="60"/>
      <c r="C46" s="58" t="s">
        <v>46</v>
      </c>
      <c r="D46" s="58" t="s">
        <v>47</v>
      </c>
      <c r="E46" s="69" t="s">
        <v>22</v>
      </c>
      <c r="F46" s="66"/>
      <c r="G46" s="67">
        <f>294-279</f>
        <v>15</v>
      </c>
      <c r="H46" s="68"/>
      <c r="I46" s="65" t="str">
        <f>E46</f>
        <v>-</v>
      </c>
      <c r="J46" s="68"/>
      <c r="K46" s="67">
        <v>294</v>
      </c>
      <c r="L46" s="4"/>
      <c r="M46" s="4"/>
      <c r="N46" s="4"/>
      <c r="O46" s="4"/>
      <c r="P46" s="4"/>
      <c r="Q46" s="4"/>
      <c r="R46" s="4"/>
    </row>
    <row r="47" spans="1:18" ht="15">
      <c r="A47" s="60"/>
      <c r="B47" s="60"/>
      <c r="C47" s="58"/>
      <c r="D47" s="58"/>
      <c r="E47" s="61"/>
      <c r="F47" s="62"/>
      <c r="G47" s="63"/>
      <c r="H47" s="68"/>
      <c r="I47" s="61"/>
      <c r="J47" s="64"/>
      <c r="K47" s="63"/>
      <c r="L47" s="4"/>
      <c r="M47" s="4"/>
      <c r="N47" s="4"/>
      <c r="O47" s="4"/>
      <c r="P47" s="4"/>
      <c r="Q47" s="4"/>
      <c r="R47" s="4"/>
    </row>
    <row r="48" spans="1:18" ht="15">
      <c r="A48" s="60"/>
      <c r="B48" s="60" t="s">
        <v>48</v>
      </c>
      <c r="C48" s="58" t="s">
        <v>49</v>
      </c>
      <c r="D48" s="58"/>
      <c r="E48" s="65">
        <f>E43</f>
        <v>481</v>
      </c>
      <c r="F48" s="66"/>
      <c r="G48" s="118">
        <f>G43+G46</f>
        <v>-236</v>
      </c>
      <c r="H48" s="68"/>
      <c r="I48" s="65">
        <f>I43</f>
        <v>6115</v>
      </c>
      <c r="J48" s="68"/>
      <c r="K48" s="118">
        <f>K43+K46</f>
        <v>-7580</v>
      </c>
      <c r="L48" s="4"/>
      <c r="M48" s="4"/>
      <c r="N48" s="4"/>
      <c r="O48" s="4"/>
      <c r="P48" s="4"/>
      <c r="Q48" s="4"/>
      <c r="R48" s="4"/>
    </row>
    <row r="49" spans="1:18" ht="15">
      <c r="A49" s="60"/>
      <c r="B49" s="60"/>
      <c r="C49" s="58" t="s">
        <v>50</v>
      </c>
      <c r="D49" s="58"/>
      <c r="E49" s="65"/>
      <c r="F49" s="66"/>
      <c r="G49" s="67"/>
      <c r="H49" s="68"/>
      <c r="I49" s="65"/>
      <c r="J49" s="68"/>
      <c r="K49" s="67"/>
      <c r="L49" s="4"/>
      <c r="M49" s="4"/>
      <c r="N49" s="4"/>
      <c r="O49" s="4"/>
      <c r="P49" s="4"/>
      <c r="Q49" s="4"/>
      <c r="R49" s="4"/>
    </row>
    <row r="50" spans="1:18" ht="15">
      <c r="A50" s="60"/>
      <c r="B50" s="60"/>
      <c r="C50" s="58"/>
      <c r="D50" s="58"/>
      <c r="E50" s="65"/>
      <c r="F50" s="66"/>
      <c r="G50" s="67"/>
      <c r="H50" s="68"/>
      <c r="I50" s="65"/>
      <c r="J50" s="68"/>
      <c r="K50" s="67"/>
      <c r="L50" s="4"/>
      <c r="M50" s="4"/>
      <c r="N50" s="4"/>
      <c r="O50" s="4"/>
      <c r="P50" s="4"/>
      <c r="Q50" s="4"/>
      <c r="R50" s="4"/>
    </row>
    <row r="51" spans="1:18" ht="15">
      <c r="A51" s="60"/>
      <c r="B51" s="60" t="s">
        <v>51</v>
      </c>
      <c r="C51" s="58" t="s">
        <v>43</v>
      </c>
      <c r="D51" s="58" t="s">
        <v>52</v>
      </c>
      <c r="E51" s="69" t="s">
        <v>22</v>
      </c>
      <c r="F51" s="66"/>
      <c r="G51" s="70" t="s">
        <v>22</v>
      </c>
      <c r="H51" s="68"/>
      <c r="I51" s="65" t="str">
        <f>E51</f>
        <v>-</v>
      </c>
      <c r="J51" s="68"/>
      <c r="K51" s="67" t="str">
        <f>G51</f>
        <v>-</v>
      </c>
      <c r="L51" s="4"/>
      <c r="M51" s="4"/>
      <c r="N51" s="4"/>
      <c r="O51" s="4"/>
      <c r="P51" s="4"/>
      <c r="Q51" s="4"/>
      <c r="R51" s="4"/>
    </row>
    <row r="52" spans="1:18" ht="15">
      <c r="A52" s="60"/>
      <c r="B52" s="60"/>
      <c r="C52" s="58" t="s">
        <v>46</v>
      </c>
      <c r="D52" s="58" t="s">
        <v>47</v>
      </c>
      <c r="E52" s="69" t="s">
        <v>22</v>
      </c>
      <c r="F52" s="66"/>
      <c r="G52" s="70" t="s">
        <v>22</v>
      </c>
      <c r="H52" s="68"/>
      <c r="I52" s="65" t="str">
        <f>E52</f>
        <v>-</v>
      </c>
      <c r="J52" s="68"/>
      <c r="K52" s="67" t="str">
        <f>G52</f>
        <v>-</v>
      </c>
      <c r="L52" s="4"/>
      <c r="M52" s="4"/>
      <c r="N52" s="4"/>
      <c r="O52" s="4"/>
      <c r="P52" s="4"/>
      <c r="Q52" s="4"/>
      <c r="R52" s="4"/>
    </row>
    <row r="53" spans="1:18" ht="15">
      <c r="A53" s="60"/>
      <c r="B53" s="60"/>
      <c r="C53" s="58" t="s">
        <v>53</v>
      </c>
      <c r="D53" s="58" t="s">
        <v>54</v>
      </c>
      <c r="E53" s="69" t="s">
        <v>22</v>
      </c>
      <c r="F53" s="66"/>
      <c r="G53" s="70" t="s">
        <v>22</v>
      </c>
      <c r="H53" s="68"/>
      <c r="I53" s="65" t="str">
        <f>E53</f>
        <v>-</v>
      </c>
      <c r="J53" s="68"/>
      <c r="K53" s="67" t="str">
        <f>G53</f>
        <v>-</v>
      </c>
      <c r="L53" s="4"/>
      <c r="M53" s="4"/>
      <c r="N53" s="4"/>
      <c r="O53" s="4"/>
      <c r="P53" s="4"/>
      <c r="Q53" s="4"/>
      <c r="R53" s="4"/>
    </row>
    <row r="54" spans="1:18" ht="15">
      <c r="A54" s="60"/>
      <c r="B54" s="60"/>
      <c r="C54" s="58"/>
      <c r="D54" s="58" t="s">
        <v>50</v>
      </c>
      <c r="E54" s="65"/>
      <c r="F54" s="66"/>
      <c r="G54" s="67"/>
      <c r="H54" s="68"/>
      <c r="I54" s="65"/>
      <c r="J54" s="68"/>
      <c r="K54" s="67"/>
      <c r="L54" s="4"/>
      <c r="M54" s="4"/>
      <c r="N54" s="4"/>
      <c r="O54" s="4"/>
      <c r="P54" s="4"/>
      <c r="Q54" s="4"/>
      <c r="R54" s="4"/>
    </row>
    <row r="55" spans="1:18" ht="15">
      <c r="A55" s="60"/>
      <c r="B55" s="60"/>
      <c r="C55" s="58"/>
      <c r="D55" s="58"/>
      <c r="E55" s="65"/>
      <c r="F55" s="66"/>
      <c r="G55" s="67"/>
      <c r="H55" s="68"/>
      <c r="I55" s="65"/>
      <c r="J55" s="68"/>
      <c r="K55" s="67"/>
      <c r="L55" s="4"/>
      <c r="M55" s="4"/>
      <c r="N55" s="4"/>
      <c r="O55" s="4"/>
      <c r="P55" s="4"/>
      <c r="Q55" s="4"/>
      <c r="R55" s="4"/>
    </row>
    <row r="56" spans="1:18" ht="15.75" thickBot="1">
      <c r="A56" s="60"/>
      <c r="B56" s="60" t="s">
        <v>55</v>
      </c>
      <c r="C56" s="58" t="s">
        <v>56</v>
      </c>
      <c r="D56" s="58"/>
      <c r="E56" s="71">
        <f>E48</f>
        <v>481</v>
      </c>
      <c r="F56" s="133"/>
      <c r="G56" s="132">
        <f>G48</f>
        <v>-236</v>
      </c>
      <c r="H56" s="68"/>
      <c r="I56" s="71">
        <f>I48</f>
        <v>6115</v>
      </c>
      <c r="J56" s="131"/>
      <c r="K56" s="132">
        <f>K48</f>
        <v>-7580</v>
      </c>
      <c r="L56" s="4"/>
      <c r="M56" s="4"/>
      <c r="N56" s="4"/>
      <c r="O56" s="4"/>
      <c r="P56" s="4"/>
      <c r="Q56" s="4"/>
      <c r="R56" s="4"/>
    </row>
    <row r="57" spans="1:18" ht="15.75" thickTop="1">
      <c r="A57" s="60"/>
      <c r="B57" s="60"/>
      <c r="C57" s="58" t="s">
        <v>57</v>
      </c>
      <c r="D57" s="58"/>
      <c r="E57" s="65"/>
      <c r="F57" s="66"/>
      <c r="G57" s="67"/>
      <c r="H57" s="68"/>
      <c r="I57" s="65"/>
      <c r="J57" s="68"/>
      <c r="K57" s="67"/>
      <c r="L57" s="4"/>
      <c r="M57" s="4"/>
      <c r="N57" s="4"/>
      <c r="O57" s="4"/>
      <c r="P57" s="4"/>
      <c r="Q57" s="4"/>
      <c r="R57" s="4"/>
    </row>
    <row r="58" spans="1:18" ht="15">
      <c r="A58" s="60"/>
      <c r="B58" s="60"/>
      <c r="C58" s="58"/>
      <c r="D58" s="58"/>
      <c r="E58" s="65"/>
      <c r="F58" s="66"/>
      <c r="G58" s="67"/>
      <c r="H58" s="68"/>
      <c r="I58" s="65"/>
      <c r="J58" s="68"/>
      <c r="K58" s="67"/>
      <c r="L58" s="4"/>
      <c r="M58" s="4"/>
      <c r="N58" s="4"/>
      <c r="O58" s="4"/>
      <c r="P58" s="4"/>
      <c r="Q58" s="4"/>
      <c r="R58" s="4"/>
    </row>
    <row r="59" spans="1:18" ht="15">
      <c r="A59" s="60">
        <v>3</v>
      </c>
      <c r="B59" s="60" t="s">
        <v>18</v>
      </c>
      <c r="C59" s="58" t="s">
        <v>58</v>
      </c>
      <c r="D59" s="58"/>
      <c r="E59" s="72"/>
      <c r="F59" s="66"/>
      <c r="G59" s="67"/>
      <c r="H59" s="68"/>
      <c r="I59" s="65"/>
      <c r="J59" s="68"/>
      <c r="K59" s="67"/>
      <c r="L59" s="4"/>
      <c r="M59" s="4"/>
      <c r="N59" s="4"/>
      <c r="O59" s="4"/>
      <c r="P59" s="4"/>
      <c r="Q59" s="4"/>
      <c r="R59" s="4"/>
    </row>
    <row r="60" spans="1:18" ht="15">
      <c r="A60" s="60"/>
      <c r="B60" s="60"/>
      <c r="C60" s="58" t="s">
        <v>59</v>
      </c>
      <c r="D60" s="58"/>
      <c r="E60" s="65"/>
      <c r="F60" s="66"/>
      <c r="G60" s="67"/>
      <c r="H60" s="68"/>
      <c r="I60" s="65"/>
      <c r="J60" s="68"/>
      <c r="K60" s="67"/>
      <c r="L60" s="4"/>
      <c r="M60" s="4"/>
      <c r="N60" s="4"/>
      <c r="O60" s="4"/>
      <c r="P60" s="4"/>
      <c r="Q60" s="4"/>
      <c r="R60" s="4"/>
    </row>
    <row r="61" spans="1:18" ht="15">
      <c r="A61" s="60"/>
      <c r="B61" s="60"/>
      <c r="C61" s="58" t="s">
        <v>60</v>
      </c>
      <c r="D61" s="58"/>
      <c r="E61" s="65"/>
      <c r="F61" s="66"/>
      <c r="G61" s="67"/>
      <c r="H61" s="68"/>
      <c r="I61" s="65"/>
      <c r="J61" s="68"/>
      <c r="K61" s="67"/>
      <c r="L61" s="4"/>
      <c r="M61" s="4"/>
      <c r="N61" s="4"/>
      <c r="O61" s="4"/>
      <c r="P61" s="4"/>
      <c r="Q61" s="4"/>
      <c r="R61" s="4"/>
    </row>
    <row r="62" spans="1:18" ht="15">
      <c r="A62" s="60"/>
      <c r="B62" s="60"/>
      <c r="C62" s="58"/>
      <c r="D62" s="58"/>
      <c r="E62" s="65"/>
      <c r="F62" s="66"/>
      <c r="G62" s="67"/>
      <c r="H62" s="68"/>
      <c r="I62" s="65"/>
      <c r="J62" s="68"/>
      <c r="K62" s="67"/>
      <c r="L62" s="4"/>
      <c r="M62" s="4"/>
      <c r="N62" s="4"/>
      <c r="O62" s="4"/>
      <c r="P62" s="4"/>
      <c r="Q62" s="4"/>
      <c r="R62" s="4"/>
    </row>
    <row r="63" spans="1:18" ht="15">
      <c r="A63" s="60"/>
      <c r="B63" s="60"/>
      <c r="C63" s="58" t="s">
        <v>43</v>
      </c>
      <c r="D63" s="58" t="s">
        <v>61</v>
      </c>
      <c r="E63" s="72">
        <f>(E48/39999)*100</f>
        <v>1.2025300632515814</v>
      </c>
      <c r="F63" s="66"/>
      <c r="G63" s="134">
        <f>G56/39999*100</f>
        <v>-0.5900147503687592</v>
      </c>
      <c r="H63" s="68"/>
      <c r="I63" s="72">
        <f>(I48/39999)*100</f>
        <v>15.287882197054925</v>
      </c>
      <c r="J63" s="68"/>
      <c r="K63" s="73">
        <f>(K48/39999)*100</f>
        <v>-18.950473761844048</v>
      </c>
      <c r="L63" s="4"/>
      <c r="M63" s="4"/>
      <c r="N63" s="4"/>
      <c r="O63" s="4"/>
      <c r="P63" s="4"/>
      <c r="Q63" s="4"/>
      <c r="R63" s="4"/>
    </row>
    <row r="64" spans="1:18" ht="15">
      <c r="A64" s="60"/>
      <c r="B64" s="60"/>
      <c r="C64" s="58"/>
      <c r="D64" s="58" t="s">
        <v>62</v>
      </c>
      <c r="E64" s="65"/>
      <c r="F64" s="66"/>
      <c r="G64" s="67"/>
      <c r="H64" s="68"/>
      <c r="I64" s="65"/>
      <c r="J64" s="68"/>
      <c r="K64" s="67"/>
      <c r="L64" s="4"/>
      <c r="M64" s="4"/>
      <c r="N64" s="4"/>
      <c r="O64" s="4"/>
      <c r="P64" s="4"/>
      <c r="Q64" s="4"/>
      <c r="R64" s="4"/>
    </row>
    <row r="65" spans="1:18" ht="15">
      <c r="A65" s="60"/>
      <c r="B65" s="60"/>
      <c r="C65" s="58" t="s">
        <v>46</v>
      </c>
      <c r="D65" s="58" t="s">
        <v>63</v>
      </c>
      <c r="E65" s="65" t="s">
        <v>64</v>
      </c>
      <c r="F65" s="66"/>
      <c r="G65" s="67" t="str">
        <f>E65</f>
        <v>*  N/A</v>
      </c>
      <c r="H65" s="66"/>
      <c r="I65" s="65" t="str">
        <f>G65</f>
        <v>*  N/A</v>
      </c>
      <c r="J65" s="66"/>
      <c r="K65" s="67" t="str">
        <f>I65</f>
        <v>*  N/A</v>
      </c>
      <c r="L65" s="4"/>
      <c r="M65" s="4"/>
      <c r="N65" s="4"/>
      <c r="O65" s="4"/>
      <c r="P65" s="4"/>
      <c r="Q65" s="4"/>
      <c r="R65" s="4"/>
    </row>
    <row r="66" spans="1:18" ht="15">
      <c r="A66" s="60"/>
      <c r="B66" s="60"/>
      <c r="C66" s="58"/>
      <c r="D66" s="58" t="s">
        <v>65</v>
      </c>
      <c r="E66" s="65"/>
      <c r="F66" s="66"/>
      <c r="G66" s="74"/>
      <c r="H66" s="66"/>
      <c r="I66" s="75"/>
      <c r="J66" s="66"/>
      <c r="K66" s="74"/>
      <c r="L66" s="4"/>
      <c r="M66" s="4"/>
      <c r="N66" s="4"/>
      <c r="O66" s="4"/>
      <c r="P66" s="4"/>
      <c r="Q66" s="4"/>
      <c r="R66" s="4"/>
    </row>
    <row r="67" spans="1:18" ht="15.75" thickBot="1">
      <c r="A67" s="60"/>
      <c r="B67" s="60"/>
      <c r="C67" s="58"/>
      <c r="D67" s="58"/>
      <c r="E67" s="76"/>
      <c r="F67" s="77"/>
      <c r="G67" s="78"/>
      <c r="H67" s="66"/>
      <c r="I67" s="79"/>
      <c r="J67" s="77"/>
      <c r="K67" s="78"/>
      <c r="L67" s="4"/>
      <c r="M67" s="4"/>
      <c r="N67" s="4"/>
      <c r="O67" s="4"/>
      <c r="P67" s="4"/>
      <c r="Q67" s="4"/>
      <c r="R67" s="4"/>
    </row>
    <row r="68" spans="1:4" ht="15">
      <c r="A68" s="58"/>
      <c r="B68" s="58"/>
      <c r="C68" s="60" t="s">
        <v>66</v>
      </c>
      <c r="D68" s="58" t="s">
        <v>67</v>
      </c>
    </row>
    <row r="69" spans="2:4" ht="15">
      <c r="B69"/>
      <c r="C69" s="1"/>
      <c r="D69"/>
    </row>
    <row r="70" spans="1:4" ht="15">
      <c r="A70" s="1"/>
      <c r="D70"/>
    </row>
  </sheetData>
  <printOptions/>
  <pageMargins left="0.4" right="0.41" top="0.53" bottom="0.42" header="0.5118110236220472" footer="0.5118110236220472"/>
  <pageSetup fitToHeight="1" fitToWidth="1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workbookViewId="0" topLeftCell="A21">
      <selection activeCell="D7" sqref="D7"/>
    </sheetView>
  </sheetViews>
  <sheetFormatPr defaultColWidth="9.00390625" defaultRowHeight="12.75"/>
  <cols>
    <col min="1" max="1" width="2.25390625" style="2" customWidth="1"/>
    <col min="2" max="2" width="3.75390625" style="2" customWidth="1"/>
    <col min="3" max="3" width="2.125" style="2" customWidth="1"/>
    <col min="4" max="4" width="39.375" style="2" customWidth="1"/>
    <col min="5" max="5" width="2.625" style="2" customWidth="1"/>
    <col min="6" max="6" width="10.75390625" style="2" customWidth="1"/>
    <col min="7" max="7" width="5.875" style="2" customWidth="1"/>
    <col min="8" max="8" width="0.875" style="2" customWidth="1"/>
    <col min="9" max="9" width="2.25390625" style="2" customWidth="1"/>
    <col min="10" max="10" width="10.75390625" style="2" customWidth="1"/>
    <col min="11" max="11" width="4.125" style="2" customWidth="1"/>
    <col min="12" max="16384" width="10.75390625" style="2" customWidth="1"/>
  </cols>
  <sheetData>
    <row r="1" spans="2:5" ht="15">
      <c r="B1"/>
      <c r="C1" s="1"/>
      <c r="D1" s="1"/>
      <c r="E1" s="1"/>
    </row>
    <row r="2" spans="2:5" ht="15">
      <c r="B2" s="1" t="s">
        <v>0</v>
      </c>
      <c r="C2" s="1"/>
      <c r="D2" s="1"/>
      <c r="E2" s="1"/>
    </row>
    <row r="3" ht="15.75" thickBot="1">
      <c r="B3" s="1" t="s">
        <v>68</v>
      </c>
    </row>
    <row r="4" spans="5:11" ht="15">
      <c r="E4" s="80"/>
      <c r="F4" s="81" t="s">
        <v>69</v>
      </c>
      <c r="G4" s="82"/>
      <c r="H4" s="60"/>
      <c r="I4" s="83"/>
      <c r="J4" s="81" t="s">
        <v>70</v>
      </c>
      <c r="K4" s="84"/>
    </row>
    <row r="5" spans="5:11" ht="15">
      <c r="E5" s="85"/>
      <c r="F5" s="60" t="s">
        <v>71</v>
      </c>
      <c r="G5" s="86"/>
      <c r="H5" s="60"/>
      <c r="I5" s="57"/>
      <c r="J5" s="60" t="s">
        <v>72</v>
      </c>
      <c r="K5" s="87"/>
    </row>
    <row r="6" spans="5:11" ht="15">
      <c r="E6" s="85"/>
      <c r="F6" s="60" t="s">
        <v>7</v>
      </c>
      <c r="G6" s="86"/>
      <c r="H6" s="60"/>
      <c r="I6" s="57"/>
      <c r="J6" s="60" t="s">
        <v>73</v>
      </c>
      <c r="K6" s="87"/>
    </row>
    <row r="7" spans="5:11" ht="15">
      <c r="E7" s="85"/>
      <c r="F7" s="60" t="s">
        <v>12</v>
      </c>
      <c r="G7" s="86"/>
      <c r="H7" s="60"/>
      <c r="I7" s="57"/>
      <c r="J7" s="60" t="s">
        <v>74</v>
      </c>
      <c r="K7" s="87"/>
    </row>
    <row r="8" spans="5:11" ht="15">
      <c r="E8" s="85"/>
      <c r="F8" s="60" t="s">
        <v>15</v>
      </c>
      <c r="G8" s="86"/>
      <c r="H8" s="60"/>
      <c r="I8" s="57"/>
      <c r="J8" s="60" t="s">
        <v>16</v>
      </c>
      <c r="K8" s="87"/>
    </row>
    <row r="9" spans="5:11" ht="15.75" thickBot="1">
      <c r="E9" s="88"/>
      <c r="F9" s="89" t="s">
        <v>17</v>
      </c>
      <c r="G9" s="90"/>
      <c r="H9" s="60"/>
      <c r="I9" s="91"/>
      <c r="J9" s="89" t="s">
        <v>75</v>
      </c>
      <c r="K9" s="92"/>
    </row>
    <row r="10" spans="5:11" ht="15">
      <c r="E10" s="80"/>
      <c r="F10" s="93"/>
      <c r="G10" s="94"/>
      <c r="H10" s="17"/>
      <c r="I10" s="95"/>
      <c r="J10" s="81"/>
      <c r="K10" s="84"/>
    </row>
    <row r="11" spans="2:11" ht="15">
      <c r="B11" s="111">
        <v>1</v>
      </c>
      <c r="C11" s="112" t="s">
        <v>76</v>
      </c>
      <c r="D11" s="113"/>
      <c r="E11" s="96"/>
      <c r="F11" s="68">
        <v>99275</v>
      </c>
      <c r="G11" s="97"/>
      <c r="H11" s="68"/>
      <c r="I11" s="65"/>
      <c r="J11" s="68">
        <f>105174.673</f>
        <v>105174.673</v>
      </c>
      <c r="K11" s="87"/>
    </row>
    <row r="12" spans="2:11" ht="15">
      <c r="B12" s="111">
        <v>2</v>
      </c>
      <c r="C12" s="112" t="s">
        <v>77</v>
      </c>
      <c r="D12" s="113"/>
      <c r="E12" s="96"/>
      <c r="F12" s="68">
        <v>118</v>
      </c>
      <c r="G12" s="97"/>
      <c r="H12" s="68"/>
      <c r="I12" s="65"/>
      <c r="J12" s="68">
        <v>117.6</v>
      </c>
      <c r="K12" s="87"/>
    </row>
    <row r="13" spans="2:11" ht="15">
      <c r="B13" s="111">
        <v>3</v>
      </c>
      <c r="C13" s="112" t="s">
        <v>78</v>
      </c>
      <c r="D13" s="113"/>
      <c r="E13" s="96"/>
      <c r="F13" s="68">
        <v>0</v>
      </c>
      <c r="G13" s="97"/>
      <c r="H13" s="68"/>
      <c r="I13" s="65"/>
      <c r="J13" s="68">
        <v>0</v>
      </c>
      <c r="K13" s="87"/>
    </row>
    <row r="14" spans="2:11" ht="15">
      <c r="B14" s="111">
        <v>4</v>
      </c>
      <c r="C14" s="112" t="s">
        <v>79</v>
      </c>
      <c r="D14" s="113"/>
      <c r="E14" s="96"/>
      <c r="F14" s="68">
        <f>1140+2227</f>
        <v>3367</v>
      </c>
      <c r="G14" s="97"/>
      <c r="H14" s="68"/>
      <c r="I14" s="65"/>
      <c r="J14" s="68">
        <f>3591.027</f>
        <v>3591.027</v>
      </c>
      <c r="K14" s="87"/>
    </row>
    <row r="15" spans="2:11" ht="15">
      <c r="B15" s="111"/>
      <c r="C15" s="111"/>
      <c r="D15" s="112"/>
      <c r="E15" s="85"/>
      <c r="F15" s="68"/>
      <c r="G15" s="97"/>
      <c r="H15" s="68"/>
      <c r="I15" s="65"/>
      <c r="J15" s="68"/>
      <c r="K15" s="87"/>
    </row>
    <row r="16" spans="2:11" ht="15">
      <c r="B16" s="111">
        <v>5</v>
      </c>
      <c r="C16" s="112" t="s">
        <v>80</v>
      </c>
      <c r="D16" s="113"/>
      <c r="E16" s="96"/>
      <c r="F16" s="68"/>
      <c r="G16" s="97"/>
      <c r="H16" s="68"/>
      <c r="I16" s="65"/>
      <c r="J16" s="68"/>
      <c r="K16" s="87"/>
    </row>
    <row r="17" spans="2:11" ht="15">
      <c r="B17" s="111"/>
      <c r="C17" s="111"/>
      <c r="D17" s="114" t="s">
        <v>81</v>
      </c>
      <c r="E17" s="98"/>
      <c r="F17" s="99">
        <v>10319</v>
      </c>
      <c r="G17" s="97"/>
      <c r="H17" s="68"/>
      <c r="I17" s="65"/>
      <c r="J17" s="99">
        <f>8109.14</f>
        <v>8109.14</v>
      </c>
      <c r="K17" s="87"/>
    </row>
    <row r="18" spans="2:11" ht="15">
      <c r="B18" s="111"/>
      <c r="C18" s="111"/>
      <c r="D18" s="114" t="s">
        <v>82</v>
      </c>
      <c r="E18" s="98"/>
      <c r="F18" s="100">
        <v>15981</v>
      </c>
      <c r="G18" s="97"/>
      <c r="H18" s="68"/>
      <c r="I18" s="65"/>
      <c r="J18" s="100">
        <v>9637.818</v>
      </c>
      <c r="K18" s="87"/>
    </row>
    <row r="19" spans="2:11" ht="15">
      <c r="B19" s="111"/>
      <c r="C19" s="111"/>
      <c r="D19" s="114" t="s">
        <v>83</v>
      </c>
      <c r="E19" s="98"/>
      <c r="F19" s="101" t="s">
        <v>22</v>
      </c>
      <c r="G19" s="97"/>
      <c r="H19" s="68"/>
      <c r="I19" s="65"/>
      <c r="J19" s="102" t="s">
        <v>22</v>
      </c>
      <c r="K19" s="87"/>
    </row>
    <row r="20" spans="2:11" ht="15">
      <c r="B20" s="111"/>
      <c r="C20" s="111"/>
      <c r="D20" s="114" t="s">
        <v>84</v>
      </c>
      <c r="E20" s="98"/>
      <c r="F20" s="100">
        <v>4074</v>
      </c>
      <c r="G20" s="97"/>
      <c r="H20" s="68"/>
      <c r="I20" s="65"/>
      <c r="J20" s="100">
        <v>2352</v>
      </c>
      <c r="K20" s="87"/>
    </row>
    <row r="21" spans="2:11" ht="15">
      <c r="B21" s="111"/>
      <c r="C21" s="111"/>
      <c r="D21" s="114" t="s">
        <v>85</v>
      </c>
      <c r="E21" s="98"/>
      <c r="F21" s="100">
        <f>57+12642+268+209+1312</f>
        <v>14488</v>
      </c>
      <c r="G21" s="97"/>
      <c r="H21" s="68"/>
      <c r="I21" s="65"/>
      <c r="J21" s="100">
        <f>8859.668+1020.599</f>
        <v>9880.267</v>
      </c>
      <c r="K21" s="87"/>
    </row>
    <row r="22" spans="2:11" ht="15">
      <c r="B22" s="111"/>
      <c r="C22" s="111"/>
      <c r="D22" s="112"/>
      <c r="E22" s="85"/>
      <c r="F22" s="103">
        <f>SUM(F17:F21)</f>
        <v>44862</v>
      </c>
      <c r="G22" s="97"/>
      <c r="H22" s="68"/>
      <c r="I22" s="65"/>
      <c r="J22" s="103">
        <f>SUM(J17:J21)</f>
        <v>29979.225</v>
      </c>
      <c r="K22" s="87"/>
    </row>
    <row r="23" spans="2:11" ht="15">
      <c r="B23" s="111">
        <v>6</v>
      </c>
      <c r="C23" s="112" t="s">
        <v>86</v>
      </c>
      <c r="D23" s="113"/>
      <c r="E23" s="96"/>
      <c r="F23" s="68"/>
      <c r="G23" s="97"/>
      <c r="H23" s="68"/>
      <c r="I23" s="65"/>
      <c r="J23" s="68"/>
      <c r="K23" s="87"/>
    </row>
    <row r="24" spans="2:11" ht="15">
      <c r="B24" s="111"/>
      <c r="C24" s="111"/>
      <c r="D24" s="114" t="s">
        <v>87</v>
      </c>
      <c r="E24" s="98"/>
      <c r="F24" s="99">
        <f>12187+3955</f>
        <v>16142</v>
      </c>
      <c r="G24" s="97"/>
      <c r="H24" s="68"/>
      <c r="I24" s="65"/>
      <c r="J24" s="99">
        <f>13972.832+6633.338</f>
        <v>20606.17</v>
      </c>
      <c r="K24" s="87"/>
    </row>
    <row r="25" spans="2:11" ht="15">
      <c r="B25" s="111"/>
      <c r="C25" s="111"/>
      <c r="D25" s="114" t="s">
        <v>88</v>
      </c>
      <c r="E25" s="98"/>
      <c r="F25" s="100">
        <v>10520</v>
      </c>
      <c r="G25" s="97"/>
      <c r="H25" s="68"/>
      <c r="I25" s="65"/>
      <c r="J25" s="100">
        <v>3790.05</v>
      </c>
      <c r="K25" s="87"/>
    </row>
    <row r="26" spans="2:11" ht="15">
      <c r="B26" s="111"/>
      <c r="C26" s="111"/>
      <c r="D26" s="114" t="s">
        <v>89</v>
      </c>
      <c r="E26" s="98"/>
      <c r="F26" s="100">
        <v>12811</v>
      </c>
      <c r="G26" s="97"/>
      <c r="H26" s="68"/>
      <c r="I26" s="65"/>
      <c r="J26" s="100">
        <f>9246.948</f>
        <v>9246.948</v>
      </c>
      <c r="K26" s="87"/>
    </row>
    <row r="27" spans="2:11" ht="15">
      <c r="B27" s="111"/>
      <c r="C27" s="111"/>
      <c r="D27" s="114" t="s">
        <v>90</v>
      </c>
      <c r="E27" s="98"/>
      <c r="F27" s="100">
        <v>-60</v>
      </c>
      <c r="G27" s="97"/>
      <c r="H27" s="68"/>
      <c r="I27" s="65"/>
      <c r="J27" s="100">
        <f>80.27</f>
        <v>80.27</v>
      </c>
      <c r="K27" s="87"/>
    </row>
    <row r="28" spans="2:11" ht="15">
      <c r="B28" s="111"/>
      <c r="C28" s="111"/>
      <c r="D28" s="114" t="s">
        <v>91</v>
      </c>
      <c r="E28" s="98"/>
      <c r="F28" s="100">
        <f>202+1618+2966+408</f>
        <v>5194</v>
      </c>
      <c r="G28" s="97"/>
      <c r="H28" s="68"/>
      <c r="I28" s="65"/>
      <c r="J28" s="100">
        <f>1440.164+596.359+599.985</f>
        <v>2636.5080000000003</v>
      </c>
      <c r="K28" s="87"/>
    </row>
    <row r="29" spans="2:11" ht="15">
      <c r="B29" s="111"/>
      <c r="C29" s="111"/>
      <c r="D29" s="112"/>
      <c r="E29" s="85"/>
      <c r="F29" s="103">
        <f>SUM(F24:F28)</f>
        <v>44607</v>
      </c>
      <c r="G29" s="97"/>
      <c r="H29" s="68"/>
      <c r="I29" s="65"/>
      <c r="J29" s="103">
        <f>SUM(J24:J28)</f>
        <v>36359.945999999996</v>
      </c>
      <c r="K29" s="87"/>
    </row>
    <row r="30" spans="2:11" ht="15.75" thickBot="1">
      <c r="B30" s="111">
        <v>7</v>
      </c>
      <c r="C30" s="112" t="s">
        <v>92</v>
      </c>
      <c r="D30" s="113"/>
      <c r="E30" s="96"/>
      <c r="F30" s="68">
        <f>(F17+F18+F20+F21)-(F24+F25+F26+F27+F28)</f>
        <v>255</v>
      </c>
      <c r="G30" s="97"/>
      <c r="H30" s="68"/>
      <c r="I30" s="65"/>
      <c r="J30" s="68">
        <f>(J17+J18+J20+J21)-(J24+J25+J26+J27+J28)</f>
        <v>-6380.720999999998</v>
      </c>
      <c r="K30" s="87"/>
    </row>
    <row r="31" spans="2:11" ht="15.75" thickBot="1">
      <c r="B31" s="111"/>
      <c r="C31" s="111"/>
      <c r="D31" s="112"/>
      <c r="E31" s="85"/>
      <c r="F31" s="104">
        <f>F30+F14+F13+F12+F11</f>
        <v>103015</v>
      </c>
      <c r="G31" s="105"/>
      <c r="H31" s="68"/>
      <c r="I31" s="65"/>
      <c r="J31" s="104">
        <f>J30+J14+J13+J12+J11</f>
        <v>102502.579</v>
      </c>
      <c r="K31" s="87"/>
    </row>
    <row r="32" spans="2:11" ht="15">
      <c r="B32" s="111">
        <v>8</v>
      </c>
      <c r="C32" s="112" t="s">
        <v>93</v>
      </c>
      <c r="D32" s="113"/>
      <c r="E32" s="96"/>
      <c r="F32" s="68"/>
      <c r="G32" s="97"/>
      <c r="H32" s="68"/>
      <c r="I32" s="65"/>
      <c r="J32" s="68"/>
      <c r="K32" s="87"/>
    </row>
    <row r="33" spans="2:11" ht="15">
      <c r="B33" s="111"/>
      <c r="C33" s="112" t="s">
        <v>94</v>
      </c>
      <c r="D33" s="113"/>
      <c r="E33" s="96"/>
      <c r="F33" s="68">
        <v>39999</v>
      </c>
      <c r="G33" s="97"/>
      <c r="H33" s="68"/>
      <c r="I33" s="65"/>
      <c r="J33" s="68">
        <v>39999</v>
      </c>
      <c r="K33" s="87"/>
    </row>
    <row r="34" spans="2:11" ht="15">
      <c r="B34" s="111"/>
      <c r="C34" s="112" t="s">
        <v>95</v>
      </c>
      <c r="D34" s="113"/>
      <c r="E34" s="96"/>
      <c r="F34" s="68"/>
      <c r="G34" s="97"/>
      <c r="H34" s="68"/>
      <c r="I34" s="65"/>
      <c r="J34" s="68"/>
      <c r="K34" s="87"/>
    </row>
    <row r="35" spans="2:11" ht="15">
      <c r="B35" s="111"/>
      <c r="C35" s="111"/>
      <c r="D35" s="114" t="s">
        <v>96</v>
      </c>
      <c r="E35" s="98"/>
      <c r="F35" s="68">
        <v>16119</v>
      </c>
      <c r="G35" s="97"/>
      <c r="H35" s="68"/>
      <c r="I35" s="65"/>
      <c r="J35" s="68">
        <v>16118.701</v>
      </c>
      <c r="K35" s="87"/>
    </row>
    <row r="36" spans="2:11" ht="15">
      <c r="B36" s="111"/>
      <c r="C36" s="111"/>
      <c r="D36" s="114" t="s">
        <v>97</v>
      </c>
      <c r="E36" s="98"/>
      <c r="F36" s="68">
        <v>2839</v>
      </c>
      <c r="G36" s="97"/>
      <c r="H36" s="68"/>
      <c r="I36" s="65"/>
      <c r="J36" s="68">
        <f>2839.451</f>
        <v>2839.451</v>
      </c>
      <c r="K36" s="87"/>
    </row>
    <row r="37" spans="2:11" ht="15">
      <c r="B37" s="111"/>
      <c r="C37" s="111"/>
      <c r="D37" s="114" t="s">
        <v>98</v>
      </c>
      <c r="E37" s="98"/>
      <c r="F37" s="64">
        <f>8662+6115</f>
        <v>14777</v>
      </c>
      <c r="G37" s="97"/>
      <c r="H37" s="68"/>
      <c r="I37" s="65"/>
      <c r="J37" s="64">
        <v>10262.018</v>
      </c>
      <c r="K37" s="87"/>
    </row>
    <row r="38" spans="2:11" ht="15">
      <c r="B38" s="111"/>
      <c r="C38" s="111"/>
      <c r="D38" s="112"/>
      <c r="E38" s="85"/>
      <c r="F38" s="68">
        <f>SUM(F33:F37)</f>
        <v>73734</v>
      </c>
      <c r="G38" s="97"/>
      <c r="H38" s="68"/>
      <c r="I38" s="65"/>
      <c r="J38" s="68">
        <f>SUM(J33:J37)</f>
        <v>69219.17</v>
      </c>
      <c r="K38" s="87"/>
    </row>
    <row r="39" spans="2:11" ht="15">
      <c r="B39" s="111"/>
      <c r="C39" s="111"/>
      <c r="D39" s="112"/>
      <c r="E39" s="85"/>
      <c r="F39" s="68"/>
      <c r="G39" s="97"/>
      <c r="H39" s="68"/>
      <c r="I39" s="65"/>
      <c r="J39" s="68"/>
      <c r="K39" s="87"/>
    </row>
    <row r="40" spans="2:11" ht="15">
      <c r="B40" s="111">
        <v>9</v>
      </c>
      <c r="C40" s="111"/>
      <c r="D40" s="112" t="s">
        <v>99</v>
      </c>
      <c r="E40" s="85"/>
      <c r="F40" s="68">
        <v>14439</v>
      </c>
      <c r="G40" s="97"/>
      <c r="H40" s="68"/>
      <c r="I40" s="65"/>
      <c r="J40" s="68">
        <v>14439.187</v>
      </c>
      <c r="K40" s="87"/>
    </row>
    <row r="41" spans="2:11" ht="15">
      <c r="B41" s="111">
        <v>10</v>
      </c>
      <c r="C41" s="111"/>
      <c r="D41" s="112" t="s">
        <v>100</v>
      </c>
      <c r="E41" s="85"/>
      <c r="F41" s="68">
        <v>14468</v>
      </c>
      <c r="G41" s="97"/>
      <c r="H41" s="68"/>
      <c r="I41" s="65"/>
      <c r="J41" s="68">
        <v>18390.992</v>
      </c>
      <c r="K41" s="87"/>
    </row>
    <row r="42" spans="2:11" ht="15.75" thickBot="1">
      <c r="B42" s="111">
        <v>11</v>
      </c>
      <c r="C42" s="111"/>
      <c r="D42" s="112" t="s">
        <v>101</v>
      </c>
      <c r="E42" s="85"/>
      <c r="F42" s="68">
        <f>-(-278-95)+1</f>
        <v>374</v>
      </c>
      <c r="G42" s="97"/>
      <c r="H42" s="68"/>
      <c r="I42" s="65"/>
      <c r="J42" s="68">
        <f>-(-278.3-175.514)</f>
        <v>453.814</v>
      </c>
      <c r="K42" s="87"/>
    </row>
    <row r="43" spans="2:11" ht="15.75" thickBot="1">
      <c r="B43" s="111"/>
      <c r="C43" s="111"/>
      <c r="D43" s="112"/>
      <c r="E43" s="85"/>
      <c r="F43" s="104">
        <f>F38+F40+F41+F42</f>
        <v>103015</v>
      </c>
      <c r="G43" s="105"/>
      <c r="H43" s="68"/>
      <c r="I43" s="65"/>
      <c r="J43" s="104">
        <f>J38+J40+J41+J42</f>
        <v>102503.163</v>
      </c>
      <c r="K43" s="87"/>
    </row>
    <row r="44" spans="2:11" ht="15">
      <c r="B44" s="111"/>
      <c r="C44" s="111"/>
      <c r="D44" s="112"/>
      <c r="E44" s="85"/>
      <c r="F44" s="68"/>
      <c r="G44" s="97"/>
      <c r="H44" s="68"/>
      <c r="I44" s="65"/>
      <c r="J44" s="68"/>
      <c r="K44" s="87"/>
    </row>
    <row r="45" spans="2:11" ht="15">
      <c r="B45" s="111">
        <v>12</v>
      </c>
      <c r="C45" s="111"/>
      <c r="D45" s="112" t="s">
        <v>102</v>
      </c>
      <c r="E45" s="85"/>
      <c r="F45" s="106">
        <f>(((F37+F36+F35+F33)-(F14))/F33)*100</f>
        <v>175.9218980474512</v>
      </c>
      <c r="G45" s="107"/>
      <c r="H45" s="68"/>
      <c r="I45" s="65"/>
      <c r="J45" s="106">
        <f>(((J37+J36+J35+J33)-(J14))/J33)*100</f>
        <v>164.07445936148403</v>
      </c>
      <c r="K45" s="87"/>
    </row>
    <row r="46" spans="2:11" ht="15.75" thickBot="1">
      <c r="B46" s="112"/>
      <c r="C46" s="112"/>
      <c r="D46" s="112"/>
      <c r="E46" s="88"/>
      <c r="F46" s="108"/>
      <c r="G46" s="109"/>
      <c r="H46" s="68"/>
      <c r="I46" s="76"/>
      <c r="J46" s="108"/>
      <c r="K46" s="92"/>
    </row>
    <row r="47" spans="6:10" ht="15">
      <c r="F47" s="5"/>
      <c r="G47" s="5"/>
      <c r="H47" s="5"/>
      <c r="I47" s="5"/>
      <c r="J47" s="5"/>
    </row>
    <row r="48" spans="4:10" ht="15">
      <c r="D48" s="6"/>
      <c r="E48" s="6"/>
      <c r="F48" s="5"/>
      <c r="G48" s="5"/>
      <c r="H48" s="5"/>
      <c r="I48" s="5"/>
      <c r="J48" s="5"/>
    </row>
    <row r="49" spans="6:10" ht="15">
      <c r="F49" s="5"/>
      <c r="G49" s="5"/>
      <c r="H49" s="5"/>
      <c r="I49" s="5"/>
      <c r="J49" s="5"/>
    </row>
    <row r="50" spans="6:10" ht="15">
      <c r="F50" s="5"/>
      <c r="G50" s="5"/>
      <c r="H50" s="5"/>
      <c r="I50" s="5"/>
      <c r="J50" s="5"/>
    </row>
    <row r="51" spans="6:10" ht="15">
      <c r="F51" s="5"/>
      <c r="G51" s="5"/>
      <c r="H51" s="5"/>
      <c r="I51" s="5"/>
      <c r="J51" s="5"/>
    </row>
  </sheetData>
  <printOptions/>
  <pageMargins left="0.7480314960629921" right="0.7480314960629921" top="0.48" bottom="0.52" header="0.5118110236220472" footer="0.511811023622047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workbookViewId="0" topLeftCell="C1">
      <selection activeCell="I111" sqref="I111"/>
    </sheetView>
  </sheetViews>
  <sheetFormatPr defaultColWidth="9.00390625" defaultRowHeight="12.75"/>
  <cols>
    <col min="1" max="1" width="3.25390625" style="0" customWidth="1"/>
    <col min="2" max="2" width="18.75390625" style="0" customWidth="1"/>
    <col min="3" max="3" width="3.75390625" style="0" customWidth="1"/>
    <col min="4" max="4" width="13.125" style="0" customWidth="1"/>
    <col min="5" max="5" width="12.875" style="0" customWidth="1"/>
    <col min="6" max="6" width="11.375" style="0" customWidth="1"/>
    <col min="7" max="8" width="10.75390625" style="0" customWidth="1"/>
    <col min="9" max="9" width="16.125" style="0" customWidth="1"/>
    <col min="10" max="10" width="2.125" style="0" customWidth="1"/>
    <col min="11" max="16384" width="11.375" style="0" customWidth="1"/>
  </cols>
  <sheetData>
    <row r="1" spans="1:5" ht="15">
      <c r="A1" s="42" t="s">
        <v>103</v>
      </c>
      <c r="D1" s="7" t="s">
        <v>104</v>
      </c>
      <c r="E1" s="7"/>
    </row>
    <row r="2" ht="10.5" customHeight="1"/>
    <row r="3" spans="1:2" ht="12.75">
      <c r="A3" s="8">
        <v>1</v>
      </c>
      <c r="B3" s="29" t="s">
        <v>105</v>
      </c>
    </row>
    <row r="4" spans="2:9" ht="12.75">
      <c r="B4" s="8" t="s">
        <v>106</v>
      </c>
      <c r="C4" s="8"/>
      <c r="D4" s="8"/>
      <c r="E4" s="8"/>
      <c r="F4" s="8"/>
      <c r="G4" s="8"/>
      <c r="H4" s="8"/>
      <c r="I4" s="8"/>
    </row>
    <row r="5" spans="1:9" ht="12.75">
      <c r="A5" s="8"/>
      <c r="B5" s="8" t="s">
        <v>107</v>
      </c>
      <c r="C5" s="8"/>
      <c r="D5" s="8"/>
      <c r="E5" s="8"/>
      <c r="F5" s="8"/>
      <c r="G5" s="8"/>
      <c r="H5" s="8"/>
      <c r="I5" s="8"/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1:9" ht="12.75">
      <c r="A7" s="8">
        <v>2</v>
      </c>
      <c r="B7" s="29" t="s">
        <v>108</v>
      </c>
      <c r="C7" s="8"/>
      <c r="D7" s="8"/>
      <c r="E7" s="8"/>
      <c r="F7" s="8"/>
      <c r="G7" s="8"/>
      <c r="H7" s="8"/>
      <c r="I7" s="8"/>
    </row>
    <row r="8" spans="2:9" ht="12.75">
      <c r="B8" s="8" t="s">
        <v>109</v>
      </c>
      <c r="C8" s="8"/>
      <c r="D8" s="8"/>
      <c r="E8" s="8"/>
      <c r="F8" s="8"/>
      <c r="G8" s="8"/>
      <c r="H8" s="8"/>
      <c r="I8" s="8"/>
    </row>
    <row r="9" spans="1:9" ht="12.75">
      <c r="A9" s="8"/>
      <c r="B9" s="8"/>
      <c r="C9" s="8"/>
      <c r="D9" s="8"/>
      <c r="E9" s="8"/>
      <c r="F9" s="8"/>
      <c r="G9" s="8"/>
      <c r="H9" s="8"/>
      <c r="I9" s="8"/>
    </row>
    <row r="10" spans="1:9" ht="12.75">
      <c r="A10" s="8">
        <v>3</v>
      </c>
      <c r="B10" s="29" t="s">
        <v>110</v>
      </c>
      <c r="C10" s="8"/>
      <c r="D10" s="8"/>
      <c r="E10" s="8"/>
      <c r="F10" s="8"/>
      <c r="G10" s="8"/>
      <c r="H10" s="8"/>
      <c r="I10" s="8"/>
    </row>
    <row r="11" spans="2:9" ht="12.75">
      <c r="B11" s="8" t="s">
        <v>111</v>
      </c>
      <c r="C11" s="8"/>
      <c r="D11" s="8"/>
      <c r="E11" s="8"/>
      <c r="F11" s="8"/>
      <c r="G11" s="8"/>
      <c r="H11" s="8"/>
      <c r="I11" s="8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8">
        <v>4</v>
      </c>
      <c r="B13" s="29" t="s">
        <v>42</v>
      </c>
      <c r="C13" s="8"/>
      <c r="D13" s="8"/>
      <c r="E13" s="8"/>
      <c r="F13" s="8"/>
      <c r="G13" s="8"/>
      <c r="H13" s="8"/>
      <c r="I13" s="8"/>
    </row>
    <row r="14" spans="2:9" ht="12.75">
      <c r="B14" s="8" t="s">
        <v>112</v>
      </c>
      <c r="C14" s="8"/>
      <c r="D14" s="8"/>
      <c r="E14" s="8"/>
      <c r="F14" s="8"/>
      <c r="G14" s="8"/>
      <c r="H14" s="8"/>
      <c r="I14" s="8"/>
    </row>
    <row r="15" spans="2:9" ht="12.75">
      <c r="B15" s="8" t="s">
        <v>113</v>
      </c>
      <c r="C15" s="8"/>
      <c r="D15" s="8"/>
      <c r="E15" s="8"/>
      <c r="F15" s="8"/>
      <c r="G15" s="8"/>
      <c r="H15" s="8"/>
      <c r="I15" s="8"/>
    </row>
    <row r="16" spans="1:9" ht="12.75">
      <c r="A16" s="8"/>
      <c r="B16" s="8"/>
      <c r="C16" s="8"/>
      <c r="D16" s="8"/>
      <c r="E16" s="8"/>
      <c r="F16" s="8"/>
      <c r="G16" s="8"/>
      <c r="H16" s="8"/>
      <c r="I16" s="8"/>
    </row>
    <row r="17" spans="1:9" ht="12.75">
      <c r="A17" s="8">
        <v>5</v>
      </c>
      <c r="B17" s="29" t="s">
        <v>114</v>
      </c>
      <c r="C17" s="8"/>
      <c r="D17" s="8"/>
      <c r="E17" s="8"/>
      <c r="F17" s="8"/>
      <c r="G17" s="8"/>
      <c r="H17" s="8"/>
      <c r="I17" s="8"/>
    </row>
    <row r="18" spans="2:9" ht="12.75">
      <c r="B18" s="8" t="s">
        <v>115</v>
      </c>
      <c r="C18" s="8"/>
      <c r="D18" s="8"/>
      <c r="E18" s="8"/>
      <c r="F18" s="8"/>
      <c r="G18" s="8"/>
      <c r="H18" s="8"/>
      <c r="I18" s="8"/>
    </row>
    <row r="19" spans="1:9" ht="12.75">
      <c r="A19" s="8"/>
      <c r="B19" s="8"/>
      <c r="C19" s="8"/>
      <c r="D19" s="8"/>
      <c r="E19" s="8"/>
      <c r="F19" s="8"/>
      <c r="G19" s="8"/>
      <c r="H19" s="8"/>
      <c r="I19" s="8"/>
    </row>
    <row r="20" spans="1:9" ht="12.75">
      <c r="A20" s="8">
        <v>6</v>
      </c>
      <c r="B20" s="29" t="s">
        <v>116</v>
      </c>
      <c r="C20" s="8"/>
      <c r="D20" s="8"/>
      <c r="E20" s="8"/>
      <c r="F20" s="8"/>
      <c r="G20" s="8"/>
      <c r="H20" s="8"/>
      <c r="I20" s="8"/>
    </row>
    <row r="21" spans="2:9" ht="12.75">
      <c r="B21" s="8" t="s">
        <v>117</v>
      </c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2.75">
      <c r="A23" s="8">
        <v>7</v>
      </c>
      <c r="B23" s="29" t="s">
        <v>118</v>
      </c>
      <c r="C23" s="8"/>
      <c r="D23" s="8"/>
      <c r="E23" s="8"/>
      <c r="F23" s="8"/>
      <c r="G23" s="8"/>
      <c r="H23" s="8"/>
      <c r="I23" s="8"/>
    </row>
    <row r="24" spans="2:9" ht="12.75">
      <c r="B24" s="8" t="s">
        <v>119</v>
      </c>
      <c r="C24" s="8"/>
      <c r="D24" s="8"/>
      <c r="E24" s="8"/>
      <c r="F24" s="8"/>
      <c r="G24" s="8"/>
      <c r="H24" s="8"/>
      <c r="I24" s="8"/>
    </row>
    <row r="25" spans="1:9" ht="12.75">
      <c r="A25" s="8"/>
      <c r="B25" s="8"/>
      <c r="C25" s="8"/>
      <c r="D25" s="8"/>
      <c r="E25" s="8"/>
      <c r="F25" s="8"/>
      <c r="G25" s="8"/>
      <c r="H25" s="8"/>
      <c r="I25" s="8"/>
    </row>
    <row r="26" spans="1:9" ht="12.75">
      <c r="A26" s="8">
        <v>8</v>
      </c>
      <c r="B26" s="29" t="s">
        <v>120</v>
      </c>
      <c r="C26" s="8"/>
      <c r="D26" s="8"/>
      <c r="E26" s="8"/>
      <c r="F26" s="8"/>
      <c r="G26" s="8"/>
      <c r="H26" s="8"/>
      <c r="I26" s="8"/>
    </row>
    <row r="27" spans="2:9" ht="12.75">
      <c r="B27" s="8" t="s">
        <v>121</v>
      </c>
      <c r="C27" s="8"/>
      <c r="D27" s="8"/>
      <c r="E27" s="8"/>
      <c r="F27" s="8"/>
      <c r="G27" s="8"/>
      <c r="H27" s="8"/>
      <c r="I27" s="8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>
        <v>9</v>
      </c>
      <c r="B29" s="29" t="s">
        <v>122</v>
      </c>
      <c r="C29" s="8"/>
      <c r="D29" s="8"/>
      <c r="E29" s="8"/>
      <c r="F29" s="8"/>
      <c r="G29" s="8"/>
      <c r="H29" s="8"/>
      <c r="I29" s="8"/>
    </row>
    <row r="30" spans="2:9" ht="12.75">
      <c r="B30" s="8" t="s">
        <v>123</v>
      </c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pans="1:9" ht="12.75">
      <c r="A32" s="8">
        <v>10</v>
      </c>
      <c r="B32" s="29" t="s">
        <v>124</v>
      </c>
      <c r="C32" s="8"/>
      <c r="D32" s="8"/>
      <c r="E32" s="8"/>
      <c r="F32" s="8"/>
      <c r="G32" s="8"/>
      <c r="H32" s="8"/>
      <c r="I32" s="8"/>
    </row>
    <row r="33" spans="2:9" ht="12.75">
      <c r="B33" s="8" t="s">
        <v>125</v>
      </c>
      <c r="C33" s="8"/>
      <c r="D33" s="8"/>
      <c r="E33" s="8"/>
      <c r="F33" s="8"/>
      <c r="G33" s="8"/>
      <c r="H33" s="8"/>
      <c r="I33" s="8"/>
    </row>
    <row r="34" spans="2:9" ht="12.75">
      <c r="B34" s="8" t="s">
        <v>126</v>
      </c>
      <c r="C34" s="8"/>
      <c r="D34" s="8"/>
      <c r="E34" s="8"/>
      <c r="F34" s="8"/>
      <c r="G34" s="8"/>
      <c r="H34" s="8"/>
      <c r="I34" s="8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spans="1:9" ht="12.75">
      <c r="A36" s="8">
        <v>11</v>
      </c>
      <c r="B36" s="29" t="s">
        <v>127</v>
      </c>
      <c r="C36" s="8"/>
      <c r="D36" s="8"/>
      <c r="E36" s="8"/>
      <c r="F36" s="8"/>
      <c r="G36" s="8"/>
      <c r="H36" s="8"/>
      <c r="I36" s="8"/>
    </row>
    <row r="37" spans="2:9" ht="12.75">
      <c r="B37" s="8" t="s">
        <v>128</v>
      </c>
      <c r="C37" s="8"/>
      <c r="D37" s="8"/>
      <c r="E37" s="8"/>
      <c r="F37" s="8"/>
      <c r="G37" s="8"/>
      <c r="H37" s="8"/>
      <c r="I37" s="8"/>
    </row>
    <row r="38" spans="1:9" ht="12.75">
      <c r="A38" s="8"/>
      <c r="B38" s="8" t="s">
        <v>129</v>
      </c>
      <c r="C38" s="8"/>
      <c r="D38" s="8"/>
      <c r="E38" s="8"/>
      <c r="F38" s="8"/>
      <c r="G38" s="8"/>
      <c r="H38" s="8"/>
      <c r="I38" s="8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1:9" ht="12.75">
      <c r="A40" s="8">
        <v>12</v>
      </c>
      <c r="B40" s="29" t="s">
        <v>130</v>
      </c>
      <c r="C40" s="8"/>
      <c r="D40" s="8"/>
      <c r="E40" s="8"/>
      <c r="F40" s="8"/>
      <c r="G40" s="8"/>
      <c r="H40" s="8"/>
      <c r="I40" s="8"/>
    </row>
    <row r="41" spans="2:9" ht="12.75">
      <c r="B41" s="8" t="s">
        <v>131</v>
      </c>
      <c r="C41" s="8"/>
      <c r="D41" s="8"/>
      <c r="E41" s="8"/>
      <c r="F41" s="8"/>
      <c r="G41" s="8"/>
      <c r="H41" s="8"/>
      <c r="I41" s="8"/>
    </row>
    <row r="42" spans="1:9" ht="12.75">
      <c r="A42" s="8"/>
      <c r="B42" s="8"/>
      <c r="C42" s="8"/>
      <c r="D42" s="8"/>
      <c r="E42" s="8"/>
      <c r="F42" s="8"/>
      <c r="G42" s="8"/>
      <c r="H42" s="8"/>
      <c r="I42" s="8"/>
    </row>
    <row r="43" spans="1:9" ht="12.75">
      <c r="A43" s="8"/>
      <c r="B43" s="9" t="s">
        <v>132</v>
      </c>
      <c r="C43" s="10"/>
      <c r="D43" s="11"/>
      <c r="E43" s="12" t="s">
        <v>133</v>
      </c>
      <c r="F43" s="9" t="s">
        <v>134</v>
      </c>
      <c r="G43" s="10"/>
      <c r="H43" s="10"/>
      <c r="I43" s="11"/>
    </row>
    <row r="44" spans="1:10" ht="12.75">
      <c r="A44" s="8"/>
      <c r="B44" s="13" t="s">
        <v>135</v>
      </c>
      <c r="C44" s="110"/>
      <c r="D44" s="110"/>
      <c r="E44" s="16"/>
      <c r="F44" s="13" t="s">
        <v>136</v>
      </c>
      <c r="G44" s="14"/>
      <c r="H44" s="14"/>
      <c r="I44" s="15"/>
      <c r="J44" s="110"/>
    </row>
    <row r="45" spans="1:10" ht="12.75">
      <c r="A45" s="8"/>
      <c r="B45" s="16"/>
      <c r="C45" s="17" t="s">
        <v>137</v>
      </c>
      <c r="D45" s="18"/>
      <c r="E45" s="19">
        <v>1936587</v>
      </c>
      <c r="F45" s="16" t="s">
        <v>138</v>
      </c>
      <c r="G45" s="17"/>
      <c r="H45" s="17"/>
      <c r="I45" s="18"/>
      <c r="J45" s="110"/>
    </row>
    <row r="46" spans="1:10" ht="12.75" customHeight="1">
      <c r="A46" s="8"/>
      <c r="B46" s="16"/>
      <c r="C46" s="17" t="s">
        <v>139</v>
      </c>
      <c r="D46" s="18"/>
      <c r="E46" s="19">
        <v>10250000</v>
      </c>
      <c r="F46" s="16" t="s">
        <v>140</v>
      </c>
      <c r="G46" s="17"/>
      <c r="H46" s="17"/>
      <c r="I46" s="18"/>
      <c r="J46" s="110"/>
    </row>
    <row r="47" spans="1:10" ht="9.75" customHeight="1">
      <c r="A47" s="8"/>
      <c r="B47" s="16"/>
      <c r="C47" s="17" t="s">
        <v>141</v>
      </c>
      <c r="D47" s="18"/>
      <c r="E47" s="19">
        <v>3954902.89</v>
      </c>
      <c r="F47" s="16"/>
      <c r="G47" s="17"/>
      <c r="H47" s="17"/>
      <c r="I47" s="18"/>
      <c r="J47" s="110"/>
    </row>
    <row r="48" spans="1:10" ht="12.75" customHeight="1">
      <c r="A48" s="8"/>
      <c r="B48" s="16"/>
      <c r="C48" s="17" t="s">
        <v>142</v>
      </c>
      <c r="D48" s="18"/>
      <c r="E48" s="20"/>
      <c r="F48" s="16"/>
      <c r="G48" s="17"/>
      <c r="H48" s="17"/>
      <c r="I48" s="18"/>
      <c r="J48" s="110"/>
    </row>
    <row r="49" spans="1:10" ht="12.75" customHeight="1" thickBot="1">
      <c r="A49" s="8"/>
      <c r="B49" s="16"/>
      <c r="C49" s="17"/>
      <c r="D49" s="18"/>
      <c r="E49" s="30">
        <f>SUM(E45:E48)</f>
        <v>16141489.89</v>
      </c>
      <c r="F49" s="16"/>
      <c r="G49" s="17"/>
      <c r="H49" s="17"/>
      <c r="I49" s="18"/>
      <c r="J49" s="110"/>
    </row>
    <row r="50" spans="1:10" ht="13.5" thickTop="1">
      <c r="A50" s="8"/>
      <c r="B50" s="16"/>
      <c r="C50" s="17"/>
      <c r="D50" s="18"/>
      <c r="E50" s="28"/>
      <c r="F50" s="16"/>
      <c r="G50" s="17"/>
      <c r="H50" s="17"/>
      <c r="I50" s="18"/>
      <c r="J50" s="110"/>
    </row>
    <row r="51" spans="1:10" ht="12.75">
      <c r="A51" s="8"/>
      <c r="B51" s="16" t="s">
        <v>143</v>
      </c>
      <c r="C51" s="17"/>
      <c r="D51" s="18"/>
      <c r="E51" s="19"/>
      <c r="F51" s="16" t="s">
        <v>144</v>
      </c>
      <c r="G51" s="17"/>
      <c r="H51" s="17"/>
      <c r="I51" s="18"/>
      <c r="J51" s="110"/>
    </row>
    <row r="52" spans="1:10" ht="12.75">
      <c r="A52" s="8"/>
      <c r="B52" s="16"/>
      <c r="C52" s="17" t="s">
        <v>145</v>
      </c>
      <c r="D52" s="18"/>
      <c r="E52" s="19">
        <v>18423188</v>
      </c>
      <c r="F52" s="16" t="s">
        <v>138</v>
      </c>
      <c r="G52" s="17"/>
      <c r="H52" s="17"/>
      <c r="I52" s="18"/>
      <c r="J52" s="110"/>
    </row>
    <row r="53" spans="1:10" ht="12.75">
      <c r="A53" s="8"/>
      <c r="B53" s="16" t="s">
        <v>146</v>
      </c>
      <c r="C53" s="17"/>
      <c r="D53" s="18"/>
      <c r="E53" s="19"/>
      <c r="F53" s="16" t="s">
        <v>140</v>
      </c>
      <c r="G53" s="17"/>
      <c r="H53" s="17"/>
      <c r="I53" s="18"/>
      <c r="J53" s="110"/>
    </row>
    <row r="54" spans="1:10" ht="12.75">
      <c r="A54" s="8"/>
      <c r="B54" s="16" t="s">
        <v>147</v>
      </c>
      <c r="C54" s="17"/>
      <c r="D54" s="18"/>
      <c r="E54" s="25">
        <f>-E47</f>
        <v>-3954902.89</v>
      </c>
      <c r="F54" s="16"/>
      <c r="G54" s="17"/>
      <c r="H54" s="17"/>
      <c r="I54" s="18"/>
      <c r="J54" s="110"/>
    </row>
    <row r="55" spans="1:10" ht="13.5" thickBot="1">
      <c r="A55" s="8"/>
      <c r="B55" s="16"/>
      <c r="C55" s="17"/>
      <c r="D55" s="18"/>
      <c r="E55" s="30">
        <f>E52+E54</f>
        <v>14468285.11</v>
      </c>
      <c r="F55" s="16"/>
      <c r="G55" s="17"/>
      <c r="H55" s="17"/>
      <c r="I55" s="18"/>
      <c r="J55" s="110"/>
    </row>
    <row r="56" spans="1:10" ht="13.5" thickTop="1">
      <c r="A56" s="8"/>
      <c r="B56" s="21"/>
      <c r="C56" s="22"/>
      <c r="D56" s="23"/>
      <c r="E56" s="24"/>
      <c r="F56" s="21"/>
      <c r="G56" s="22"/>
      <c r="H56" s="22"/>
      <c r="I56" s="23"/>
      <c r="J56" s="110"/>
    </row>
    <row r="57" spans="1:9" ht="12.75">
      <c r="A57" s="8"/>
      <c r="B57" s="8"/>
      <c r="C57" s="8"/>
      <c r="D57" s="8"/>
      <c r="E57" s="8"/>
      <c r="F57" s="8"/>
      <c r="G57" s="8"/>
      <c r="H57" s="8"/>
      <c r="I57" s="8"/>
    </row>
    <row r="58" spans="1:9" ht="12.75">
      <c r="A58" s="8">
        <v>13</v>
      </c>
      <c r="B58" s="29" t="s">
        <v>148</v>
      </c>
      <c r="C58" s="8"/>
      <c r="D58" s="8"/>
      <c r="E58" s="8"/>
      <c r="F58" s="8"/>
      <c r="G58" s="8"/>
      <c r="H58" s="8"/>
      <c r="I58" s="8"/>
    </row>
    <row r="59" spans="2:9" ht="12.75">
      <c r="B59" s="8" t="s">
        <v>149</v>
      </c>
      <c r="C59" s="8"/>
      <c r="D59" s="8"/>
      <c r="E59" s="8"/>
      <c r="F59" s="8"/>
      <c r="G59" s="8"/>
      <c r="H59" s="8"/>
      <c r="I59" s="8"/>
    </row>
    <row r="60" spans="1:9" ht="12.75">
      <c r="A60" s="8"/>
      <c r="B60" s="8" t="s">
        <v>150</v>
      </c>
      <c r="C60" s="8"/>
      <c r="D60" s="8"/>
      <c r="E60" s="8"/>
      <c r="F60" s="8"/>
      <c r="G60" s="8"/>
      <c r="H60" s="8"/>
      <c r="I60" s="8"/>
    </row>
    <row r="61" spans="1:9" ht="12.75">
      <c r="A61" s="8"/>
      <c r="B61" s="8"/>
      <c r="C61" s="8"/>
      <c r="D61" s="8"/>
      <c r="E61" s="8"/>
      <c r="F61" s="8"/>
      <c r="G61" s="8"/>
      <c r="H61" s="8"/>
      <c r="I61" s="8"/>
    </row>
    <row r="62" spans="1:9" ht="12.75">
      <c r="A62" s="8">
        <v>14</v>
      </c>
      <c r="B62" s="29" t="s">
        <v>151</v>
      </c>
      <c r="C62" s="8"/>
      <c r="D62" s="8"/>
      <c r="E62" s="8"/>
      <c r="F62" s="8"/>
      <c r="G62" s="8"/>
      <c r="H62" s="8"/>
      <c r="I62" s="8"/>
    </row>
    <row r="63" spans="2:9" ht="12.75">
      <c r="B63" s="8" t="s">
        <v>152</v>
      </c>
      <c r="C63" s="8"/>
      <c r="D63" s="8"/>
      <c r="E63" s="8"/>
      <c r="F63" s="8"/>
      <c r="G63" s="8"/>
      <c r="H63" s="8"/>
      <c r="I63" s="8"/>
    </row>
    <row r="64" spans="1:9" ht="12.75">
      <c r="A64" s="8"/>
      <c r="B64" s="8"/>
      <c r="C64" s="8"/>
      <c r="D64" s="8"/>
      <c r="E64" s="8"/>
      <c r="F64" s="8"/>
      <c r="G64" s="8"/>
      <c r="H64" s="8"/>
      <c r="I64" s="8"/>
    </row>
    <row r="65" spans="1:9" ht="12.75">
      <c r="A65" s="8">
        <v>15</v>
      </c>
      <c r="B65" s="29" t="s">
        <v>153</v>
      </c>
      <c r="C65" s="8"/>
      <c r="D65" s="8"/>
      <c r="E65" s="8"/>
      <c r="F65" s="8"/>
      <c r="G65" s="8"/>
      <c r="H65" s="8"/>
      <c r="I65" s="8"/>
    </row>
    <row r="66" spans="1:9" ht="12.75">
      <c r="A66" s="8"/>
      <c r="B66" s="8" t="s">
        <v>154</v>
      </c>
      <c r="C66" s="8"/>
      <c r="D66" s="8"/>
      <c r="E66" s="8"/>
      <c r="F66" s="8"/>
      <c r="G66" s="8"/>
      <c r="H66" s="8"/>
      <c r="I66" s="8"/>
    </row>
    <row r="67" spans="2:9" ht="12.75">
      <c r="B67" s="8"/>
      <c r="C67" s="8"/>
      <c r="D67" s="8"/>
      <c r="E67" s="8"/>
      <c r="F67" s="8"/>
      <c r="G67" s="8"/>
      <c r="H67" s="8"/>
      <c r="I67" s="8"/>
    </row>
    <row r="68" spans="1:9" ht="12.75">
      <c r="A68" s="8">
        <v>16</v>
      </c>
      <c r="B68" s="29" t="s">
        <v>155</v>
      </c>
      <c r="C68" s="8"/>
      <c r="D68" s="8"/>
      <c r="E68" s="8"/>
      <c r="F68" s="8"/>
      <c r="G68" s="8"/>
      <c r="H68" s="8"/>
      <c r="I68" s="8"/>
    </row>
    <row r="69" spans="1:3" ht="12.75">
      <c r="A69" s="8"/>
      <c r="B69" s="8"/>
      <c r="C69" s="8"/>
    </row>
    <row r="70" spans="1:3" ht="12.75">
      <c r="A70" s="8"/>
      <c r="B70" s="8"/>
      <c r="C70" s="8"/>
    </row>
    <row r="71" spans="1:9" ht="12.75">
      <c r="A71" s="8"/>
      <c r="B71" s="8"/>
      <c r="C71" s="8"/>
      <c r="D71" s="8"/>
      <c r="E71" s="8"/>
      <c r="F71" s="36" t="s">
        <v>156</v>
      </c>
      <c r="G71" s="36"/>
      <c r="H71" s="36" t="s">
        <v>157</v>
      </c>
      <c r="I71" s="36"/>
    </row>
    <row r="72" spans="1:9" ht="12.75">
      <c r="A72" s="8"/>
      <c r="B72" s="8"/>
      <c r="C72" s="8"/>
      <c r="D72" s="36" t="s">
        <v>19</v>
      </c>
      <c r="E72" s="27"/>
      <c r="F72" s="36" t="s">
        <v>158</v>
      </c>
      <c r="G72" s="36"/>
      <c r="H72" s="36" t="s">
        <v>159</v>
      </c>
      <c r="I72" s="36"/>
    </row>
    <row r="73" spans="1:9" ht="12.75">
      <c r="A73" s="8"/>
      <c r="B73" s="8"/>
      <c r="C73" s="8"/>
      <c r="D73" s="37" t="s">
        <v>160</v>
      </c>
      <c r="E73" s="26" t="s">
        <v>160</v>
      </c>
      <c r="F73" s="37" t="s">
        <v>160</v>
      </c>
      <c r="G73" s="26" t="s">
        <v>160</v>
      </c>
      <c r="H73" s="115" t="s">
        <v>160</v>
      </c>
      <c r="I73" s="26" t="s">
        <v>160</v>
      </c>
    </row>
    <row r="74" spans="1:9" ht="12.75">
      <c r="A74" s="8"/>
      <c r="B74" s="8"/>
      <c r="C74" s="8"/>
      <c r="D74" s="41">
        <v>35094</v>
      </c>
      <c r="E74" s="43">
        <v>34729</v>
      </c>
      <c r="F74" s="41">
        <v>35094</v>
      </c>
      <c r="G74" s="43">
        <v>34729</v>
      </c>
      <c r="H74" s="41">
        <v>35094</v>
      </c>
      <c r="I74" s="43">
        <v>34729</v>
      </c>
    </row>
    <row r="75" spans="1:9" ht="12.75">
      <c r="A75" s="8"/>
      <c r="B75" s="8"/>
      <c r="C75" s="8"/>
      <c r="D75" s="37" t="s">
        <v>17</v>
      </c>
      <c r="E75" s="26" t="s">
        <v>17</v>
      </c>
      <c r="F75" s="37" t="s">
        <v>17</v>
      </c>
      <c r="G75" s="26" t="s">
        <v>17</v>
      </c>
      <c r="H75" s="37" t="s">
        <v>17</v>
      </c>
      <c r="I75" s="26" t="s">
        <v>17</v>
      </c>
    </row>
    <row r="76" spans="1:9" ht="12.75">
      <c r="A76" s="8"/>
      <c r="B76" s="8"/>
      <c r="C76" s="8"/>
      <c r="D76" s="29"/>
      <c r="E76" s="8"/>
      <c r="F76" s="29"/>
      <c r="G76" s="8"/>
      <c r="H76" s="29"/>
      <c r="I76" s="8"/>
    </row>
    <row r="77" spans="1:9" ht="12.75">
      <c r="A77" s="8"/>
      <c r="B77" s="8" t="s">
        <v>161</v>
      </c>
      <c r="C77" s="8"/>
      <c r="D77" s="38">
        <v>6214</v>
      </c>
      <c r="E77" s="31">
        <v>1736.581</v>
      </c>
      <c r="F77" s="38">
        <v>1831</v>
      </c>
      <c r="G77" s="31">
        <v>-2460.105</v>
      </c>
      <c r="H77" s="38">
        <f>12345+44617+8643</f>
        <v>65605</v>
      </c>
      <c r="I77" s="31">
        <v>61433.179</v>
      </c>
    </row>
    <row r="78" spans="1:9" ht="12.75">
      <c r="A78" s="8"/>
      <c r="B78" s="8" t="s">
        <v>162</v>
      </c>
      <c r="C78" s="8"/>
      <c r="D78" s="39" t="s">
        <v>22</v>
      </c>
      <c r="E78" s="31"/>
      <c r="F78" s="38" t="str">
        <f>D78</f>
        <v>-</v>
      </c>
      <c r="G78" s="33" t="s">
        <v>22</v>
      </c>
      <c r="H78" s="38">
        <v>28656</v>
      </c>
      <c r="I78" s="31">
        <v>28966.441</v>
      </c>
    </row>
    <row r="79" spans="1:9" ht="12.75">
      <c r="A79" s="8"/>
      <c r="B79" s="8" t="s">
        <v>163</v>
      </c>
      <c r="C79" s="8"/>
      <c r="D79" s="38">
        <f>44860+17427+11802+3592</f>
        <v>77681</v>
      </c>
      <c r="E79" s="31">
        <v>36969.757</v>
      </c>
      <c r="F79" s="38">
        <f>9147+897-605+846</f>
        <v>10285</v>
      </c>
      <c r="G79" s="31">
        <v>-3528.538</v>
      </c>
      <c r="H79" s="38">
        <f>19602+36798+17695+18584+4422+4668+3655.492</f>
        <v>105424.492</v>
      </c>
      <c r="I79" s="35">
        <v>97625.872</v>
      </c>
    </row>
    <row r="80" spans="1:9" ht="12.75">
      <c r="A80" s="8"/>
      <c r="B80" s="8" t="s">
        <v>164</v>
      </c>
      <c r="C80" s="8"/>
      <c r="D80" s="38">
        <v>774</v>
      </c>
      <c r="E80" s="31">
        <v>911.242</v>
      </c>
      <c r="F80" s="38">
        <v>-911.67</v>
      </c>
      <c r="G80" s="31">
        <v>-807.529</v>
      </c>
      <c r="H80" s="38">
        <v>933.698</v>
      </c>
      <c r="I80" s="35">
        <v>1212.133</v>
      </c>
    </row>
    <row r="81" spans="1:9" ht="12.75">
      <c r="A81" s="8"/>
      <c r="B81" s="8" t="s">
        <v>165</v>
      </c>
      <c r="C81" s="8"/>
      <c r="D81" s="38">
        <v>731</v>
      </c>
      <c r="E81" s="31">
        <v>351.276</v>
      </c>
      <c r="F81" s="38">
        <v>-1472</v>
      </c>
      <c r="G81" s="31">
        <v>-1078.013</v>
      </c>
      <c r="H81" s="38">
        <f>1319+401</f>
        <v>1720</v>
      </c>
      <c r="I81" s="31">
        <v>1946.482</v>
      </c>
    </row>
    <row r="82" spans="1:9" ht="12.75">
      <c r="A82" s="8"/>
      <c r="B82" s="8" t="s">
        <v>166</v>
      </c>
      <c r="C82" s="8"/>
      <c r="D82" s="38">
        <f>D83-(D77+D79+D80+D81)</f>
        <v>-15121</v>
      </c>
      <c r="E82" s="31">
        <v>-5769.518</v>
      </c>
      <c r="F82" s="38">
        <f>F83-(F81+F80+F79+F77)</f>
        <v>-3757.33</v>
      </c>
      <c r="G82" s="33" t="s">
        <v>22</v>
      </c>
      <c r="H82" s="38">
        <f>H83-(H77+H78+H79+H80+H81)</f>
        <v>-56867.19</v>
      </c>
      <c r="I82" s="31">
        <v>-55912.025</v>
      </c>
    </row>
    <row r="83" spans="1:9" ht="13.5" thickBot="1">
      <c r="A83" s="8"/>
      <c r="B83" s="8"/>
      <c r="C83" s="8"/>
      <c r="D83" s="40">
        <v>70279</v>
      </c>
      <c r="E83" s="34">
        <f>SUM(E77:E82)</f>
        <v>34199.33799999999</v>
      </c>
      <c r="F83" s="40">
        <v>5975</v>
      </c>
      <c r="G83" s="34">
        <f>SUM(G77:G82)</f>
        <v>-7874.185</v>
      </c>
      <c r="H83" s="40">
        <f>46079+118+99275</f>
        <v>145472</v>
      </c>
      <c r="I83" s="34">
        <f>SUM(I77:I82)</f>
        <v>135272.082</v>
      </c>
    </row>
    <row r="84" spans="1:9" ht="13.5" thickTop="1">
      <c r="A84" s="8"/>
      <c r="B84" s="8"/>
      <c r="C84" s="8"/>
      <c r="D84" s="32"/>
      <c r="E84" s="8"/>
      <c r="F84" s="8"/>
      <c r="G84" s="8"/>
      <c r="H84" s="8"/>
      <c r="I84" s="8"/>
    </row>
    <row r="85" spans="1:9" ht="12.75">
      <c r="A85" s="8">
        <v>17</v>
      </c>
      <c r="B85" s="29" t="s">
        <v>167</v>
      </c>
      <c r="C85" s="8"/>
      <c r="D85" s="8"/>
      <c r="E85" s="8"/>
      <c r="F85" s="8"/>
      <c r="G85" s="8"/>
      <c r="H85" s="8"/>
      <c r="I85" s="8"/>
    </row>
    <row r="86" spans="1:9" ht="12.75">
      <c r="A86" s="8"/>
      <c r="B86" s="8" t="s">
        <v>168</v>
      </c>
      <c r="C86" s="8"/>
      <c r="D86" s="8"/>
      <c r="E86" s="8"/>
      <c r="F86" s="8"/>
      <c r="G86" s="8"/>
      <c r="H86" s="8"/>
      <c r="I86" s="8"/>
    </row>
    <row r="87" spans="1:9" ht="12.75">
      <c r="A87" s="8"/>
      <c r="B87" s="8" t="s">
        <v>169</v>
      </c>
      <c r="C87" s="8"/>
      <c r="D87" s="8"/>
      <c r="E87" s="8"/>
      <c r="F87" s="8"/>
      <c r="G87" s="8"/>
      <c r="H87" s="8"/>
      <c r="I87" s="8"/>
    </row>
    <row r="88" spans="1:9" ht="12.75">
      <c r="A88" s="8"/>
      <c r="B88" s="8"/>
      <c r="C88" s="8"/>
      <c r="D88" s="8"/>
      <c r="E88" s="8"/>
      <c r="F88" s="8"/>
      <c r="G88" s="8"/>
      <c r="H88" s="8"/>
      <c r="I88" s="8"/>
    </row>
    <row r="89" spans="1:9" ht="12.75">
      <c r="A89" s="8">
        <v>18</v>
      </c>
      <c r="B89" s="29" t="s">
        <v>170</v>
      </c>
      <c r="C89" s="8"/>
      <c r="D89" s="8"/>
      <c r="E89" s="8"/>
      <c r="F89" s="8"/>
      <c r="G89" s="8"/>
      <c r="H89" s="8"/>
      <c r="I89" s="8"/>
    </row>
    <row r="90" spans="1:9" ht="12.75">
      <c r="A90" s="8"/>
      <c r="B90" s="8" t="s">
        <v>171</v>
      </c>
      <c r="C90" s="8"/>
      <c r="D90" s="8"/>
      <c r="E90" s="8"/>
      <c r="F90" s="8"/>
      <c r="G90" s="8"/>
      <c r="H90" s="8"/>
      <c r="I90" s="8"/>
    </row>
    <row r="91" spans="1:9" ht="12.75">
      <c r="A91" s="8"/>
      <c r="B91" s="8" t="s">
        <v>172</v>
      </c>
      <c r="C91" s="8"/>
      <c r="D91" s="8"/>
      <c r="E91" s="8"/>
      <c r="F91" s="8"/>
      <c r="G91" s="8"/>
      <c r="H91" s="8"/>
      <c r="I91" s="8"/>
    </row>
    <row r="92" spans="1:9" ht="12.75">
      <c r="A92" s="8"/>
      <c r="B92" s="8" t="s">
        <v>173</v>
      </c>
      <c r="C92" s="8"/>
      <c r="D92" s="8"/>
      <c r="E92" s="8"/>
      <c r="F92" s="8"/>
      <c r="G92" s="8"/>
      <c r="H92" s="8"/>
      <c r="I92" s="8"/>
    </row>
    <row r="93" spans="1:9" ht="12.75">
      <c r="A93" s="8"/>
      <c r="B93" s="8" t="s">
        <v>174</v>
      </c>
      <c r="C93" s="8"/>
      <c r="D93" s="8"/>
      <c r="E93" s="8"/>
      <c r="F93" s="8"/>
      <c r="G93" s="8"/>
      <c r="H93" s="8"/>
      <c r="I93" s="8"/>
    </row>
    <row r="94" ht="12.75">
      <c r="B94" s="8" t="s">
        <v>175</v>
      </c>
    </row>
    <row r="96" spans="1:2" ht="12.75">
      <c r="A96" s="8">
        <v>19</v>
      </c>
      <c r="B96" s="29" t="s">
        <v>176</v>
      </c>
    </row>
    <row r="97" spans="1:2" ht="12.75">
      <c r="A97" s="8"/>
      <c r="B97" s="8" t="s">
        <v>177</v>
      </c>
    </row>
    <row r="98" spans="1:2" ht="12.75">
      <c r="A98" s="8"/>
      <c r="B98" s="8" t="s">
        <v>178</v>
      </c>
    </row>
    <row r="99" spans="1:2" ht="6" customHeight="1">
      <c r="A99" s="8"/>
      <c r="B99" s="8"/>
    </row>
    <row r="100" ht="6.75" customHeight="1"/>
    <row r="101" spans="1:2" ht="12.75">
      <c r="A101" s="8">
        <v>20</v>
      </c>
      <c r="B101" s="29" t="s">
        <v>179</v>
      </c>
    </row>
    <row r="102" spans="1:2" ht="12.75">
      <c r="A102" s="8"/>
      <c r="B102" s="8" t="s">
        <v>180</v>
      </c>
    </row>
    <row r="104" spans="1:2" ht="12.75">
      <c r="A104" s="8">
        <v>21</v>
      </c>
      <c r="B104" s="29" t="s">
        <v>181</v>
      </c>
    </row>
    <row r="105" ht="12.75">
      <c r="B105" s="8" t="s">
        <v>182</v>
      </c>
    </row>
    <row r="106" ht="12.75">
      <c r="B106" s="8" t="s">
        <v>183</v>
      </c>
    </row>
  </sheetData>
  <printOptions/>
  <pageMargins left="0" right="0" top="0" bottom="0" header="0" footer="0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SAPURA MOTORS BERHAD</dc:creator>
  <cp:keywords/>
  <dc:description/>
  <cp:lastModifiedBy>SAPURA MOTORS BERHAD</cp:lastModifiedBy>
  <cp:lastPrinted>2000-02-23T10:46:57Z</cp:lastPrinted>
  <dcterms:created xsi:type="dcterms:W3CDTF">2000-02-23T10:10:59Z</dcterms:created>
  <cp:category/>
  <cp:version/>
  <cp:contentType/>
  <cp:contentStatus/>
</cp:coreProperties>
</file>