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<sst xmlns="http://schemas.openxmlformats.org/spreadsheetml/2006/main" count="360" uniqueCount="257">
  <si>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</si>
  <si>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</si>
  <si>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</si>
  <si>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</si>
  <si>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</si>
  <si>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</si>
  <si>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</si>
  <si>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</si>
  <si>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</si>
  <si>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</si>
  <si>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</si>
  <si>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 xml:space="preserve">The Condensed Consolidated Statement of Changes in Equity should be read in conjunction </t>
  </si>
  <si>
    <t>Property, plant and equipment</t>
  </si>
  <si>
    <t>The valuations of land and buildings have been brought forward, without amendment, from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</si>
  <si>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</si>
  <si>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</si>
  <si>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</si>
  <si>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</si>
  <si>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</si>
  <si>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</si>
  <si>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</si>
  <si>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</si>
  <si>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</si>
  <si>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</si>
  <si>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</si>
  <si>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</si>
  <si>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</si>
  <si>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</si>
  <si>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</si>
  <si>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</si>
  <si>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</si>
  <si>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</si>
  <si>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</si>
  <si>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</si>
  <si>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Share capital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</si>
  <si>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</si>
  <si>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</si>
  <si>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</si>
  <si>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</si>
  <si>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</si>
  <si>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</si>
  <si>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</si>
  <si>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</si>
  <si>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</si>
  <si>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 xml:space="preserve">The Condensed Consolidated Cash Flow Statements should be read in conjunction with the </t>
  </si>
  <si>
    <t>Dividends paid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</si>
  <si>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</si>
  <si>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</si>
  <si>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</si>
  <si>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</si>
  <si>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</si>
  <si>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</si>
  <si>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</si>
  <si>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</si>
  <si>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</si>
  <si>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</si>
  <si>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</si>
  <si>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</si>
  <si>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</si>
  <si>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</si>
  <si>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</si>
  <si>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</si>
  <si>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</si>
  <si>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</si>
  <si>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</si>
  <si>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</si>
  <si>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</si>
  <si>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</si>
  <si>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</si>
  <si>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</si>
  <si>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</si>
  <si>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</si>
  <si>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</si>
  <si>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</si>
  <si>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</si>
  <si>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</si>
  <si>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>Trust receipts</t>
  </si>
  <si>
    <t xml:space="preserve">Borrowings </t>
  </si>
  <si>
    <t>Basis of preparation</t>
  </si>
  <si>
    <t>Current Quarter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</si>
  <si>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</si>
  <si>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</si>
  <si>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</si>
  <si>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</si>
  <si>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</si>
  <si>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</si>
  <si>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</si>
  <si>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Barring any unforeseen circumstances, the operating performance of the Group is </t>
  </si>
  <si>
    <t xml:space="preserve"> </t>
  </si>
  <si>
    <t>Diluted earnings per ordinary share (sen)</t>
  </si>
  <si>
    <t>Cash flows from investing activities</t>
  </si>
  <si>
    <t>USD</t>
  </si>
  <si>
    <t>EUR</t>
  </si>
  <si>
    <t>JPY</t>
  </si>
  <si>
    <t>Rate</t>
  </si>
  <si>
    <t>Weighted average number of ordinary shares</t>
  </si>
  <si>
    <t>Effect of allotment of shares pursuant to ESOS</t>
  </si>
  <si>
    <t>3 months ended</t>
  </si>
  <si>
    <t xml:space="preserve">RM </t>
  </si>
  <si>
    <t>Not applicable.</t>
  </si>
  <si>
    <t>Deferred tax asset</t>
  </si>
  <si>
    <t>Tax recoverable</t>
  </si>
  <si>
    <t>Provision for taxation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</si>
  <si>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</si>
  <si>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</si>
  <si>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</si>
  <si>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</si>
  <si>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</si>
  <si>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Weighted average number of shares (diluted)</t>
  </si>
  <si>
    <t>Weighted average number of shares as above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</si>
  <si>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</si>
  <si>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</si>
  <si>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</si>
  <si>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</si>
  <si>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</si>
  <si>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</si>
  <si>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</si>
  <si>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</si>
  <si>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</si>
  <si>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</si>
  <si>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</si>
  <si>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</si>
  <si>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</si>
  <si>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</si>
  <si>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</si>
  <si>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</si>
  <si>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</si>
  <si>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</si>
  <si>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</si>
  <si>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</si>
  <si>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</si>
  <si>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</si>
  <si>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</si>
  <si>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</si>
  <si>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</si>
  <si>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</si>
  <si>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</si>
  <si>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</si>
  <si>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</si>
  <si>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Page 11</t>
  </si>
  <si>
    <t>Commentary on Prospects</t>
  </si>
  <si>
    <t>At 1 January 2006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</si>
  <si>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</si>
  <si>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</si>
  <si>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</si>
  <si>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</si>
  <si>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</si>
  <si>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Prepaid lease payment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</si>
  <si>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</si>
  <si>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</si>
  <si>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</si>
  <si>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</si>
  <si>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</si>
  <si>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</si>
  <si>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</si>
  <si>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</si>
  <si>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</si>
  <si>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Bankers acceptance</t>
  </si>
  <si>
    <t>Bank overdraft (secured)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</si>
  <si>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</si>
  <si>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</si>
  <si>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</si>
  <si>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</si>
  <si>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</si>
  <si>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</si>
  <si>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</si>
  <si>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</si>
  <si>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</si>
  <si>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</si>
  <si>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</si>
  <si>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</si>
  <si>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</si>
  <si>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</si>
  <si>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</si>
  <si>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</si>
  <si>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</si>
  <si>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the previous annual financial statements.</t>
  </si>
  <si>
    <t>Operating profit</t>
  </si>
  <si>
    <t>Page 1</t>
  </si>
  <si>
    <t>Cost of Sales</t>
  </si>
  <si>
    <t>Gross Profit</t>
  </si>
  <si>
    <t xml:space="preserve">Included in short-term borrowings are trust receipt and bankers acceptances denominated in the </t>
  </si>
  <si>
    <t>following foreign currencies :</t>
  </si>
  <si>
    <t>Trading</t>
  </si>
  <si>
    <t>Manufacturing</t>
  </si>
  <si>
    <t>Capital commitments oustanding not provided for in the interim financial report</t>
  </si>
  <si>
    <t>Authorised and contracted for :</t>
  </si>
  <si>
    <t>(A) Basic earnings per share</t>
  </si>
  <si>
    <t>(B) Diluted earnings per ordinary share</t>
  </si>
  <si>
    <t>Distribution expenses</t>
  </si>
  <si>
    <t>Administration expenses</t>
  </si>
  <si>
    <t>Cash and Cash Equivalents at 1 January</t>
  </si>
  <si>
    <t>31 Dec 2006</t>
  </si>
  <si>
    <t>31.12.06</t>
  </si>
  <si>
    <t>Dividends proposed</t>
  </si>
  <si>
    <t>Other operating expenses</t>
  </si>
  <si>
    <t>Profit/(loss) before tax</t>
  </si>
  <si>
    <t>Annual Financial Statements for the year ended 31 December 2006.</t>
  </si>
  <si>
    <t>with the Annual Financial Statements for the year ended 31 December 2006.</t>
  </si>
  <si>
    <t>At 1 January 2007</t>
  </si>
  <si>
    <t>statements of the Group for the year ended 31 December 2006.</t>
  </si>
  <si>
    <t>31 December 2006.</t>
  </si>
  <si>
    <t>Restated</t>
  </si>
  <si>
    <t>As previously stated</t>
  </si>
  <si>
    <t>Effect of adoption of FRS 140</t>
  </si>
  <si>
    <t>Depreciation and amortisation of prepaid lease payment</t>
  </si>
  <si>
    <t>GBP</t>
  </si>
  <si>
    <t>There were no unusual items that have a material effect on the assets, liabilities, equity,</t>
  </si>
  <si>
    <t>net income or cashflow for the current quarter and financial year todate.</t>
  </si>
  <si>
    <t>financial statements for the year ended 31 December 2006, except for the adoption</t>
  </si>
  <si>
    <t>of FRS 124 on Related Party Transactions which is effective for the financial period</t>
  </si>
  <si>
    <t>beginning 1 January 2007.</t>
  </si>
  <si>
    <t>Manufacturing segment is subject to seasonal and cyclical factors while trading</t>
  </si>
  <si>
    <t>There are no changes in the composition of the Group for the current financial quarter.</t>
  </si>
  <si>
    <t>the date of this report.</t>
  </si>
  <si>
    <t>The Group's effective tax rate is lower than the statutory tax rate due to tax incentives.</t>
  </si>
  <si>
    <t>The adoption of the abovementioned FRS does not have any significant impact on the</t>
  </si>
  <si>
    <t>financial statements of the Group and Company.</t>
  </si>
  <si>
    <t>N/A</t>
  </si>
  <si>
    <t xml:space="preserve">There is no dilution of earnings per share as the company's employee share option scheme </t>
  </si>
  <si>
    <t>(ESOS) had expired on 17 July 2007.</t>
  </si>
  <si>
    <t xml:space="preserve">The breakdown is as follows : </t>
  </si>
  <si>
    <t>Subsidiaries</t>
  </si>
  <si>
    <t xml:space="preserve">facilities granted to subsidiaries and associates amounted to RM 116,767,000 as at </t>
  </si>
  <si>
    <t>For the year ended 31 December 2007</t>
  </si>
  <si>
    <t>Year ended 31 December</t>
  </si>
  <si>
    <t>At 31 December 2007</t>
  </si>
  <si>
    <t>31 Dec 2007</t>
  </si>
  <si>
    <t>At 31 December 2006</t>
  </si>
  <si>
    <t>Cash and Cash Equivalents at 31 December</t>
  </si>
  <si>
    <t>Quarter ended 31 December</t>
  </si>
  <si>
    <t>Share of profit/(loss) of jointly controlled entity</t>
  </si>
  <si>
    <t>Share of profit/(loss) of associates</t>
  </si>
  <si>
    <t>expected to be satisfactory for the coming financial year.</t>
  </si>
  <si>
    <t>12 months ended</t>
  </si>
  <si>
    <t>31.12.07</t>
  </si>
  <si>
    <t>as at 22 February 2008, apart from outstanding forward contracts on foreign</t>
  </si>
  <si>
    <t>Other operating income</t>
  </si>
  <si>
    <t>compared to RM 33.4 million in the corresponding quarter of the previous year.</t>
  </si>
  <si>
    <t>compared to profit before tax of RM 0.6 million in the corresponding quarter of the previous year.</t>
  </si>
  <si>
    <t>compared to RM 7.0 million in the immediate preceding quarter. (Quarter 3 of FY 2007)</t>
  </si>
  <si>
    <t>There were no issuance of shares during the quarter.</t>
  </si>
  <si>
    <t>The company did not pay any dividends during the quarter.</t>
  </si>
  <si>
    <t>31 December 2007 up to the date of this report, which is likely to substantially</t>
  </si>
  <si>
    <t>The amount of corporate guarantee issued to a financial institution is in direct proportion to</t>
  </si>
  <si>
    <t>The Board of Directors is recommending for shareholders' approval at the forthcoming</t>
  </si>
  <si>
    <t>Annual General Meeting, a first and final dividend of 10 sen per share, less tax,</t>
  </si>
  <si>
    <t>for the financial year ended 31 December 2007.</t>
  </si>
  <si>
    <t>The date of the Annual General Meeting and book closure for dividend entitlement</t>
  </si>
  <si>
    <t>will be announced in due course.</t>
  </si>
  <si>
    <t xml:space="preserve">Associate </t>
  </si>
  <si>
    <t xml:space="preserve">the equity held by the Company in an associate ie. 35%. </t>
  </si>
  <si>
    <t xml:space="preserve">The Group's turnover for the fourth quarter ended 31 December 2007 was RM 36.5 million </t>
  </si>
  <si>
    <t>Cumulative</t>
  </si>
  <si>
    <t>Issued ordinary shares at beginning of the year</t>
  </si>
  <si>
    <t>The Group's profit before taxation for the fourth quarter ended 31 Dec 2007 was RM 3.3 million</t>
  </si>
  <si>
    <t>For the quarter under review, the Group recorded a profit before tax of RM 3.3 million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</si>
</sst>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182" fontId="1" fillId="0" borderId="0" xfId="15" applyNumberFormat="1" applyFont="1" applyAlignment="1">
      <alignment horizontal="left"/>
    </xf>
    <xf numFmtId="182" fontId="1" fillId="0" borderId="0" xfId="15" applyNumberFormat="1" applyFont="1" applyAlignment="1" quotePrefix="1">
      <alignment/>
    </xf>
    <xf numFmtId="182" fontId="0" fillId="0" borderId="0" xfId="15" applyNumberFormat="1" applyAlignment="1">
      <alignment/>
    </xf>
    <xf numFmtId="182" fontId="0" fillId="0" borderId="0" xfId="15" applyNumberFormat="1" applyFont="1" applyAlignment="1">
      <alignment horizontal="right"/>
    </xf>
    <xf numFmtId="182" fontId="1" fillId="0" borderId="0" xfId="15" applyNumberFormat="1" applyFont="1" applyAlignment="1">
      <alignment horizontal="right"/>
    </xf>
    <xf numFmtId="182" fontId="1" fillId="0" borderId="0" xfId="15" applyNumberFormat="1" applyFont="1" applyAlignment="1">
      <alignment horizontal="center"/>
    </xf>
    <xf numFmtId="182" fontId="1" fillId="0" borderId="0" xfId="15" applyNumberFormat="1" applyFont="1" applyAlignment="1">
      <alignment/>
    </xf>
    <xf numFmtId="182" fontId="0" fillId="0" borderId="0" xfId="15" applyNumberFormat="1" applyFont="1" applyAlignment="1">
      <alignment/>
    </xf>
    <xf numFmtId="182" fontId="0" fillId="0" borderId="0" xfId="15" applyNumberFormat="1" applyFont="1" applyAlignment="1">
      <alignment horizontal="center"/>
    </xf>
    <xf numFmtId="182" fontId="0" fillId="0" borderId="1" xfId="15" applyNumberFormat="1" applyFont="1" applyBorder="1" applyAlignment="1">
      <alignment/>
    </xf>
    <xf numFmtId="182" fontId="0" fillId="0" borderId="0" xfId="15" applyNumberFormat="1" applyFont="1" applyBorder="1" applyAlignment="1">
      <alignment/>
    </xf>
    <xf numFmtId="182" fontId="0" fillId="0" borderId="0" xfId="15" applyNumberFormat="1" applyFont="1" applyAlignment="1">
      <alignment/>
    </xf>
    <xf numFmtId="182" fontId="0" fillId="0" borderId="0" xfId="15" applyNumberFormat="1" applyBorder="1" applyAlignment="1">
      <alignment/>
    </xf>
    <xf numFmtId="15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82" fontId="4" fillId="0" borderId="0" xfId="15" applyNumberFormat="1" applyFont="1" applyAlignment="1">
      <alignment horizontal="center"/>
    </xf>
    <xf numFmtId="182" fontId="4" fillId="0" borderId="0" xfId="15" applyNumberFormat="1" applyFont="1" applyAlignment="1">
      <alignment horizontal="right"/>
    </xf>
    <xf numFmtId="182" fontId="0" fillId="0" borderId="2" xfId="15" applyNumberForma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2" fontId="1" fillId="0" borderId="0" xfId="15" applyNumberFormat="1" applyFont="1" applyAlignment="1" quotePrefix="1">
      <alignment horizontal="right"/>
    </xf>
    <xf numFmtId="182" fontId="0" fillId="0" borderId="0" xfId="15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/>
    </xf>
    <xf numFmtId="3" fontId="0" fillId="2" borderId="12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0" fontId="1" fillId="0" borderId="0" xfId="0" applyFont="1" applyAlignment="1">
      <alignment/>
    </xf>
    <xf numFmtId="182" fontId="0" fillId="3" borderId="0" xfId="15" applyNumberFormat="1" applyFont="1" applyFill="1" applyAlignment="1">
      <alignment/>
    </xf>
    <xf numFmtId="182" fontId="0" fillId="3" borderId="0" xfId="15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H39" sqref="H39"/>
    </sheetView>
  </sheetViews>
  <sheetFormatPr defaultColWidth="9.140625" defaultRowHeight="12.75"/>
  <cols>
    <col min="1" max="1" width="41.14062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126</v>
      </c>
      <c r="F3" s="8" t="s">
        <v>178</v>
      </c>
      <c r="G3" t="s">
        <v>110</v>
      </c>
    </row>
    <row r="4" ht="12.75">
      <c r="A4" s="3" t="s">
        <v>224</v>
      </c>
    </row>
    <row r="5" spans="1:6" ht="12.75">
      <c r="A5" s="3"/>
      <c r="C5" s="8"/>
      <c r="F5" s="8"/>
    </row>
    <row r="6" spans="1:6" ht="12.75">
      <c r="A6" s="3"/>
      <c r="C6" s="8" t="s">
        <v>202</v>
      </c>
      <c r="F6" s="8" t="s">
        <v>202</v>
      </c>
    </row>
    <row r="7" spans="2:6" ht="12.75">
      <c r="B7" s="84" t="s">
        <v>79</v>
      </c>
      <c r="C7" s="84"/>
      <c r="D7" s="22"/>
      <c r="E7" s="85" t="s">
        <v>253</v>
      </c>
      <c r="F7" s="86"/>
    </row>
    <row r="8" spans="1:6" ht="12.75">
      <c r="A8" s="3" t="s">
        <v>225</v>
      </c>
      <c r="B8" s="3">
        <v>2007</v>
      </c>
      <c r="C8" s="3">
        <v>2006</v>
      </c>
      <c r="D8" s="23"/>
      <c r="E8" s="3">
        <v>2007</v>
      </c>
      <c r="F8" s="3">
        <v>2006</v>
      </c>
    </row>
    <row r="9" spans="2:6" ht="12.75">
      <c r="B9" s="8" t="s">
        <v>10</v>
      </c>
      <c r="C9" s="8" t="s">
        <v>10</v>
      </c>
      <c r="D9" s="24"/>
      <c r="E9" s="8" t="s">
        <v>10</v>
      </c>
      <c r="F9" s="8" t="s">
        <v>10</v>
      </c>
    </row>
    <row r="10" ht="12.75">
      <c r="D10" s="25"/>
    </row>
    <row r="11" spans="1:6" ht="12.75">
      <c r="A11" t="s">
        <v>17</v>
      </c>
      <c r="B11" s="2">
        <f>+E11-102780</f>
        <v>36512</v>
      </c>
      <c r="C11" s="2">
        <v>33401</v>
      </c>
      <c r="D11" s="26"/>
      <c r="E11" s="2">
        <v>139292</v>
      </c>
      <c r="F11" s="2">
        <v>133462</v>
      </c>
    </row>
    <row r="12" spans="1:6" ht="12.75">
      <c r="A12" t="s">
        <v>179</v>
      </c>
      <c r="B12" s="5">
        <f>+E12+81765</f>
        <v>-28458</v>
      </c>
      <c r="C12" s="5">
        <v>-29084</v>
      </c>
      <c r="D12" s="27"/>
      <c r="E12" s="5">
        <v>-110223</v>
      </c>
      <c r="F12" s="5">
        <v>-107611</v>
      </c>
    </row>
    <row r="13" spans="1:6" ht="12.75">
      <c r="A13" t="s">
        <v>180</v>
      </c>
      <c r="B13" s="2">
        <f>+B11+B12</f>
        <v>8054</v>
      </c>
      <c r="C13" s="2">
        <f>+C11+C12</f>
        <v>4317</v>
      </c>
      <c r="D13" s="26"/>
      <c r="E13" s="2">
        <f>+E11+E12</f>
        <v>29069</v>
      </c>
      <c r="F13" s="2">
        <f>+F11+F12</f>
        <v>25851</v>
      </c>
    </row>
    <row r="14" spans="2:6" ht="12.75">
      <c r="B14" s="2"/>
      <c r="C14" s="2"/>
      <c r="D14" s="26"/>
      <c r="E14" s="2"/>
      <c r="F14" s="2"/>
    </row>
    <row r="15" spans="1:6" ht="12.75">
      <c r="A15" t="s">
        <v>189</v>
      </c>
      <c r="B15" s="2">
        <f>+E15+3471</f>
        <v>-740</v>
      </c>
      <c r="C15" s="2">
        <v>-663</v>
      </c>
      <c r="D15" s="26"/>
      <c r="E15" s="2">
        <v>-4211</v>
      </c>
      <c r="F15" s="2">
        <v>-4796</v>
      </c>
    </row>
    <row r="16" spans="1:6" ht="12.75">
      <c r="A16" t="s">
        <v>190</v>
      </c>
      <c r="B16" s="2">
        <f>+E16+2374</f>
        <v>-2221</v>
      </c>
      <c r="C16" s="2">
        <v>-2463</v>
      </c>
      <c r="D16" s="26"/>
      <c r="E16" s="2">
        <v>-4595</v>
      </c>
      <c r="F16" s="2">
        <v>-3773</v>
      </c>
    </row>
    <row r="17" spans="1:6" ht="12.75">
      <c r="A17" t="s">
        <v>195</v>
      </c>
      <c r="B17" s="2">
        <f>+E17+156</f>
        <v>-1957</v>
      </c>
      <c r="C17" s="2">
        <v>-226</v>
      </c>
      <c r="D17" s="26"/>
      <c r="E17" s="2">
        <v>-2113</v>
      </c>
      <c r="F17" s="2">
        <v>-1116</v>
      </c>
    </row>
    <row r="18" spans="1:6" ht="12.75">
      <c r="A18" t="s">
        <v>237</v>
      </c>
      <c r="B18" s="5">
        <f>+E18-1363</f>
        <v>1737</v>
      </c>
      <c r="C18" s="5">
        <v>605</v>
      </c>
      <c r="D18" s="27"/>
      <c r="E18" s="5">
        <v>3100</v>
      </c>
      <c r="F18" s="5">
        <v>6548</v>
      </c>
    </row>
    <row r="19" spans="2:6" ht="12.75">
      <c r="B19" s="10"/>
      <c r="C19" s="10"/>
      <c r="D19" s="26"/>
      <c r="E19" s="10"/>
      <c r="F19" s="10"/>
    </row>
    <row r="20" spans="1:6" ht="12.75">
      <c r="A20" t="s">
        <v>177</v>
      </c>
      <c r="B20" s="2">
        <f>SUM(B13:B18)</f>
        <v>4873</v>
      </c>
      <c r="C20" s="2">
        <f>SUM(C13:C18)</f>
        <v>1570</v>
      </c>
      <c r="D20" s="26"/>
      <c r="E20" s="2">
        <f>SUM(E13:E18)</f>
        <v>21250</v>
      </c>
      <c r="F20" s="2">
        <f>SUM(F13:F18)</f>
        <v>22714</v>
      </c>
    </row>
    <row r="21" spans="2:6" ht="12.75">
      <c r="B21" s="2"/>
      <c r="C21" s="2"/>
      <c r="D21" s="26"/>
      <c r="E21" s="2"/>
      <c r="F21" s="2"/>
    </row>
    <row r="22" spans="1:6" ht="12.75">
      <c r="A22" t="s">
        <v>174</v>
      </c>
      <c r="B22" s="2">
        <f>+E22+1536</f>
        <v>-453</v>
      </c>
      <c r="C22" s="2">
        <v>-644</v>
      </c>
      <c r="D22" s="26"/>
      <c r="E22" s="2">
        <v>-1989</v>
      </c>
      <c r="F22" s="2">
        <v>-1776</v>
      </c>
    </row>
    <row r="23" spans="1:6" ht="12.75">
      <c r="A23" t="s">
        <v>175</v>
      </c>
      <c r="B23" s="2">
        <f>+E23-33</f>
        <v>47</v>
      </c>
      <c r="C23" s="2">
        <v>38</v>
      </c>
      <c r="D23" s="26"/>
      <c r="E23" s="2">
        <v>80</v>
      </c>
      <c r="F23" s="2">
        <v>159</v>
      </c>
    </row>
    <row r="24" spans="2:6" ht="12.75">
      <c r="B24" s="2"/>
      <c r="C24" s="2"/>
      <c r="D24" s="26"/>
      <c r="E24" s="2"/>
      <c r="F24" s="2"/>
    </row>
    <row r="25" spans="1:9" ht="12.75">
      <c r="A25" t="s">
        <v>231</v>
      </c>
      <c r="B25" s="2"/>
      <c r="C25" s="2"/>
      <c r="D25" s="26"/>
      <c r="E25" s="2"/>
      <c r="F25" s="2">
        <v>-719</v>
      </c>
      <c r="I25" t="s">
        <v>110</v>
      </c>
    </row>
    <row r="26" spans="1:6" ht="12.75">
      <c r="A26" t="s">
        <v>232</v>
      </c>
      <c r="B26" s="5">
        <f>+E26-33</f>
        <v>-1127</v>
      </c>
      <c r="C26" s="5">
        <v>-322</v>
      </c>
      <c r="D26" s="27"/>
      <c r="E26" s="5">
        <v>-1094</v>
      </c>
      <c r="F26" s="5">
        <v>435</v>
      </c>
    </row>
    <row r="27" spans="2:6" ht="12.75">
      <c r="B27" s="2"/>
      <c r="C27" s="2"/>
      <c r="D27" s="26"/>
      <c r="E27" s="2"/>
      <c r="F27" s="2"/>
    </row>
    <row r="28" spans="1:6" ht="12.75">
      <c r="A28" t="s">
        <v>196</v>
      </c>
      <c r="B28" s="2">
        <f>SUM(B20:B26)</f>
        <v>3340</v>
      </c>
      <c r="C28" s="2">
        <f>SUM(C20:C26)</f>
        <v>642</v>
      </c>
      <c r="D28" s="26"/>
      <c r="E28" s="2">
        <f>SUM(E20:E26)</f>
        <v>18247</v>
      </c>
      <c r="F28" s="2">
        <f>SUM(F20:F26)</f>
        <v>20813</v>
      </c>
    </row>
    <row r="29" spans="1:6" ht="12.75">
      <c r="A29" t="s">
        <v>38</v>
      </c>
      <c r="B29" s="5">
        <f>+E29+3215</f>
        <v>393</v>
      </c>
      <c r="C29" s="5">
        <v>-516</v>
      </c>
      <c r="D29" s="27"/>
      <c r="E29" s="5">
        <v>-2822</v>
      </c>
      <c r="F29" s="5">
        <v>-4609</v>
      </c>
    </row>
    <row r="30" spans="1:6" ht="12.75">
      <c r="A30" t="s">
        <v>39</v>
      </c>
      <c r="B30" s="63">
        <f>+B28+B29</f>
        <v>3733</v>
      </c>
      <c r="C30" s="63">
        <f>+C28+C29</f>
        <v>126</v>
      </c>
      <c r="D30" s="64"/>
      <c r="E30" s="63">
        <f>+E28+E29</f>
        <v>15425</v>
      </c>
      <c r="F30" s="63">
        <f>+F28+F29</f>
        <v>16204</v>
      </c>
    </row>
    <row r="31" spans="2:6" ht="12.75">
      <c r="B31" s="10"/>
      <c r="C31" s="10"/>
      <c r="D31" s="34"/>
      <c r="E31" s="10"/>
      <c r="F31" s="10"/>
    </row>
    <row r="32" spans="1:6" ht="12.75">
      <c r="A32" s="3" t="s">
        <v>142</v>
      </c>
      <c r="B32" s="10"/>
      <c r="C32" s="10"/>
      <c r="D32" s="26"/>
      <c r="E32" s="10"/>
      <c r="F32" s="10"/>
    </row>
    <row r="33" spans="1:6" ht="12.75">
      <c r="A33" t="s">
        <v>143</v>
      </c>
      <c r="B33" s="10">
        <v>3542</v>
      </c>
      <c r="C33" s="10">
        <v>128</v>
      </c>
      <c r="D33" s="26"/>
      <c r="E33" s="10">
        <v>15238</v>
      </c>
      <c r="F33" s="10">
        <v>16209</v>
      </c>
    </row>
    <row r="34" spans="1:6" ht="12.75">
      <c r="A34" t="s">
        <v>144</v>
      </c>
      <c r="B34" s="10">
        <v>191</v>
      </c>
      <c r="C34" s="10">
        <v>-2</v>
      </c>
      <c r="D34" s="26"/>
      <c r="E34" s="10">
        <v>187</v>
      </c>
      <c r="F34" s="10">
        <v>-5</v>
      </c>
    </row>
    <row r="35" spans="1:6" ht="12.75">
      <c r="A35" t="s">
        <v>40</v>
      </c>
      <c r="B35" s="63">
        <f>+B33+B34</f>
        <v>3733</v>
      </c>
      <c r="C35" s="63">
        <f>+C33+C34</f>
        <v>126</v>
      </c>
      <c r="D35" s="64"/>
      <c r="E35" s="63">
        <f>+E33+E34</f>
        <v>15425</v>
      </c>
      <c r="F35" s="63">
        <f>+F33+F34</f>
        <v>16204</v>
      </c>
    </row>
    <row r="36" spans="2:6" ht="12.75">
      <c r="B36" s="2"/>
      <c r="C36" s="10"/>
      <c r="D36" s="2"/>
      <c r="E36" s="2"/>
      <c r="F36" s="10"/>
    </row>
    <row r="37" spans="1:6" ht="12.75">
      <c r="A37" s="62" t="s">
        <v>145</v>
      </c>
      <c r="B37" s="2"/>
      <c r="C37" s="10"/>
      <c r="D37" s="2"/>
      <c r="E37" s="2"/>
      <c r="F37" s="10"/>
    </row>
    <row r="38" spans="1:6" ht="12.75">
      <c r="A38" s="62" t="s">
        <v>146</v>
      </c>
      <c r="B38" s="2"/>
      <c r="C38" s="10"/>
      <c r="D38" s="2"/>
      <c r="E38" s="2"/>
      <c r="F38" s="10"/>
    </row>
    <row r="39" spans="2:6" ht="12.75">
      <c r="B39" s="73"/>
      <c r="C39" s="73"/>
      <c r="D39" s="73"/>
      <c r="E39" s="73"/>
      <c r="F39" s="73"/>
    </row>
    <row r="40" spans="1:6" ht="12.75">
      <c r="A40" t="s">
        <v>41</v>
      </c>
      <c r="B40" s="11">
        <f>+B30*100*1000/66536600</f>
        <v>5.6104459801071895</v>
      </c>
      <c r="C40" s="11">
        <f>+F40-24.22</f>
        <v>0.7900000000000027</v>
      </c>
      <c r="D40" s="11"/>
      <c r="E40" s="11">
        <f>+E30*100*1000/notes!G241</f>
        <v>23.279768485154904</v>
      </c>
      <c r="F40" s="11">
        <v>25.01</v>
      </c>
    </row>
    <row r="41" spans="1:6" ht="12.75">
      <c r="A41" s="9" t="s">
        <v>89</v>
      </c>
      <c r="B41" s="13" t="s">
        <v>218</v>
      </c>
      <c r="C41" s="13">
        <f>+F41-24.02</f>
        <v>0.8300000000000018</v>
      </c>
      <c r="D41" s="13"/>
      <c r="E41" s="13" t="s">
        <v>218</v>
      </c>
      <c r="F41" s="13">
        <v>24.85</v>
      </c>
    </row>
    <row r="42" spans="2:6" ht="12.75">
      <c r="B42" s="13"/>
      <c r="C42" s="13"/>
      <c r="D42" s="13"/>
      <c r="E42" s="13"/>
      <c r="F42" s="13"/>
    </row>
    <row r="43" spans="2:6" ht="12.75">
      <c r="B43" s="11"/>
      <c r="C43" s="11"/>
      <c r="D43" s="11"/>
      <c r="E43" s="11"/>
      <c r="F43" s="11"/>
    </row>
    <row r="44" spans="2:6" ht="12.75">
      <c r="B44" s="72"/>
      <c r="C44" s="72"/>
      <c r="D44" s="72"/>
      <c r="E44" s="72"/>
      <c r="F44" s="72"/>
    </row>
    <row r="45" ht="12.75">
      <c r="A45" s="3" t="s">
        <v>42</v>
      </c>
    </row>
    <row r="46" ht="12.75">
      <c r="A46" s="3" t="s">
        <v>197</v>
      </c>
    </row>
  </sheetData>
  <mergeCells count="2">
    <mergeCell ref="B7:C7"/>
    <mergeCell ref="E7:F7"/>
  </mergeCells>
  <printOptions/>
  <pageMargins left="0.75" right="0.75" top="1" bottom="1" header="0.5" footer="0.5"/>
  <pageSetup fitToHeight="1" fitToWidth="1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9">
      <selection activeCell="E35" sqref="E35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4" width="12.140625" style="2" customWidth="1"/>
    <col min="5" max="5" width="13.421875" style="2" customWidth="1"/>
    <col min="6" max="6" width="9.140625" style="2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7" ht="12.75">
      <c r="A3" s="3" t="s">
        <v>128</v>
      </c>
      <c r="G3" s="12" t="s">
        <v>112</v>
      </c>
    </row>
    <row r="4" ht="12.75">
      <c r="A4" s="3" t="s">
        <v>224</v>
      </c>
    </row>
    <row r="5" ht="12.75">
      <c r="A5" s="3"/>
    </row>
    <row r="6" spans="1:8" ht="12.75">
      <c r="A6" s="3"/>
      <c r="B6" s="47"/>
      <c r="C6" s="43"/>
      <c r="D6" s="43"/>
      <c r="E6" s="43"/>
      <c r="F6" s="34"/>
      <c r="G6" s="8" t="s">
        <v>153</v>
      </c>
      <c r="H6" s="8" t="s">
        <v>5</v>
      </c>
    </row>
    <row r="7" spans="1:8" ht="12.75">
      <c r="A7" s="3"/>
      <c r="B7" s="89" t="s">
        <v>156</v>
      </c>
      <c r="C7" s="90"/>
      <c r="D7" s="90"/>
      <c r="E7" s="90"/>
      <c r="F7" s="91"/>
      <c r="G7" s="8" t="s">
        <v>154</v>
      </c>
      <c r="H7" s="8" t="s">
        <v>155</v>
      </c>
    </row>
    <row r="8" spans="1:6" ht="12.75">
      <c r="A8" s="3"/>
      <c r="B8" s="87" t="s">
        <v>72</v>
      </c>
      <c r="C8" s="88"/>
      <c r="D8" s="88"/>
      <c r="E8" s="77" t="s">
        <v>73</v>
      </c>
      <c r="F8" s="34"/>
    </row>
    <row r="9" spans="2:6" ht="12.75">
      <c r="B9" s="44"/>
      <c r="C9" s="10"/>
      <c r="D9" s="10"/>
      <c r="E9" s="78"/>
      <c r="F9" s="26"/>
    </row>
    <row r="10" spans="2:6" ht="12.75">
      <c r="B10" s="39" t="s">
        <v>1</v>
      </c>
      <c r="C10" s="40" t="s">
        <v>1</v>
      </c>
      <c r="D10" s="40" t="s">
        <v>8</v>
      </c>
      <c r="E10" s="79" t="s">
        <v>3</v>
      </c>
      <c r="F10" s="41"/>
    </row>
    <row r="11" spans="2:6" ht="12.75">
      <c r="B11" s="45" t="s">
        <v>2</v>
      </c>
      <c r="C11" s="33" t="s">
        <v>7</v>
      </c>
      <c r="D11" s="33" t="s">
        <v>9</v>
      </c>
      <c r="E11" s="80" t="s">
        <v>4</v>
      </c>
      <c r="F11" s="46" t="s">
        <v>5</v>
      </c>
    </row>
    <row r="12" spans="1:8" ht="12.75">
      <c r="A12" s="30"/>
      <c r="B12" s="42" t="s">
        <v>6</v>
      </c>
      <c r="C12" s="42" t="s">
        <v>6</v>
      </c>
      <c r="D12" s="42" t="s">
        <v>6</v>
      </c>
      <c r="E12" s="42" t="s">
        <v>6</v>
      </c>
      <c r="F12" s="42" t="s">
        <v>6</v>
      </c>
      <c r="G12" s="12" t="s">
        <v>6</v>
      </c>
      <c r="H12" s="12" t="s">
        <v>6</v>
      </c>
    </row>
    <row r="13" spans="2:6" ht="12.75">
      <c r="B13" s="10"/>
      <c r="C13" s="10"/>
      <c r="D13" s="10"/>
      <c r="E13" s="10"/>
      <c r="F13" s="10"/>
    </row>
    <row r="14" ht="12.75">
      <c r="A14" s="3"/>
    </row>
    <row r="15" ht="12.75">
      <c r="A15" s="3" t="s">
        <v>141</v>
      </c>
    </row>
    <row r="16" spans="1:8" ht="12.75">
      <c r="A16" s="3" t="s">
        <v>203</v>
      </c>
      <c r="B16" s="2">
        <v>63331</v>
      </c>
      <c r="C16" s="2">
        <v>3768</v>
      </c>
      <c r="D16" s="2">
        <v>1490</v>
      </c>
      <c r="E16" s="2">
        <v>47459</v>
      </c>
      <c r="F16" s="2">
        <f>SUM(B16:E16)</f>
        <v>116048</v>
      </c>
      <c r="G16" s="2">
        <v>1450</v>
      </c>
      <c r="H16" s="2">
        <f>+F16+G16</f>
        <v>117498</v>
      </c>
    </row>
    <row r="17" spans="1:8" ht="12.75">
      <c r="A17" s="3"/>
      <c r="G17" s="2"/>
      <c r="H17" s="2"/>
    </row>
    <row r="18" spans="1:8" ht="12.75">
      <c r="A18" s="3" t="s">
        <v>204</v>
      </c>
      <c r="B18" s="5"/>
      <c r="C18" s="5"/>
      <c r="D18" s="5">
        <v>-1490</v>
      </c>
      <c r="E18" s="5">
        <v>1490</v>
      </c>
      <c r="F18" s="5"/>
      <c r="G18" s="5"/>
      <c r="H18" s="5"/>
    </row>
    <row r="19" spans="1:8" ht="12.75">
      <c r="A19" s="3"/>
      <c r="B19" s="2">
        <f>+B16+B18</f>
        <v>63331</v>
      </c>
      <c r="C19" s="2">
        <f aca="true" t="shared" si="0" ref="C19:H19">+C16+C18</f>
        <v>3768</v>
      </c>
      <c r="D19" s="2">
        <f t="shared" si="0"/>
        <v>0</v>
      </c>
      <c r="E19" s="2">
        <f t="shared" si="0"/>
        <v>48949</v>
      </c>
      <c r="F19" s="2">
        <f t="shared" si="0"/>
        <v>116048</v>
      </c>
      <c r="G19" s="2">
        <f t="shared" si="0"/>
        <v>1450</v>
      </c>
      <c r="H19" s="2">
        <f t="shared" si="0"/>
        <v>117498</v>
      </c>
    </row>
    <row r="20" spans="1:6" ht="12.75">
      <c r="A20" s="3"/>
      <c r="F20" s="2">
        <f>SUM(B20:E20)</f>
        <v>0</v>
      </c>
    </row>
    <row r="21" spans="1:8" ht="12.75">
      <c r="A21" t="s">
        <v>40</v>
      </c>
      <c r="E21" s="2">
        <v>16209</v>
      </c>
      <c r="F21" s="2">
        <f>SUM(B21:E21)</f>
        <v>16209</v>
      </c>
      <c r="G21">
        <v>-5</v>
      </c>
      <c r="H21" s="2">
        <f>+F21+G21</f>
        <v>16204</v>
      </c>
    </row>
    <row r="22" spans="1:8" ht="12.75">
      <c r="A22" s="9" t="s">
        <v>84</v>
      </c>
      <c r="B22" s="2">
        <v>2264</v>
      </c>
      <c r="C22" s="2">
        <v>91</v>
      </c>
      <c r="D22" s="2">
        <v>0</v>
      </c>
      <c r="F22" s="2">
        <f>SUM(B22:E22)</f>
        <v>2355</v>
      </c>
      <c r="G22" s="2">
        <v>0</v>
      </c>
      <c r="H22" s="2">
        <f>+F22+G22</f>
        <v>2355</v>
      </c>
    </row>
    <row r="23" spans="1:8" ht="12.75">
      <c r="A23" s="75" t="s">
        <v>45</v>
      </c>
      <c r="E23" s="2">
        <v>-4672</v>
      </c>
      <c r="F23" s="2">
        <f>SUM(B23:E23)</f>
        <v>-4672</v>
      </c>
      <c r="G23">
        <v>0</v>
      </c>
      <c r="H23" s="2">
        <f>+F23+G23</f>
        <v>-4672</v>
      </c>
    </row>
    <row r="24" spans="1:6" ht="12.75">
      <c r="A24" s="5"/>
      <c r="B24" s="30"/>
      <c r="C24" s="30"/>
      <c r="D24" s="30"/>
      <c r="E24" s="30"/>
      <c r="F24" s="30"/>
    </row>
    <row r="25" spans="1:8" ht="12.75">
      <c r="A25" s="76" t="s">
        <v>228</v>
      </c>
      <c r="B25" s="4">
        <f>SUM(B19:B23)</f>
        <v>65595</v>
      </c>
      <c r="C25" s="4">
        <f aca="true" t="shared" si="1" ref="C25:H25">SUM(C19:C23)</f>
        <v>3859</v>
      </c>
      <c r="D25" s="4">
        <f t="shared" si="1"/>
        <v>0</v>
      </c>
      <c r="E25" s="4">
        <f t="shared" si="1"/>
        <v>60486</v>
      </c>
      <c r="F25" s="4">
        <f t="shared" si="1"/>
        <v>129940</v>
      </c>
      <c r="G25" s="4">
        <f t="shared" si="1"/>
        <v>1445</v>
      </c>
      <c r="H25" s="4">
        <f t="shared" si="1"/>
        <v>131385</v>
      </c>
    </row>
    <row r="26" spans="1:8" ht="12.75">
      <c r="A26" s="3"/>
      <c r="B26" s="10"/>
      <c r="C26" s="10"/>
      <c r="D26" s="10"/>
      <c r="E26" s="10"/>
      <c r="F26" s="10"/>
      <c r="G26" s="74"/>
      <c r="H26" s="74"/>
    </row>
    <row r="27" spans="1:8" ht="12.75">
      <c r="A27" s="3"/>
      <c r="B27" s="10"/>
      <c r="C27" s="15"/>
      <c r="D27" s="15"/>
      <c r="E27" s="15"/>
      <c r="F27" s="15"/>
      <c r="G27" s="74"/>
      <c r="H27" s="74"/>
    </row>
    <row r="28" spans="1:8" ht="12.75">
      <c r="A28" s="3" t="s">
        <v>199</v>
      </c>
      <c r="B28" s="15">
        <v>65595</v>
      </c>
      <c r="C28" s="15">
        <v>3859</v>
      </c>
      <c r="D28" s="15">
        <v>0</v>
      </c>
      <c r="E28" s="15">
        <v>60486</v>
      </c>
      <c r="F28" s="2">
        <f>SUM(B28:E28)</f>
        <v>129940</v>
      </c>
      <c r="G28" s="36">
        <v>1445</v>
      </c>
      <c r="H28" s="2">
        <f>+F28+G28</f>
        <v>131385</v>
      </c>
    </row>
    <row r="29" spans="1:8" ht="12.75">
      <c r="A29" s="3"/>
      <c r="G29" s="74"/>
      <c r="H29" s="2"/>
    </row>
    <row r="30" spans="1:8" ht="12.75">
      <c r="A30" t="s">
        <v>40</v>
      </c>
      <c r="E30" s="2">
        <v>15238</v>
      </c>
      <c r="F30" s="2">
        <f>SUM(B30:E30)</f>
        <v>15238</v>
      </c>
      <c r="G30" s="74">
        <v>187</v>
      </c>
      <c r="H30" s="2">
        <f>+F30+G30</f>
        <v>15425</v>
      </c>
    </row>
    <row r="31" spans="1:8" ht="12.75">
      <c r="A31" s="9" t="s">
        <v>84</v>
      </c>
      <c r="B31" s="2">
        <v>942</v>
      </c>
      <c r="C31" s="2">
        <v>38</v>
      </c>
      <c r="D31" s="2">
        <v>0</v>
      </c>
      <c r="F31" s="2">
        <f>SUM(B31:E31)</f>
        <v>980</v>
      </c>
      <c r="G31" s="2">
        <v>0</v>
      </c>
      <c r="H31" s="2">
        <f>+F31+G31</f>
        <v>980</v>
      </c>
    </row>
    <row r="32" spans="1:8" ht="12.75">
      <c r="A32" s="75" t="s">
        <v>45</v>
      </c>
      <c r="E32" s="2">
        <v>-4839</v>
      </c>
      <c r="F32" s="2">
        <f>SUM(B32:E32)</f>
        <v>-4839</v>
      </c>
      <c r="G32" s="74">
        <v>0</v>
      </c>
      <c r="H32" s="2">
        <f>+F32+G32</f>
        <v>-4839</v>
      </c>
    </row>
    <row r="33" spans="1:6" ht="12.75">
      <c r="A33" s="5"/>
      <c r="B33" s="30"/>
      <c r="C33" s="30"/>
      <c r="D33" s="30"/>
      <c r="E33" s="30"/>
      <c r="F33" s="30"/>
    </row>
    <row r="34" spans="1:8" ht="12.75">
      <c r="A34" s="76" t="s">
        <v>226</v>
      </c>
      <c r="B34" s="4">
        <f>SUM(B28:B32)</f>
        <v>66537</v>
      </c>
      <c r="C34" s="4">
        <f aca="true" t="shared" si="2" ref="C34:H34">SUM(C28:C32)</f>
        <v>3897</v>
      </c>
      <c r="D34" s="4">
        <f t="shared" si="2"/>
        <v>0</v>
      </c>
      <c r="E34" s="4">
        <f t="shared" si="2"/>
        <v>70885</v>
      </c>
      <c r="F34" s="4">
        <f t="shared" si="2"/>
        <v>141319</v>
      </c>
      <c r="G34" s="4">
        <f t="shared" si="2"/>
        <v>1632</v>
      </c>
      <c r="H34" s="4">
        <f t="shared" si="2"/>
        <v>142951</v>
      </c>
    </row>
    <row r="35" spans="1:6" ht="12.75">
      <c r="A35" s="3"/>
      <c r="B35" s="10"/>
      <c r="C35" s="10"/>
      <c r="D35" s="10"/>
      <c r="E35" s="10"/>
      <c r="F35" s="10"/>
    </row>
    <row r="36" ht="12.75">
      <c r="A36" s="3" t="s">
        <v>11</v>
      </c>
    </row>
    <row r="37" ht="12.75">
      <c r="A37" s="3" t="s">
        <v>198</v>
      </c>
    </row>
  </sheetData>
  <mergeCells count="2">
    <mergeCell ref="B8:D8"/>
    <mergeCell ref="B7:F7"/>
  </mergeCells>
  <printOptions/>
  <pageMargins left="0.75" right="0.75" top="1" bottom="1" header="0.5" footer="0.5"/>
  <pageSetup fitToHeight="1" fitToWidth="1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21">
      <selection activeCell="D44" sqref="D44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127</v>
      </c>
      <c r="B3" s="3"/>
      <c r="F3" s="8" t="s">
        <v>111</v>
      </c>
    </row>
    <row r="4" spans="1:2" ht="12.75">
      <c r="A4" s="3" t="s">
        <v>226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227</v>
      </c>
      <c r="E7" s="7" t="s">
        <v>192</v>
      </c>
    </row>
    <row r="8" spans="3:5" ht="12.75">
      <c r="C8" s="3"/>
      <c r="D8" s="8" t="s">
        <v>10</v>
      </c>
      <c r="E8" s="8" t="s">
        <v>10</v>
      </c>
    </row>
    <row r="9" ht="12.75">
      <c r="A9" s="3" t="s">
        <v>171</v>
      </c>
    </row>
    <row r="10" spans="2:5" ht="12.75">
      <c r="B10" t="s">
        <v>12</v>
      </c>
      <c r="D10" s="2">
        <v>45616</v>
      </c>
      <c r="E10" s="2">
        <v>45829</v>
      </c>
    </row>
    <row r="11" spans="2:5" ht="12.75">
      <c r="B11" t="s">
        <v>147</v>
      </c>
      <c r="D11" s="2">
        <v>24137</v>
      </c>
      <c r="E11" s="2">
        <v>24497</v>
      </c>
    </row>
    <row r="12" spans="2:5" ht="12.75">
      <c r="B12" t="s">
        <v>26</v>
      </c>
      <c r="D12" s="2">
        <v>8239</v>
      </c>
      <c r="E12" s="2">
        <v>9556</v>
      </c>
    </row>
    <row r="13" spans="2:5" ht="12.75">
      <c r="B13" t="s">
        <v>27</v>
      </c>
      <c r="D13" s="2">
        <v>9950</v>
      </c>
      <c r="E13" s="2">
        <v>8894</v>
      </c>
    </row>
    <row r="14" spans="2:5" ht="12.75">
      <c r="B14" t="s">
        <v>100</v>
      </c>
      <c r="D14" s="5">
        <v>431</v>
      </c>
      <c r="E14" s="5">
        <v>578</v>
      </c>
    </row>
    <row r="15" spans="4:5" ht="12.75">
      <c r="D15" s="4">
        <f>SUM(D10:D14)</f>
        <v>88373</v>
      </c>
      <c r="E15" s="4">
        <f>SUM(E10:E14)</f>
        <v>89354</v>
      </c>
    </row>
    <row r="16" spans="4:5" ht="12.75">
      <c r="D16" s="2"/>
      <c r="E16" s="2"/>
    </row>
    <row r="17" spans="1:5" ht="12.75">
      <c r="A17" s="3" t="s">
        <v>28</v>
      </c>
      <c r="D17" s="2"/>
      <c r="E17" s="2"/>
    </row>
    <row r="18" spans="2:5" ht="12.75">
      <c r="B18" t="s">
        <v>14</v>
      </c>
      <c r="D18" s="10">
        <v>44191</v>
      </c>
      <c r="E18" s="10">
        <v>37001</v>
      </c>
    </row>
    <row r="19" spans="2:5" ht="12.75">
      <c r="B19" t="s">
        <v>29</v>
      </c>
      <c r="D19" s="10">
        <v>40630</v>
      </c>
      <c r="E19" s="10">
        <v>46208</v>
      </c>
    </row>
    <row r="20" spans="2:5" ht="12.75">
      <c r="B20" t="s">
        <v>30</v>
      </c>
      <c r="D20" s="37">
        <v>19073</v>
      </c>
      <c r="E20" s="10">
        <v>10621</v>
      </c>
    </row>
    <row r="21" spans="2:5" ht="12.75">
      <c r="B21" t="s">
        <v>101</v>
      </c>
      <c r="D21" s="60">
        <v>856</v>
      </c>
      <c r="E21" s="60">
        <v>1056</v>
      </c>
    </row>
    <row r="22" spans="4:5" ht="12.75">
      <c r="D22" s="4">
        <f>SUM(D18:D21)</f>
        <v>104750</v>
      </c>
      <c r="E22" s="4">
        <f>SUM(E18:E21)</f>
        <v>94886</v>
      </c>
    </row>
    <row r="23" spans="4:5" ht="12.75">
      <c r="D23" s="2"/>
      <c r="E23" s="2"/>
    </row>
    <row r="24" spans="1:5" ht="12.75">
      <c r="A24" s="3" t="s">
        <v>167</v>
      </c>
      <c r="D24" s="2">
        <f>+D15+D22</f>
        <v>193123</v>
      </c>
      <c r="E24" s="2">
        <f>+E15+E22</f>
        <v>184240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168</v>
      </c>
      <c r="D27" s="2"/>
      <c r="E27" s="2"/>
    </row>
    <row r="28" spans="1:5" ht="12.75">
      <c r="A28" s="3" t="s">
        <v>149</v>
      </c>
      <c r="D28" s="2"/>
      <c r="E28" s="2"/>
    </row>
    <row r="29" spans="1:5" ht="12.75">
      <c r="A29" s="3" t="s">
        <v>150</v>
      </c>
      <c r="D29" s="2"/>
      <c r="E29" s="2"/>
    </row>
    <row r="30" spans="2:5" ht="12.75">
      <c r="B30" t="s">
        <v>34</v>
      </c>
      <c r="D30" s="10">
        <v>66537</v>
      </c>
      <c r="E30" s="10">
        <v>65595</v>
      </c>
    </row>
    <row r="31" spans="2:5" ht="12.75">
      <c r="B31" t="s">
        <v>151</v>
      </c>
      <c r="D31" s="10">
        <v>3897</v>
      </c>
      <c r="E31" s="10">
        <v>3859</v>
      </c>
    </row>
    <row r="32" spans="2:5" ht="12.75">
      <c r="B32" t="s">
        <v>152</v>
      </c>
      <c r="D32" s="5">
        <v>70885</v>
      </c>
      <c r="E32" s="5">
        <v>60486</v>
      </c>
    </row>
    <row r="33" spans="4:5" ht="12.75">
      <c r="D33" s="10">
        <f>SUM(D30:D32)</f>
        <v>141319</v>
      </c>
      <c r="E33" s="10">
        <f>SUM(E30:E32)</f>
        <v>129940</v>
      </c>
    </row>
    <row r="34" spans="1:5" ht="12.75">
      <c r="A34" s="3" t="s">
        <v>144</v>
      </c>
      <c r="D34" s="2">
        <v>1632</v>
      </c>
      <c r="E34" s="2">
        <v>1445</v>
      </c>
    </row>
    <row r="35" spans="1:5" ht="12.75">
      <c r="A35" s="3" t="s">
        <v>148</v>
      </c>
      <c r="D35" s="4">
        <f>+D33+D34</f>
        <v>142951</v>
      </c>
      <c r="E35" s="4">
        <f>+E33+E34</f>
        <v>131385</v>
      </c>
    </row>
    <row r="36" spans="4:5" ht="12.75">
      <c r="D36" s="2"/>
      <c r="E36" s="2"/>
    </row>
    <row r="37" spans="1:5" ht="12.75">
      <c r="A37" s="3" t="s">
        <v>35</v>
      </c>
      <c r="D37" s="2"/>
      <c r="E37" s="2"/>
    </row>
    <row r="38" spans="2:5" ht="12.75">
      <c r="B38" t="s">
        <v>33</v>
      </c>
      <c r="D38" s="10">
        <f>11573+251</f>
        <v>11824</v>
      </c>
      <c r="E38" s="10">
        <v>14478</v>
      </c>
    </row>
    <row r="39" spans="2:5" ht="12.75">
      <c r="B39" t="s">
        <v>36</v>
      </c>
      <c r="D39" s="10">
        <v>7340</v>
      </c>
      <c r="E39" s="10">
        <v>9054</v>
      </c>
    </row>
    <row r="40" spans="4:5" ht="12.75">
      <c r="D40" s="4">
        <f>SUM(D38:D39)</f>
        <v>19164</v>
      </c>
      <c r="E40" s="4">
        <f>SUM(E38:E39)</f>
        <v>23532</v>
      </c>
    </row>
    <row r="41" spans="4:5" ht="12.75">
      <c r="D41" s="10"/>
      <c r="E41" s="10"/>
    </row>
    <row r="42" spans="1:5" ht="12.75">
      <c r="A42" s="3" t="s">
        <v>31</v>
      </c>
      <c r="D42" s="10"/>
      <c r="E42" s="10"/>
    </row>
    <row r="43" spans="2:5" ht="12.75">
      <c r="B43" t="s">
        <v>32</v>
      </c>
      <c r="D43" s="10">
        <v>10046</v>
      </c>
      <c r="E43" s="10">
        <v>11311</v>
      </c>
    </row>
    <row r="44" spans="2:5" ht="12.75">
      <c r="B44" t="s">
        <v>77</v>
      </c>
      <c r="D44" s="10">
        <v>19181</v>
      </c>
      <c r="E44" s="10">
        <v>17265</v>
      </c>
    </row>
    <row r="45" spans="2:5" ht="12.75">
      <c r="B45" t="s">
        <v>102</v>
      </c>
      <c r="D45" s="10">
        <v>1781</v>
      </c>
      <c r="E45" s="10">
        <v>747</v>
      </c>
    </row>
    <row r="46" spans="4:5" ht="12.75">
      <c r="D46" s="4">
        <f>SUM(D43:D45)</f>
        <v>31008</v>
      </c>
      <c r="E46" s="4">
        <f>SUM(E43:E45)</f>
        <v>29323</v>
      </c>
    </row>
    <row r="47" spans="1:5" ht="12.75">
      <c r="A47" s="3" t="s">
        <v>170</v>
      </c>
      <c r="B47" s="3"/>
      <c r="D47" s="10">
        <f>+D40+D46</f>
        <v>50172</v>
      </c>
      <c r="E47" s="10">
        <f>+E40+E46</f>
        <v>52855</v>
      </c>
    </row>
    <row r="48" spans="1:5" ht="12.75">
      <c r="A48" s="3"/>
      <c r="B48" s="3"/>
      <c r="D48" s="10"/>
      <c r="E48" s="10"/>
    </row>
    <row r="49" spans="1:5" ht="12.75">
      <c r="A49" s="3" t="s">
        <v>169</v>
      </c>
      <c r="B49" s="3"/>
      <c r="D49" s="10">
        <f>+D47+D35</f>
        <v>193123</v>
      </c>
      <c r="E49" s="10">
        <f>+E47+E35</f>
        <v>184240</v>
      </c>
    </row>
    <row r="50" spans="1:5" ht="12.75">
      <c r="A50" s="3"/>
      <c r="B50" s="3"/>
      <c r="D50" s="10"/>
      <c r="E50" s="10"/>
    </row>
    <row r="51" spans="1:5" ht="12.75">
      <c r="A51" s="3" t="s">
        <v>130</v>
      </c>
      <c r="B51" s="3"/>
      <c r="D51" s="21">
        <f>+D33/D30</f>
        <v>2.1239160166523887</v>
      </c>
      <c r="E51" s="21">
        <f>+E33/E30</f>
        <v>1.9809436694870035</v>
      </c>
    </row>
    <row r="52" spans="4:5" ht="12.75">
      <c r="D52" s="21"/>
      <c r="E52" s="21"/>
    </row>
    <row r="53" spans="4:5" ht="12.75">
      <c r="D53" s="10"/>
      <c r="E53" s="10"/>
    </row>
    <row r="54" spans="1:5" ht="12.75">
      <c r="A54" s="3" t="s">
        <v>37</v>
      </c>
      <c r="D54" s="2"/>
      <c r="E54" s="2"/>
    </row>
    <row r="55" spans="1:5" ht="12.75">
      <c r="A55" s="3" t="s">
        <v>197</v>
      </c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</sheetData>
  <printOptions/>
  <pageMargins left="0.75" right="0.75" top="1" bottom="1" header="0.5" footer="0.5"/>
  <pageSetup fitToHeight="1" fitToWidth="1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B10" sqref="B10"/>
    </sheetView>
  </sheetViews>
  <sheetFormatPr defaultColWidth="9.140625" defaultRowHeight="12.75"/>
  <cols>
    <col min="1" max="1" width="48.140625" style="0" customWidth="1"/>
    <col min="2" max="2" width="15.7109375" style="50" customWidth="1"/>
    <col min="3" max="3" width="16.00390625" style="50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129</v>
      </c>
      <c r="C3" s="52" t="s">
        <v>119</v>
      </c>
    </row>
    <row r="4" spans="1:3" ht="12.75">
      <c r="A4" s="3" t="s">
        <v>224</v>
      </c>
      <c r="B4" s="52"/>
      <c r="C4" s="52"/>
    </row>
    <row r="5" spans="1:3" ht="12.75">
      <c r="A5" s="3"/>
      <c r="B5" s="52"/>
      <c r="C5" s="52"/>
    </row>
    <row r="6" spans="1:3" ht="12.75">
      <c r="A6" s="3"/>
      <c r="B6" s="70" t="s">
        <v>227</v>
      </c>
      <c r="C6" s="70" t="s">
        <v>192</v>
      </c>
    </row>
    <row r="7" spans="2:3" ht="12.75">
      <c r="B7" s="52" t="s">
        <v>10</v>
      </c>
      <c r="C7" s="52" t="s">
        <v>10</v>
      </c>
    </row>
    <row r="8" spans="2:3" ht="12.75">
      <c r="B8" s="52"/>
      <c r="C8" s="52"/>
    </row>
    <row r="9" spans="1:3" ht="12.75">
      <c r="A9" s="3" t="s">
        <v>75</v>
      </c>
      <c r="B9" s="50">
        <v>13590</v>
      </c>
      <c r="C9" s="50">
        <v>13986</v>
      </c>
    </row>
    <row r="11" spans="1:3" ht="12.75">
      <c r="A11" s="3" t="s">
        <v>90</v>
      </c>
      <c r="B11" s="50">
        <v>-4296</v>
      </c>
      <c r="C11" s="50">
        <v>-15148</v>
      </c>
    </row>
    <row r="12" spans="2:3" ht="12.75">
      <c r="B12" s="71"/>
      <c r="C12" s="71"/>
    </row>
    <row r="13" spans="1:3" ht="12.75">
      <c r="A13" s="3" t="s">
        <v>74</v>
      </c>
      <c r="B13" s="50">
        <v>-842</v>
      </c>
      <c r="C13" s="50">
        <v>-551</v>
      </c>
    </row>
    <row r="14" spans="2:3" ht="12.75">
      <c r="B14" s="67"/>
      <c r="C14" s="67"/>
    </row>
    <row r="15" spans="1:3" ht="12.75">
      <c r="A15" s="3" t="s">
        <v>43</v>
      </c>
      <c r="B15" s="50">
        <f>SUM(B9:B13)</f>
        <v>8452</v>
      </c>
      <c r="C15" s="50">
        <f>SUM(C9:C13)</f>
        <v>-1713</v>
      </c>
    </row>
    <row r="17" spans="1:3" ht="12.75">
      <c r="A17" s="3" t="s">
        <v>191</v>
      </c>
      <c r="B17" s="50">
        <v>10621</v>
      </c>
      <c r="C17" s="50">
        <v>12334</v>
      </c>
    </row>
    <row r="18" spans="1:3" ht="12.75">
      <c r="A18" s="3" t="s">
        <v>229</v>
      </c>
      <c r="B18" s="57">
        <f>SUM(B15:B17)</f>
        <v>19073</v>
      </c>
      <c r="C18" s="57">
        <f>SUM(C15:C17)</f>
        <v>10621</v>
      </c>
    </row>
    <row r="21" ht="12.75">
      <c r="A21" s="3" t="s">
        <v>44</v>
      </c>
    </row>
    <row r="22" ht="12.75">
      <c r="A22" s="3" t="s">
        <v>197</v>
      </c>
    </row>
    <row r="24" spans="2:3" ht="12.75">
      <c r="B24" s="52" t="s">
        <v>10</v>
      </c>
      <c r="C24" s="52" t="s">
        <v>10</v>
      </c>
    </row>
    <row r="25" spans="1:3" ht="12.75">
      <c r="A25" s="9" t="s">
        <v>205</v>
      </c>
      <c r="B25" s="55">
        <f>5602+358</f>
        <v>5960</v>
      </c>
      <c r="C25" s="55">
        <v>6082</v>
      </c>
    </row>
    <row r="26" spans="3:4" ht="12.75">
      <c r="C26" s="55"/>
      <c r="D26" s="2"/>
    </row>
    <row r="27" ht="12.75">
      <c r="D27" s="2"/>
    </row>
  </sheetData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7"/>
  <sheetViews>
    <sheetView tabSelected="1" workbookViewId="0" topLeftCell="A227">
      <selection activeCell="K230" sqref="K230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1.8515625" style="0" customWidth="1"/>
    <col min="8" max="8" width="13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136</v>
      </c>
      <c r="H2" s="8" t="s">
        <v>113</v>
      </c>
    </row>
    <row r="3" ht="12.75">
      <c r="A3" s="3" t="s">
        <v>224</v>
      </c>
    </row>
    <row r="5" spans="1:2" ht="12.75">
      <c r="A5" s="6">
        <v>1</v>
      </c>
      <c r="B5" s="3" t="s">
        <v>78</v>
      </c>
    </row>
    <row r="6" ht="12.75">
      <c r="B6" t="s">
        <v>82</v>
      </c>
    </row>
    <row r="7" ht="12.75">
      <c r="B7" t="s">
        <v>131</v>
      </c>
    </row>
    <row r="8" ht="12.75">
      <c r="B8" t="s">
        <v>132</v>
      </c>
    </row>
    <row r="10" ht="12.75">
      <c r="B10" t="s">
        <v>83</v>
      </c>
    </row>
    <row r="11" ht="12.75">
      <c r="B11" t="s">
        <v>200</v>
      </c>
    </row>
    <row r="13" ht="12.75">
      <c r="B13" t="s">
        <v>133</v>
      </c>
    </row>
    <row r="14" ht="12.75">
      <c r="B14" t="s">
        <v>134</v>
      </c>
    </row>
    <row r="15" spans="2:9" ht="12.75">
      <c r="B15" s="9" t="s">
        <v>135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201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137</v>
      </c>
    </row>
    <row r="19" ht="12.75">
      <c r="B19" t="s">
        <v>138</v>
      </c>
    </row>
    <row r="20" ht="12.75">
      <c r="B20" t="s">
        <v>209</v>
      </c>
    </row>
    <row r="21" ht="12.75">
      <c r="B21" t="s">
        <v>210</v>
      </c>
    </row>
    <row r="22" ht="12.75">
      <c r="B22" t="s">
        <v>211</v>
      </c>
    </row>
    <row r="24" ht="12.75">
      <c r="B24" t="s">
        <v>216</v>
      </c>
    </row>
    <row r="25" ht="12.75">
      <c r="B25" t="s">
        <v>217</v>
      </c>
    </row>
    <row r="27" spans="1:2" ht="12.75">
      <c r="A27" s="6">
        <v>3</v>
      </c>
      <c r="B27" s="3" t="s">
        <v>55</v>
      </c>
    </row>
    <row r="28" ht="12.75">
      <c r="B28" t="s">
        <v>56</v>
      </c>
    </row>
    <row r="29" ht="12.75">
      <c r="B29" t="s">
        <v>201</v>
      </c>
    </row>
    <row r="31" spans="1:2" ht="12.75">
      <c r="A31" s="6">
        <v>4</v>
      </c>
      <c r="B31" s="3" t="s">
        <v>53</v>
      </c>
    </row>
    <row r="32" ht="12.75">
      <c r="B32" t="s">
        <v>212</v>
      </c>
    </row>
    <row r="33" ht="12.75">
      <c r="B33" t="s">
        <v>64</v>
      </c>
    </row>
    <row r="40" ht="12.75">
      <c r="A40" s="6" t="s">
        <v>0</v>
      </c>
    </row>
    <row r="41" spans="1:8" ht="12.75">
      <c r="A41" s="6" t="s">
        <v>136</v>
      </c>
      <c r="H41" s="8" t="s">
        <v>114</v>
      </c>
    </row>
    <row r="42" ht="12.75">
      <c r="A42" s="3" t="s">
        <v>224</v>
      </c>
    </row>
    <row r="45" spans="1:2" ht="12.75">
      <c r="A45" s="20">
        <v>5</v>
      </c>
      <c r="B45" s="3" t="s">
        <v>57</v>
      </c>
    </row>
    <row r="46" spans="1:2" s="9" customFormat="1" ht="12.75">
      <c r="A46" s="16"/>
      <c r="B46" s="9" t="s">
        <v>207</v>
      </c>
    </row>
    <row r="47" spans="1:2" s="9" customFormat="1" ht="12.75">
      <c r="A47" s="16"/>
      <c r="B47" s="9" t="s">
        <v>208</v>
      </c>
    </row>
    <row r="48" s="9" customFormat="1" ht="12.75">
      <c r="A48" s="16"/>
    </row>
    <row r="49" spans="1:2" ht="12.75">
      <c r="A49" s="6">
        <v>6</v>
      </c>
      <c r="B49" s="3" t="s">
        <v>58</v>
      </c>
    </row>
    <row r="50" ht="12.75">
      <c r="B50" t="s">
        <v>59</v>
      </c>
    </row>
    <row r="51" ht="12.75">
      <c r="B51" t="s">
        <v>60</v>
      </c>
    </row>
    <row r="53" spans="1:2" ht="12.75">
      <c r="A53" s="6">
        <v>7</v>
      </c>
      <c r="B53" s="3" t="s">
        <v>18</v>
      </c>
    </row>
    <row r="54" ht="12.75">
      <c r="B54" s="9" t="s">
        <v>241</v>
      </c>
    </row>
    <row r="55" ht="12.75">
      <c r="B55" s="9"/>
    </row>
    <row r="56" ht="12.75">
      <c r="B56" s="9"/>
    </row>
    <row r="57" spans="1:8" ht="12.75">
      <c r="A57" s="6">
        <v>8</v>
      </c>
      <c r="B57" s="3" t="s">
        <v>45</v>
      </c>
      <c r="G57" s="92"/>
      <c r="H57" s="92"/>
    </row>
    <row r="58" spans="2:8" ht="12.75">
      <c r="B58" s="9" t="s">
        <v>242</v>
      </c>
      <c r="G58" s="28"/>
      <c r="H58" s="29"/>
    </row>
    <row r="59" spans="2:8" ht="12.75">
      <c r="B59" s="9"/>
      <c r="G59" s="28"/>
      <c r="H59" s="29"/>
    </row>
    <row r="60" spans="2:8" ht="12.75">
      <c r="B60" s="9"/>
      <c r="G60" s="28"/>
      <c r="H60" s="29"/>
    </row>
    <row r="61" spans="1:8" ht="12.75">
      <c r="A61" s="6">
        <v>9</v>
      </c>
      <c r="B61" s="3" t="s">
        <v>185</v>
      </c>
      <c r="G61" s="28"/>
      <c r="H61" s="29"/>
    </row>
    <row r="62" spans="7:8" ht="12.75">
      <c r="G62" s="68"/>
      <c r="H62" s="29"/>
    </row>
    <row r="63" spans="2:8" ht="12.75">
      <c r="B63" t="s">
        <v>186</v>
      </c>
      <c r="G63" s="8" t="s">
        <v>10</v>
      </c>
      <c r="H63" s="29"/>
    </row>
    <row r="64" spans="2:8" ht="12.75">
      <c r="B64" t="s">
        <v>12</v>
      </c>
      <c r="G64" s="52">
        <v>3807</v>
      </c>
      <c r="H64" s="81"/>
    </row>
    <row r="65" spans="6:8" ht="12.75">
      <c r="F65" s="69"/>
      <c r="G65" s="69"/>
      <c r="H65" s="29"/>
    </row>
    <row r="66" spans="2:8" ht="12.75">
      <c r="B66" s="9"/>
      <c r="G66" s="28"/>
      <c r="H66" s="29"/>
    </row>
    <row r="67" spans="2:8" ht="12.75">
      <c r="B67" s="9"/>
      <c r="G67" s="28"/>
      <c r="H67" s="29"/>
    </row>
    <row r="68" ht="12.75">
      <c r="A68" s="6" t="s">
        <v>0</v>
      </c>
    </row>
    <row r="69" spans="1:8" ht="12.75">
      <c r="A69" s="6" t="s">
        <v>136</v>
      </c>
      <c r="H69" s="8" t="s">
        <v>115</v>
      </c>
    </row>
    <row r="70" ht="12.75">
      <c r="A70" s="3" t="s">
        <v>224</v>
      </c>
    </row>
    <row r="71" spans="7:8" ht="12.75">
      <c r="G71" s="28"/>
      <c r="H71" s="29"/>
    </row>
    <row r="72" spans="1:2" ht="12.75">
      <c r="A72" s="6">
        <v>10</v>
      </c>
      <c r="B72" s="3" t="s">
        <v>15</v>
      </c>
    </row>
    <row r="73" ht="12.75">
      <c r="B73" t="s">
        <v>16</v>
      </c>
    </row>
    <row r="74" ht="12.75">
      <c r="B74" t="s">
        <v>65</v>
      </c>
    </row>
    <row r="75" spans="7:8" ht="12.75">
      <c r="G75" s="92"/>
      <c r="H75" s="92"/>
    </row>
    <row r="76" spans="1:8" s="50" customFormat="1" ht="12.75">
      <c r="A76" s="48"/>
      <c r="B76" s="49" t="s">
        <v>227</v>
      </c>
      <c r="D76" s="65" t="s">
        <v>184</v>
      </c>
      <c r="E76" s="66" t="s">
        <v>183</v>
      </c>
      <c r="F76" s="66" t="s">
        <v>159</v>
      </c>
      <c r="G76" s="66" t="s">
        <v>161</v>
      </c>
      <c r="H76" s="66" t="s">
        <v>162</v>
      </c>
    </row>
    <row r="77" spans="1:8" s="50" customFormat="1" ht="12.75">
      <c r="A77" s="48"/>
      <c r="D77" s="66"/>
      <c r="E77" s="66"/>
      <c r="F77" s="66" t="s">
        <v>160</v>
      </c>
      <c r="G77" s="66"/>
      <c r="H77" s="66"/>
    </row>
    <row r="78" spans="1:8" s="50" customFormat="1" ht="12.75">
      <c r="A78" s="48"/>
      <c r="B78" s="54" t="s">
        <v>17</v>
      </c>
      <c r="D78" s="52" t="s">
        <v>10</v>
      </c>
      <c r="E78" s="52" t="s">
        <v>10</v>
      </c>
      <c r="F78" s="52" t="s">
        <v>10</v>
      </c>
      <c r="G78" s="52" t="s">
        <v>10</v>
      </c>
      <c r="H78" s="52" t="s">
        <v>10</v>
      </c>
    </row>
    <row r="79" spans="1:8" s="50" customFormat="1" ht="12.75">
      <c r="A79" s="48"/>
      <c r="B79" s="59" t="s">
        <v>166</v>
      </c>
      <c r="C79" s="55"/>
      <c r="D79" s="55">
        <v>95927</v>
      </c>
      <c r="E79" s="55">
        <v>41885</v>
      </c>
      <c r="F79" s="55">
        <v>1480</v>
      </c>
      <c r="G79" s="56">
        <v>0</v>
      </c>
      <c r="H79" s="51">
        <f>SUM(D79:G79)</f>
        <v>139292</v>
      </c>
    </row>
    <row r="80" spans="1:8" s="50" customFormat="1" ht="12.75">
      <c r="A80" s="48"/>
      <c r="B80" s="55" t="s">
        <v>163</v>
      </c>
      <c r="C80" s="55"/>
      <c r="D80" s="55"/>
      <c r="E80" s="55"/>
      <c r="F80" s="55"/>
      <c r="G80" s="56"/>
      <c r="H80" s="56"/>
    </row>
    <row r="81" spans="1:8" s="50" customFormat="1" ht="12.75">
      <c r="A81" s="48"/>
      <c r="B81" s="55" t="s">
        <v>164</v>
      </c>
      <c r="C81" s="55"/>
      <c r="D81" s="57">
        <f>+D79+D80</f>
        <v>95927</v>
      </c>
      <c r="E81" s="57">
        <f>+E79+E80</f>
        <v>41885</v>
      </c>
      <c r="F81" s="57">
        <f>+F79+F80</f>
        <v>1480</v>
      </c>
      <c r="G81" s="57">
        <f>+G79+G80</f>
        <v>0</v>
      </c>
      <c r="H81" s="57">
        <f>+H79+H80</f>
        <v>139292</v>
      </c>
    </row>
    <row r="82" spans="1:8" s="50" customFormat="1" ht="12.75">
      <c r="A82" s="48"/>
      <c r="B82" s="55"/>
      <c r="C82" s="55"/>
      <c r="D82" s="55"/>
      <c r="E82" s="55"/>
      <c r="F82" s="55"/>
      <c r="G82" s="56"/>
      <c r="H82" s="56"/>
    </row>
    <row r="83" spans="1:8" s="50" customFormat="1" ht="12.75">
      <c r="A83" s="48"/>
      <c r="B83" s="54" t="s">
        <v>165</v>
      </c>
      <c r="C83" s="55"/>
      <c r="D83" s="82">
        <v>15856</v>
      </c>
      <c r="E83" s="82">
        <v>3836</v>
      </c>
      <c r="F83" s="82">
        <v>1557</v>
      </c>
      <c r="G83" s="83">
        <v>0</v>
      </c>
      <c r="H83" s="51">
        <f>SUM(D83:G83)</f>
        <v>21249</v>
      </c>
    </row>
    <row r="84" spans="1:8" s="50" customFormat="1" ht="12.75">
      <c r="A84" s="48"/>
      <c r="G84" s="53"/>
      <c r="H84" s="53"/>
    </row>
    <row r="85" spans="1:8" s="50" customFormat="1" ht="12.75">
      <c r="A85" s="48"/>
      <c r="B85" s="49" t="s">
        <v>192</v>
      </c>
      <c r="D85" s="65" t="s">
        <v>184</v>
      </c>
      <c r="E85" s="66" t="s">
        <v>183</v>
      </c>
      <c r="F85" s="66" t="s">
        <v>159</v>
      </c>
      <c r="G85" s="66" t="s">
        <v>161</v>
      </c>
      <c r="H85" s="66" t="s">
        <v>162</v>
      </c>
    </row>
    <row r="86" spans="1:8" s="50" customFormat="1" ht="12.75">
      <c r="A86" s="48"/>
      <c r="D86" s="66"/>
      <c r="E86" s="66"/>
      <c r="F86" s="66" t="s">
        <v>160</v>
      </c>
      <c r="G86" s="66"/>
      <c r="H86" s="66"/>
    </row>
    <row r="87" spans="1:8" s="50" customFormat="1" ht="12.75">
      <c r="A87" s="48"/>
      <c r="B87" s="54" t="s">
        <v>17</v>
      </c>
      <c r="D87" s="52" t="s">
        <v>10</v>
      </c>
      <c r="E87" s="52" t="s">
        <v>10</v>
      </c>
      <c r="F87" s="52" t="s">
        <v>10</v>
      </c>
      <c r="G87" s="52" t="s">
        <v>10</v>
      </c>
      <c r="H87" s="52" t="s">
        <v>10</v>
      </c>
    </row>
    <row r="88" spans="1:8" s="50" customFormat="1" ht="12.75">
      <c r="A88" s="48"/>
      <c r="B88" s="59" t="s">
        <v>166</v>
      </c>
      <c r="C88" s="55"/>
      <c r="D88" s="55">
        <v>92328</v>
      </c>
      <c r="E88" s="55">
        <v>41134</v>
      </c>
      <c r="F88" s="55">
        <v>890</v>
      </c>
      <c r="G88" s="56">
        <v>-890</v>
      </c>
      <c r="H88" s="51">
        <f>SUM(D88:G88)</f>
        <v>133462</v>
      </c>
    </row>
    <row r="89" spans="1:8" s="50" customFormat="1" ht="12.75">
      <c r="A89" s="48"/>
      <c r="B89" s="55" t="s">
        <v>163</v>
      </c>
      <c r="C89" s="55"/>
      <c r="D89" s="55"/>
      <c r="E89" s="55"/>
      <c r="F89" s="55"/>
      <c r="G89" s="56"/>
      <c r="H89" s="56"/>
    </row>
    <row r="90" spans="1:8" s="50" customFormat="1" ht="12.75">
      <c r="A90" s="48"/>
      <c r="B90" s="55" t="s">
        <v>164</v>
      </c>
      <c r="C90" s="55"/>
      <c r="D90" s="57">
        <f>+D88+D89</f>
        <v>92328</v>
      </c>
      <c r="E90" s="57">
        <f>+E88+E89</f>
        <v>41134</v>
      </c>
      <c r="F90" s="57">
        <f>+F88+F89</f>
        <v>890</v>
      </c>
      <c r="G90" s="57">
        <f>+G88+G89</f>
        <v>-890</v>
      </c>
      <c r="H90" s="57">
        <f>+H88+H89</f>
        <v>133462</v>
      </c>
    </row>
    <row r="91" spans="1:8" s="50" customFormat="1" ht="12.75">
      <c r="A91" s="48"/>
      <c r="B91" s="55"/>
      <c r="C91" s="55"/>
      <c r="D91" s="58"/>
      <c r="E91" s="58"/>
      <c r="F91" s="58"/>
      <c r="G91" s="58"/>
      <c r="H91" s="58"/>
    </row>
    <row r="92" spans="1:8" s="50" customFormat="1" ht="12.75">
      <c r="A92" s="48"/>
      <c r="B92" s="54" t="s">
        <v>165</v>
      </c>
      <c r="C92" s="55"/>
      <c r="D92" s="55">
        <v>18047</v>
      </c>
      <c r="E92" s="55">
        <v>4237</v>
      </c>
      <c r="F92" s="55">
        <v>430</v>
      </c>
      <c r="G92" s="56">
        <v>0</v>
      </c>
      <c r="H92" s="51">
        <f>SUM(D92:G92)</f>
        <v>22714</v>
      </c>
    </row>
    <row r="93" spans="7:8" ht="12.75">
      <c r="G93" s="38"/>
      <c r="H93" s="38"/>
    </row>
    <row r="94" spans="1:2" ht="12.75">
      <c r="A94" s="6">
        <v>11</v>
      </c>
      <c r="B94" s="3" t="s">
        <v>12</v>
      </c>
    </row>
    <row r="95" ht="12.75">
      <c r="B95" t="s">
        <v>13</v>
      </c>
    </row>
    <row r="96" ht="12.75">
      <c r="B96" t="s">
        <v>176</v>
      </c>
    </row>
    <row r="98" spans="1:2" ht="12.75">
      <c r="A98" s="6">
        <v>12</v>
      </c>
      <c r="B98" s="3" t="s">
        <v>61</v>
      </c>
    </row>
    <row r="99" ht="12.75">
      <c r="B99" t="s">
        <v>66</v>
      </c>
    </row>
    <row r="100" ht="12.75">
      <c r="B100" t="s">
        <v>243</v>
      </c>
    </row>
    <row r="101" ht="12.75">
      <c r="B101" t="s">
        <v>67</v>
      </c>
    </row>
    <row r="103" spans="1:2" ht="12.75">
      <c r="A103" s="6">
        <v>13</v>
      </c>
      <c r="B103" s="3" t="s">
        <v>52</v>
      </c>
    </row>
    <row r="104" ht="12.75">
      <c r="B104" s="9" t="s">
        <v>213</v>
      </c>
    </row>
    <row r="105" ht="12.75">
      <c r="B105" s="9"/>
    </row>
    <row r="106" spans="1:2" ht="12.75">
      <c r="A106" s="6">
        <v>14</v>
      </c>
      <c r="B106" s="3" t="s">
        <v>54</v>
      </c>
    </row>
    <row r="107" ht="12.75">
      <c r="B107" t="s">
        <v>69</v>
      </c>
    </row>
    <row r="108" ht="12.75">
      <c r="B108" t="s">
        <v>223</v>
      </c>
    </row>
    <row r="109" ht="12.75">
      <c r="B109" s="9" t="s">
        <v>214</v>
      </c>
    </row>
    <row r="111" spans="2:5" ht="12.75">
      <c r="B111" t="s">
        <v>221</v>
      </c>
      <c r="E111" s="8" t="s">
        <v>10</v>
      </c>
    </row>
    <row r="112" spans="2:5" ht="12.75">
      <c r="B112" t="s">
        <v>222</v>
      </c>
      <c r="E112" s="52">
        <v>113967</v>
      </c>
    </row>
    <row r="113" spans="2:5" ht="12.75">
      <c r="B113" t="s">
        <v>250</v>
      </c>
      <c r="E113" s="52">
        <v>2800</v>
      </c>
    </row>
    <row r="114" ht="12.75">
      <c r="B114" s="9"/>
    </row>
    <row r="115" ht="12.75">
      <c r="B115" s="9" t="s">
        <v>244</v>
      </c>
    </row>
    <row r="116" ht="12.75">
      <c r="B116" s="9" t="s">
        <v>251</v>
      </c>
    </row>
    <row r="117" ht="12.75">
      <c r="B117" s="9"/>
    </row>
    <row r="121" ht="12.75">
      <c r="A121" s="6" t="s">
        <v>0</v>
      </c>
    </row>
    <row r="122" spans="1:8" ht="12.75">
      <c r="A122" s="6" t="s">
        <v>136</v>
      </c>
      <c r="H122" s="8" t="s">
        <v>116</v>
      </c>
    </row>
    <row r="123" ht="12.75">
      <c r="A123" s="3" t="s">
        <v>224</v>
      </c>
    </row>
    <row r="125" spans="1:2" ht="12.75">
      <c r="A125" s="6">
        <v>15</v>
      </c>
      <c r="B125" s="3" t="s">
        <v>19</v>
      </c>
    </row>
    <row r="126" ht="12.75">
      <c r="B126" s="9" t="s">
        <v>252</v>
      </c>
    </row>
    <row r="127" ht="12.75">
      <c r="B127" s="9" t="s">
        <v>238</v>
      </c>
    </row>
    <row r="128" ht="12.75">
      <c r="B128" s="9"/>
    </row>
    <row r="129" ht="12.75">
      <c r="B129" s="9" t="s">
        <v>255</v>
      </c>
    </row>
    <row r="130" ht="12.75">
      <c r="B130" s="9" t="s">
        <v>239</v>
      </c>
    </row>
    <row r="131" ht="12.75">
      <c r="B131" s="9"/>
    </row>
    <row r="132" spans="1:2" ht="12.75">
      <c r="A132"/>
      <c r="B132" s="9"/>
    </row>
    <row r="133" spans="1:2" ht="12.75">
      <c r="A133" s="6">
        <v>16</v>
      </c>
      <c r="B133" s="3" t="s">
        <v>20</v>
      </c>
    </row>
    <row r="134" ht="12.75">
      <c r="B134" s="9" t="s">
        <v>256</v>
      </c>
    </row>
    <row r="135" ht="12.75">
      <c r="B135" s="9" t="s">
        <v>240</v>
      </c>
    </row>
    <row r="136" ht="12.75">
      <c r="B136" s="9"/>
    </row>
    <row r="137" ht="12.75">
      <c r="B137" s="9"/>
    </row>
    <row r="138" spans="1:2" ht="12.75">
      <c r="A138" s="6">
        <v>17</v>
      </c>
      <c r="B138" s="3" t="s">
        <v>140</v>
      </c>
    </row>
    <row r="139" ht="12.75">
      <c r="B139" s="9" t="s">
        <v>87</v>
      </c>
    </row>
    <row r="140" ht="12.75">
      <c r="B140" s="9" t="s">
        <v>233</v>
      </c>
    </row>
    <row r="141" ht="12.75">
      <c r="B141" s="9"/>
    </row>
    <row r="142" spans="1:2" ht="12.75">
      <c r="A142" s="6">
        <v>18</v>
      </c>
      <c r="B142" s="3" t="s">
        <v>63</v>
      </c>
    </row>
    <row r="143" ht="12.75">
      <c r="B143" t="s">
        <v>99</v>
      </c>
    </row>
    <row r="145" spans="1:7" ht="12.75">
      <c r="A145" s="6">
        <v>19</v>
      </c>
      <c r="B145" s="3" t="s">
        <v>25</v>
      </c>
      <c r="D145" s="92" t="s">
        <v>97</v>
      </c>
      <c r="E145" s="92"/>
      <c r="F145" s="92" t="s">
        <v>234</v>
      </c>
      <c r="G145" s="92"/>
    </row>
    <row r="146" spans="4:7" ht="12.75">
      <c r="D146" s="61" t="s">
        <v>227</v>
      </c>
      <c r="E146" s="61" t="s">
        <v>192</v>
      </c>
      <c r="F146" s="61" t="s">
        <v>227</v>
      </c>
      <c r="G146" s="61" t="s">
        <v>192</v>
      </c>
    </row>
    <row r="147" spans="4:7" ht="12.75">
      <c r="D147" s="8" t="s">
        <v>10</v>
      </c>
      <c r="E147" s="8" t="s">
        <v>10</v>
      </c>
      <c r="F147" s="8" t="s">
        <v>10</v>
      </c>
      <c r="G147" s="8" t="s">
        <v>10</v>
      </c>
    </row>
    <row r="148" spans="4:7" ht="12.75">
      <c r="D148" s="2"/>
      <c r="E148" s="2"/>
      <c r="F148" s="2"/>
      <c r="G148" s="2"/>
    </row>
    <row r="149" spans="2:7" ht="12.75">
      <c r="B149" t="s">
        <v>172</v>
      </c>
      <c r="D149" s="2">
        <f>+F149-3215</f>
        <v>1321</v>
      </c>
      <c r="E149" s="2">
        <v>-709</v>
      </c>
      <c r="F149" s="2">
        <v>4536</v>
      </c>
      <c r="G149" s="2">
        <v>3562</v>
      </c>
    </row>
    <row r="150" spans="2:7" ht="12.75">
      <c r="B150" t="s">
        <v>173</v>
      </c>
      <c r="D150" s="10">
        <v>-1714</v>
      </c>
      <c r="E150" s="10">
        <v>1225</v>
      </c>
      <c r="F150" s="10">
        <v>-1714</v>
      </c>
      <c r="G150" s="10">
        <v>1047</v>
      </c>
    </row>
    <row r="151" spans="4:7" ht="12.75">
      <c r="D151" s="4">
        <f>SUM(D149:D150)</f>
        <v>-393</v>
      </c>
      <c r="E151" s="4">
        <f>SUM(E149:E150)</f>
        <v>516</v>
      </c>
      <c r="F151" s="4">
        <f>SUM(F149:F150)</f>
        <v>2822</v>
      </c>
      <c r="G151" s="4">
        <f>SUM(G149:G150)</f>
        <v>4609</v>
      </c>
    </row>
    <row r="152" spans="5:8" ht="12.75">
      <c r="E152" s="10"/>
      <c r="F152" s="10"/>
      <c r="G152" s="10"/>
      <c r="H152" s="10"/>
    </row>
    <row r="153" ht="12.75">
      <c r="B153" s="9" t="s">
        <v>215</v>
      </c>
    </row>
    <row r="154" ht="12.75">
      <c r="B154" s="9"/>
    </row>
    <row r="155" spans="1:2" ht="12.75">
      <c r="A155" s="6">
        <v>20</v>
      </c>
      <c r="B155" s="3" t="s">
        <v>46</v>
      </c>
    </row>
    <row r="156" ht="12.75">
      <c r="B156" t="s">
        <v>80</v>
      </c>
    </row>
    <row r="158" spans="1:2" ht="12.75">
      <c r="A158" s="6">
        <v>21</v>
      </c>
      <c r="B158" s="3" t="s">
        <v>68</v>
      </c>
    </row>
    <row r="159" ht="12.75">
      <c r="B159" t="s">
        <v>81</v>
      </c>
    </row>
    <row r="160" ht="12.75">
      <c r="B160" t="s">
        <v>47</v>
      </c>
    </row>
    <row r="162" spans="1:2" ht="12.75">
      <c r="A162" s="6">
        <v>22</v>
      </c>
      <c r="B162" s="3" t="s">
        <v>48</v>
      </c>
    </row>
    <row r="163" ht="12.75">
      <c r="B163" t="s">
        <v>85</v>
      </c>
    </row>
    <row r="164" ht="12.75">
      <c r="B164" t="s">
        <v>86</v>
      </c>
    </row>
    <row r="165" ht="12.75">
      <c r="B165" s="9"/>
    </row>
    <row r="167" ht="12.75">
      <c r="A167" s="6" t="s">
        <v>0</v>
      </c>
    </row>
    <row r="168" spans="1:8" ht="12.75">
      <c r="A168" s="6" t="s">
        <v>136</v>
      </c>
      <c r="H168" s="8" t="s">
        <v>117</v>
      </c>
    </row>
    <row r="169" ht="12.75">
      <c r="A169" s="3" t="s">
        <v>224</v>
      </c>
    </row>
    <row r="170" spans="1:8" ht="12.75">
      <c r="A170" s="3"/>
      <c r="H170" s="1"/>
    </row>
    <row r="171" spans="1:2" ht="12.75">
      <c r="A171" s="6">
        <v>23</v>
      </c>
      <c r="B171" s="3" t="s">
        <v>49</v>
      </c>
    </row>
    <row r="172" spans="5:6" ht="12.75">
      <c r="E172" s="8" t="s">
        <v>235</v>
      </c>
      <c r="F172" s="8" t="s">
        <v>193</v>
      </c>
    </row>
    <row r="173" spans="2:6" ht="12.75">
      <c r="B173" s="3" t="s">
        <v>21</v>
      </c>
      <c r="E173" s="8" t="s">
        <v>10</v>
      </c>
      <c r="F173" s="8" t="s">
        <v>10</v>
      </c>
    </row>
    <row r="174" spans="2:6" ht="12.75">
      <c r="B174" t="s">
        <v>158</v>
      </c>
      <c r="E174" s="2">
        <v>0</v>
      </c>
      <c r="F174" s="2">
        <v>0</v>
      </c>
    </row>
    <row r="175" spans="2:6" ht="12.75">
      <c r="B175" t="s">
        <v>76</v>
      </c>
      <c r="E175" s="2">
        <v>19004</v>
      </c>
      <c r="F175" s="2">
        <v>11344</v>
      </c>
    </row>
    <row r="176" spans="2:6" ht="12.75">
      <c r="B176" t="s">
        <v>157</v>
      </c>
      <c r="E176" s="35">
        <v>0</v>
      </c>
      <c r="F176" s="35">
        <v>3305</v>
      </c>
    </row>
    <row r="177" spans="2:6" ht="12.75">
      <c r="B177" t="s">
        <v>51</v>
      </c>
      <c r="E177" s="2">
        <v>177</v>
      </c>
      <c r="F177" s="2">
        <v>173</v>
      </c>
    </row>
    <row r="178" spans="2:6" ht="12.75">
      <c r="B178" t="s">
        <v>50</v>
      </c>
      <c r="E178" s="2">
        <v>0</v>
      </c>
      <c r="F178" s="2">
        <v>2443</v>
      </c>
    </row>
    <row r="179" spans="5:6" ht="12.75">
      <c r="E179" s="4">
        <f>SUM(E174:E178)</f>
        <v>19181</v>
      </c>
      <c r="F179" s="4">
        <f>SUM(F174:F178)</f>
        <v>17265</v>
      </c>
    </row>
    <row r="180" spans="2:6" ht="12.75">
      <c r="B180" s="3" t="s">
        <v>22</v>
      </c>
      <c r="E180" s="2"/>
      <c r="F180" s="2"/>
    </row>
    <row r="181" spans="2:6" ht="12.75">
      <c r="B181" t="s">
        <v>51</v>
      </c>
      <c r="E181" s="2">
        <v>251</v>
      </c>
      <c r="F181" s="2">
        <v>247</v>
      </c>
    </row>
    <row r="182" spans="2:6" ht="12.75">
      <c r="B182" t="s">
        <v>50</v>
      </c>
      <c r="E182" s="2">
        <v>11573</v>
      </c>
      <c r="F182" s="2">
        <v>14231</v>
      </c>
    </row>
    <row r="183" spans="5:6" ht="12.75">
      <c r="E183" s="4">
        <f>SUM(E181:E182)</f>
        <v>11824</v>
      </c>
      <c r="F183" s="4">
        <f>SUM(F181:F182)</f>
        <v>14478</v>
      </c>
    </row>
    <row r="184" spans="2:6" ht="12.75">
      <c r="B184" s="3" t="s">
        <v>5</v>
      </c>
      <c r="E184" s="19">
        <f>+E179+E183</f>
        <v>31005</v>
      </c>
      <c r="F184" s="19">
        <f>+F179+F183</f>
        <v>31743</v>
      </c>
    </row>
    <row r="185" spans="2:8" ht="12.75">
      <c r="B185" s="3"/>
      <c r="G185" s="10"/>
      <c r="H185" s="10"/>
    </row>
    <row r="186" spans="1:8" s="9" customFormat="1" ht="12.75">
      <c r="A186" s="16"/>
      <c r="B186" s="9" t="s">
        <v>181</v>
      </c>
      <c r="G186" s="17"/>
      <c r="H186" s="17"/>
    </row>
    <row r="187" spans="1:8" s="9" customFormat="1" ht="12.75">
      <c r="A187" s="16"/>
      <c r="B187" s="9" t="s">
        <v>182</v>
      </c>
      <c r="G187" s="17"/>
      <c r="H187" s="17"/>
    </row>
    <row r="188" spans="1:8" s="9" customFormat="1" ht="12.75">
      <c r="A188" s="16"/>
      <c r="C188" s="8"/>
      <c r="D188" s="8" t="s">
        <v>94</v>
      </c>
      <c r="E188" s="8" t="s">
        <v>98</v>
      </c>
      <c r="G188" s="17"/>
      <c r="H188" s="17"/>
    </row>
    <row r="189" spans="1:8" s="9" customFormat="1" ht="12.75">
      <c r="A189" s="16"/>
      <c r="B189" s="3" t="s">
        <v>91</v>
      </c>
      <c r="C189" s="15">
        <v>2629328</v>
      </c>
      <c r="D189" s="32">
        <v>3.305</v>
      </c>
      <c r="E189" s="15">
        <f>+C189*D189</f>
        <v>8689929.040000001</v>
      </c>
      <c r="G189" s="17"/>
      <c r="H189" s="17"/>
    </row>
    <row r="190" spans="1:8" s="9" customFormat="1" ht="12.75">
      <c r="A190" s="16"/>
      <c r="B190" s="3" t="s">
        <v>92</v>
      </c>
      <c r="C190" s="15">
        <v>35913</v>
      </c>
      <c r="D190" s="32">
        <v>4.8217</v>
      </c>
      <c r="E190" s="15">
        <f>+C190*D190</f>
        <v>173161.7121</v>
      </c>
      <c r="G190" s="17"/>
      <c r="H190" s="17"/>
    </row>
    <row r="191" spans="1:8" s="9" customFormat="1" ht="12.75">
      <c r="A191" s="16"/>
      <c r="B191" s="3" t="s">
        <v>93</v>
      </c>
      <c r="C191" s="15">
        <v>117585000</v>
      </c>
      <c r="D191" s="32">
        <v>0.0297</v>
      </c>
      <c r="E191" s="15">
        <f>+C191*D191</f>
        <v>3492274.5</v>
      </c>
      <c r="G191" s="17"/>
      <c r="H191" s="17"/>
    </row>
    <row r="192" spans="1:8" s="9" customFormat="1" ht="12.75">
      <c r="A192" s="16"/>
      <c r="B192" s="3" t="s">
        <v>206</v>
      </c>
      <c r="C192" s="15">
        <v>7251</v>
      </c>
      <c r="D192" s="32">
        <v>6.5594</v>
      </c>
      <c r="E192" s="15">
        <f>+C192*D192</f>
        <v>47562.2094</v>
      </c>
      <c r="G192" s="17"/>
      <c r="H192" s="17"/>
    </row>
    <row r="193" spans="1:10" s="9" customFormat="1" ht="12.75">
      <c r="A193" s="16"/>
      <c r="B193" s="3"/>
      <c r="C193" s="15"/>
      <c r="D193" s="32"/>
      <c r="E193" s="15"/>
      <c r="G193" s="17"/>
      <c r="H193" s="17"/>
      <c r="J193" s="15"/>
    </row>
    <row r="195" ht="12.75">
      <c r="A195" s="6" t="s">
        <v>0</v>
      </c>
    </row>
    <row r="196" spans="1:8" ht="12.75">
      <c r="A196" s="6" t="s">
        <v>136</v>
      </c>
      <c r="H196" s="8" t="s">
        <v>118</v>
      </c>
    </row>
    <row r="197" ht="12.75">
      <c r="A197" s="3" t="s">
        <v>224</v>
      </c>
    </row>
    <row r="198" spans="1:8" ht="12.75">
      <c r="A198" s="3"/>
      <c r="H198" s="1"/>
    </row>
    <row r="199" spans="1:2" ht="12.75">
      <c r="A199" s="6">
        <v>24</v>
      </c>
      <c r="B199" s="3" t="s">
        <v>23</v>
      </c>
    </row>
    <row r="200" spans="1:2" s="9" customFormat="1" ht="12.75">
      <c r="A200" s="16"/>
      <c r="B200" s="9" t="s">
        <v>120</v>
      </c>
    </row>
    <row r="201" spans="1:2" s="9" customFormat="1" ht="12.75">
      <c r="A201" s="16"/>
      <c r="B201" s="9" t="s">
        <v>236</v>
      </c>
    </row>
    <row r="202" spans="1:2" s="9" customFormat="1" ht="12.75">
      <c r="A202" s="16"/>
      <c r="B202" s="9" t="s">
        <v>121</v>
      </c>
    </row>
    <row r="203" s="9" customFormat="1" ht="12.75">
      <c r="A203" s="16"/>
    </row>
    <row r="204" spans="1:2" s="9" customFormat="1" ht="12.75">
      <c r="A204" s="16"/>
      <c r="B204" s="9" t="s">
        <v>122</v>
      </c>
    </row>
    <row r="205" spans="1:2" s="9" customFormat="1" ht="12.75">
      <c r="A205" s="16"/>
      <c r="B205" s="9" t="s">
        <v>123</v>
      </c>
    </row>
    <row r="206" spans="1:2" s="9" customFormat="1" ht="12.75">
      <c r="A206" s="16"/>
      <c r="B206" s="9" t="s">
        <v>124</v>
      </c>
    </row>
    <row r="207" spans="1:2" s="9" customFormat="1" ht="12.75">
      <c r="A207" s="16"/>
      <c r="B207" s="9" t="s">
        <v>125</v>
      </c>
    </row>
    <row r="208" s="9" customFormat="1" ht="12.75">
      <c r="A208" s="16"/>
    </row>
    <row r="209" s="9" customFormat="1" ht="12.75">
      <c r="A209" s="16"/>
    </row>
    <row r="210" spans="1:2" ht="12.75">
      <c r="A210" s="6">
        <v>25</v>
      </c>
      <c r="B210" s="3" t="s">
        <v>24</v>
      </c>
    </row>
    <row r="211" ht="12.75">
      <c r="B211" t="s">
        <v>70</v>
      </c>
    </row>
    <row r="212" ht="12.75">
      <c r="B212" t="s">
        <v>71</v>
      </c>
    </row>
    <row r="214" spans="1:2" ht="12.75">
      <c r="A214" s="6">
        <v>26</v>
      </c>
      <c r="B214" s="3" t="s">
        <v>194</v>
      </c>
    </row>
    <row r="215" ht="12.75">
      <c r="B215" s="9" t="s">
        <v>245</v>
      </c>
    </row>
    <row r="216" spans="1:2" s="9" customFormat="1" ht="12.75">
      <c r="A216" s="16"/>
      <c r="B216" s="9" t="s">
        <v>246</v>
      </c>
    </row>
    <row r="217" spans="1:2" s="9" customFormat="1" ht="12.75">
      <c r="A217" s="16"/>
      <c r="B217" s="9" t="s">
        <v>247</v>
      </c>
    </row>
    <row r="218" s="9" customFormat="1" ht="12.75">
      <c r="A218" s="16"/>
    </row>
    <row r="219" spans="1:2" s="9" customFormat="1" ht="12.75">
      <c r="A219" s="16"/>
      <c r="B219" s="9" t="s">
        <v>248</v>
      </c>
    </row>
    <row r="220" spans="1:2" s="9" customFormat="1" ht="12.75">
      <c r="A220" s="16"/>
      <c r="B220" s="9" t="s">
        <v>249</v>
      </c>
    </row>
    <row r="221" spans="1:10" ht="12.75">
      <c r="A221" s="16"/>
      <c r="C221" s="9"/>
      <c r="D221" s="9"/>
      <c r="E221" s="9"/>
      <c r="F221" s="9"/>
      <c r="G221" s="9"/>
      <c r="H221" s="9"/>
      <c r="I221" s="9"/>
      <c r="J221" s="9"/>
    </row>
    <row r="222" s="9" customFormat="1" ht="12.75">
      <c r="A222" s="16"/>
    </row>
    <row r="223" s="9" customFormat="1" ht="12.75">
      <c r="A223" s="16"/>
    </row>
    <row r="224" s="9" customFormat="1" ht="12.75">
      <c r="A224" s="6" t="s">
        <v>0</v>
      </c>
    </row>
    <row r="225" spans="1:8" s="9" customFormat="1" ht="12.75">
      <c r="A225" s="6" t="s">
        <v>136</v>
      </c>
      <c r="H225" s="8" t="s">
        <v>139</v>
      </c>
    </row>
    <row r="226" s="9" customFormat="1" ht="12.75">
      <c r="A226" s="3" t="s">
        <v>224</v>
      </c>
    </row>
    <row r="227" s="9" customFormat="1" ht="12.75">
      <c r="A227" s="16"/>
    </row>
    <row r="228" spans="1:10" s="9" customFormat="1" ht="12.75">
      <c r="A228" s="6">
        <v>27</v>
      </c>
      <c r="B228" s="3" t="s">
        <v>62</v>
      </c>
      <c r="C228"/>
      <c r="D228"/>
      <c r="E228"/>
      <c r="F228"/>
      <c r="G228"/>
      <c r="H228"/>
      <c r="I228"/>
      <c r="J228"/>
    </row>
    <row r="229" spans="1:10" s="9" customFormat="1" ht="12.75">
      <c r="A229" s="6"/>
      <c r="B229" s="3"/>
      <c r="C229"/>
      <c r="D229"/>
      <c r="E229"/>
      <c r="F229"/>
      <c r="G229"/>
      <c r="H229"/>
      <c r="I229"/>
      <c r="J229"/>
    </row>
    <row r="230" spans="1:10" s="9" customFormat="1" ht="12.75">
      <c r="A230" s="6"/>
      <c r="B230" s="3" t="s">
        <v>187</v>
      </c>
      <c r="C230"/>
      <c r="D230"/>
      <c r="E230"/>
      <c r="F230"/>
      <c r="G230"/>
      <c r="H230"/>
      <c r="I230"/>
      <c r="J230"/>
    </row>
    <row r="231" spans="1:10" s="9" customFormat="1" ht="12.75">
      <c r="A231" s="6"/>
      <c r="B231" t="s">
        <v>103</v>
      </c>
      <c r="C231"/>
      <c r="D231"/>
      <c r="E231"/>
      <c r="F231"/>
      <c r="G231"/>
      <c r="H231"/>
      <c r="I231"/>
      <c r="J231"/>
    </row>
    <row r="232" spans="1:10" s="9" customFormat="1" ht="12.75">
      <c r="A232" s="6"/>
      <c r="B232" t="s">
        <v>104</v>
      </c>
      <c r="C232"/>
      <c r="D232"/>
      <c r="E232"/>
      <c r="F232"/>
      <c r="G232"/>
      <c r="H232"/>
      <c r="I232"/>
      <c r="J232"/>
    </row>
    <row r="233" spans="1:10" s="9" customFormat="1" ht="12.75">
      <c r="A233" s="6"/>
      <c r="B233" t="s">
        <v>105</v>
      </c>
      <c r="C233"/>
      <c r="D233"/>
      <c r="E233"/>
      <c r="F233"/>
      <c r="G233"/>
      <c r="H233"/>
      <c r="I233"/>
      <c r="J233"/>
    </row>
    <row r="234" spans="1:10" s="9" customFormat="1" ht="12.75">
      <c r="A234" s="6"/>
      <c r="B234"/>
      <c r="C234"/>
      <c r="D234"/>
      <c r="E234" s="84"/>
      <c r="F234" s="84"/>
      <c r="G234" s="84"/>
      <c r="H234" s="84"/>
      <c r="I234"/>
      <c r="J234"/>
    </row>
    <row r="235" spans="1:10" s="9" customFormat="1" ht="12.75">
      <c r="A235" s="6"/>
      <c r="B235" s="3" t="s">
        <v>230</v>
      </c>
      <c r="C235"/>
      <c r="D235"/>
      <c r="E235" s="3"/>
      <c r="F235" s="3"/>
      <c r="G235" s="3"/>
      <c r="H235" s="3"/>
      <c r="I235" t="s">
        <v>88</v>
      </c>
      <c r="J235"/>
    </row>
    <row r="236" ht="12.75">
      <c r="B236" s="9"/>
    </row>
    <row r="237" spans="1:10" s="9" customFormat="1" ht="12.75">
      <c r="A237" s="6"/>
      <c r="B237" s="3" t="s">
        <v>95</v>
      </c>
      <c r="C237"/>
      <c r="D237"/>
      <c r="E237"/>
      <c r="F237"/>
      <c r="G237" s="3">
        <v>2007</v>
      </c>
      <c r="H237" s="3">
        <v>2006</v>
      </c>
      <c r="I237"/>
      <c r="J237"/>
    </row>
    <row r="238" spans="1:10" s="9" customFormat="1" ht="12.75">
      <c r="A238" s="6"/>
      <c r="B238" t="s">
        <v>254</v>
      </c>
      <c r="C238"/>
      <c r="D238"/>
      <c r="E238"/>
      <c r="F238"/>
      <c r="G238" s="2">
        <v>65595000</v>
      </c>
      <c r="H238" s="2">
        <v>63331000</v>
      </c>
      <c r="I238"/>
      <c r="J238"/>
    </row>
    <row r="239" spans="1:10" s="9" customFormat="1" ht="12.75">
      <c r="A239" s="6"/>
      <c r="B239" t="s">
        <v>96</v>
      </c>
      <c r="C239"/>
      <c r="D239"/>
      <c r="E239"/>
      <c r="F239"/>
      <c r="G239" s="36">
        <v>664250</v>
      </c>
      <c r="H239" s="2">
        <v>1457500</v>
      </c>
      <c r="I239"/>
      <c r="J239"/>
    </row>
    <row r="240" spans="1:10" s="9" customFormat="1" ht="12.75">
      <c r="A240" s="6"/>
      <c r="B240"/>
      <c r="C240"/>
      <c r="D240"/>
      <c r="E240"/>
      <c r="F240"/>
      <c r="G240" s="2"/>
      <c r="H240" s="2"/>
      <c r="I240"/>
      <c r="J240"/>
    </row>
    <row r="241" spans="1:10" s="9" customFormat="1" ht="12.75">
      <c r="A241" s="6"/>
      <c r="B241"/>
      <c r="C241"/>
      <c r="D241"/>
      <c r="E241"/>
      <c r="F241"/>
      <c r="G241" s="4">
        <f>SUM(G238:G239)</f>
        <v>66259250</v>
      </c>
      <c r="H241" s="4">
        <f>SUM(H238:H239)</f>
        <v>64788500</v>
      </c>
      <c r="I241"/>
      <c r="J241" t="s">
        <v>88</v>
      </c>
    </row>
    <row r="242" spans="1:10" s="9" customFormat="1" ht="12.75">
      <c r="A242" s="6"/>
      <c r="B242"/>
      <c r="C242"/>
      <c r="D242"/>
      <c r="E242"/>
      <c r="F242"/>
      <c r="G242"/>
      <c r="H242"/>
      <c r="I242"/>
      <c r="J242"/>
    </row>
    <row r="243" spans="1:10" s="9" customFormat="1" ht="12.75">
      <c r="A243" s="6"/>
      <c r="B243" s="3" t="s">
        <v>188</v>
      </c>
      <c r="C243"/>
      <c r="D243"/>
      <c r="E243"/>
      <c r="F243"/>
      <c r="G243"/>
      <c r="H243"/>
      <c r="I243"/>
      <c r="J243"/>
    </row>
    <row r="244" spans="1:10" s="9" customFormat="1" ht="12.75">
      <c r="A244" s="6"/>
      <c r="B244" t="s">
        <v>106</v>
      </c>
      <c r="C244"/>
      <c r="D244"/>
      <c r="E244"/>
      <c r="F244"/>
      <c r="G244"/>
      <c r="H244"/>
      <c r="I244"/>
      <c r="J244"/>
    </row>
    <row r="245" ht="12.75">
      <c r="B245" t="s">
        <v>104</v>
      </c>
    </row>
    <row r="246" ht="12.75">
      <c r="B246" t="s">
        <v>105</v>
      </c>
    </row>
    <row r="247" spans="1:10" s="9" customFormat="1" ht="12.75">
      <c r="A247" s="6"/>
      <c r="B247"/>
      <c r="C247"/>
      <c r="D247"/>
      <c r="E247" s="84"/>
      <c r="F247" s="84"/>
      <c r="G247" s="84"/>
      <c r="H247" s="84"/>
      <c r="I247"/>
      <c r="J247"/>
    </row>
    <row r="248" spans="1:10" s="9" customFormat="1" ht="12.75">
      <c r="A248" s="6"/>
      <c r="B248" s="3" t="s">
        <v>230</v>
      </c>
      <c r="C248"/>
      <c r="D248"/>
      <c r="E248" s="3"/>
      <c r="F248" s="3"/>
      <c r="G248" s="3"/>
      <c r="H248" s="3"/>
      <c r="I248" t="s">
        <v>88</v>
      </c>
      <c r="J248"/>
    </row>
    <row r="249" spans="2:8" ht="12.75">
      <c r="B249" s="3"/>
      <c r="G249" s="3"/>
      <c r="H249" s="3"/>
    </row>
    <row r="250" spans="2:8" ht="12.75">
      <c r="B250" s="3" t="s">
        <v>108</v>
      </c>
      <c r="G250" s="3">
        <v>2007</v>
      </c>
      <c r="H250" s="3">
        <v>2006</v>
      </c>
    </row>
    <row r="251" spans="2:8" ht="12.75">
      <c r="B251" s="9" t="s">
        <v>109</v>
      </c>
      <c r="G251" s="2">
        <f>+G241</f>
        <v>66259250</v>
      </c>
      <c r="H251" s="2">
        <f>+H241</f>
        <v>64788500</v>
      </c>
    </row>
    <row r="252" spans="1:8" s="9" customFormat="1" ht="12.75">
      <c r="A252" s="16"/>
      <c r="B252" s="9" t="s">
        <v>107</v>
      </c>
      <c r="G252" s="36">
        <v>0</v>
      </c>
      <c r="H252" s="15">
        <v>413000</v>
      </c>
    </row>
    <row r="253" spans="1:8" s="9" customFormat="1" ht="12.75">
      <c r="A253" s="16"/>
      <c r="G253" s="15"/>
      <c r="H253" s="15"/>
    </row>
    <row r="254" spans="1:8" s="9" customFormat="1" ht="12.75">
      <c r="A254" s="16"/>
      <c r="G254" s="18">
        <f>SUM(G251:G253)</f>
        <v>66259250</v>
      </c>
      <c r="H254" s="18">
        <f>SUM(H251:H253)</f>
        <v>65201500</v>
      </c>
    </row>
    <row r="255" spans="1:8" s="9" customFormat="1" ht="12.75">
      <c r="A255" s="16"/>
      <c r="G255" s="17"/>
      <c r="H255" s="17"/>
    </row>
    <row r="256" spans="1:8" s="9" customFormat="1" ht="12.75">
      <c r="A256" s="16"/>
      <c r="B256" s="9" t="s">
        <v>219</v>
      </c>
      <c r="G256" s="17"/>
      <c r="H256" s="17"/>
    </row>
    <row r="257" spans="1:8" s="9" customFormat="1" ht="12.75">
      <c r="A257" s="16"/>
      <c r="B257" s="9" t="s">
        <v>220</v>
      </c>
      <c r="G257" s="17"/>
      <c r="H257" s="17"/>
    </row>
    <row r="258" spans="1:8" s="9" customFormat="1" ht="12.75">
      <c r="A258" s="16"/>
      <c r="G258" s="17"/>
      <c r="H258" s="17"/>
    </row>
    <row r="259" spans="1:8" s="9" customFormat="1" ht="12.75">
      <c r="A259" s="16"/>
      <c r="G259" s="17"/>
      <c r="H259" s="17"/>
    </row>
    <row r="260" s="9" customFormat="1" ht="12.75">
      <c r="A260" s="16"/>
    </row>
    <row r="261" spans="1:2" s="9" customFormat="1" ht="12.75">
      <c r="A261" s="16"/>
      <c r="B261"/>
    </row>
    <row r="262" s="9" customFormat="1" ht="12.75">
      <c r="A262" s="16"/>
    </row>
    <row r="263" s="9" customFormat="1" ht="12.75">
      <c r="A263" s="16"/>
    </row>
    <row r="264" s="9" customFormat="1" ht="12.75">
      <c r="A264" s="16"/>
    </row>
    <row r="265" s="9" customFormat="1" ht="12.75">
      <c r="A265" s="16"/>
    </row>
    <row r="266" s="9" customFormat="1" ht="12.75">
      <c r="A266" s="16"/>
    </row>
    <row r="267" s="9" customFormat="1" ht="12.75">
      <c r="A267" s="16"/>
    </row>
    <row r="268" spans="1:2" s="9" customFormat="1" ht="12.75">
      <c r="A268" s="16"/>
      <c r="B268" s="3"/>
    </row>
    <row r="269" spans="1:2" s="9" customFormat="1" ht="12.75">
      <c r="A269" s="16"/>
      <c r="B269" s="3"/>
    </row>
    <row r="270" s="9" customFormat="1" ht="12.75">
      <c r="A270" s="16"/>
    </row>
    <row r="271" s="9" customFormat="1" ht="12.75">
      <c r="A271" s="16"/>
    </row>
    <row r="272" s="9" customFormat="1" ht="12.75">
      <c r="A272" s="16"/>
    </row>
    <row r="273" s="9" customFormat="1" ht="12.75">
      <c r="A273" s="16"/>
    </row>
    <row r="274" s="9" customFormat="1" ht="12.75">
      <c r="A274" s="16"/>
    </row>
    <row r="275" s="9" customFormat="1" ht="12.75">
      <c r="A275" s="16"/>
    </row>
    <row r="276" s="9" customFormat="1" ht="12.75">
      <c r="A276" s="16"/>
    </row>
    <row r="277" s="9" customFormat="1" ht="12.75">
      <c r="A277" s="16"/>
    </row>
    <row r="278" spans="1:10" ht="12.75">
      <c r="A278" s="16"/>
      <c r="B278" s="9"/>
      <c r="C278" s="9"/>
      <c r="D278" s="9"/>
      <c r="E278" s="9"/>
      <c r="F278" s="9"/>
      <c r="G278" s="9"/>
      <c r="H278" s="8"/>
      <c r="I278" s="9"/>
      <c r="J278" s="9"/>
    </row>
    <row r="279" spans="2:9" ht="12.75">
      <c r="B279" s="3"/>
      <c r="F279" s="8"/>
      <c r="G279" s="8"/>
      <c r="H279" s="8"/>
      <c r="I279" s="3"/>
    </row>
    <row r="280" spans="2:9" ht="12.75">
      <c r="B280" s="3"/>
      <c r="F280" s="8"/>
      <c r="G280" s="8"/>
      <c r="H280" s="8"/>
      <c r="I280" s="3"/>
    </row>
    <row r="281" spans="6:9" ht="12.75">
      <c r="F281" s="8"/>
      <c r="G281" s="8"/>
      <c r="H281" s="8"/>
      <c r="I281" s="3"/>
    </row>
    <row r="282" spans="2:4" ht="12.75">
      <c r="B282" s="3"/>
      <c r="C282" s="9"/>
      <c r="D282" s="9"/>
    </row>
    <row r="283" spans="2:8" ht="12.75">
      <c r="B283" s="31"/>
      <c r="C283" s="9"/>
      <c r="D283" s="9"/>
      <c r="G283" s="2"/>
      <c r="H283" s="2"/>
    </row>
    <row r="284" spans="2:8" ht="12.75">
      <c r="B284" s="30"/>
      <c r="C284" s="9"/>
      <c r="D284" s="9"/>
      <c r="G284" s="2"/>
      <c r="H284" s="2"/>
    </row>
    <row r="285" spans="2:8" ht="12.75">
      <c r="B285" s="30"/>
      <c r="C285" s="9"/>
      <c r="D285" s="9"/>
      <c r="G285" s="2"/>
      <c r="H285" s="2"/>
    </row>
    <row r="286" spans="2:8" ht="12.75">
      <c r="B286" s="31"/>
      <c r="C286" s="9"/>
      <c r="D286" s="9"/>
      <c r="F286" s="2"/>
      <c r="G286" s="2"/>
      <c r="H286" s="2"/>
    </row>
    <row r="287" spans="2:8" ht="12.75">
      <c r="B287" s="9"/>
      <c r="C287" s="9"/>
      <c r="D287" s="9"/>
      <c r="F287" s="2"/>
      <c r="G287" s="2"/>
      <c r="H287" s="2"/>
    </row>
    <row r="288" spans="1:10" s="9" customFormat="1" ht="12.75">
      <c r="A288" s="6"/>
      <c r="B288" s="3"/>
      <c r="E288"/>
      <c r="F288" s="2"/>
      <c r="G288" s="2"/>
      <c r="H288" s="2"/>
      <c r="I288"/>
      <c r="J288"/>
    </row>
    <row r="289" spans="1:10" s="9" customFormat="1" ht="12.75">
      <c r="A289" s="6"/>
      <c r="B289" s="31"/>
      <c r="E289"/>
      <c r="F289" s="2"/>
      <c r="G289" s="2"/>
      <c r="H289" s="2"/>
      <c r="I289"/>
      <c r="J289"/>
    </row>
    <row r="290" spans="1:10" s="9" customFormat="1" ht="12.75">
      <c r="A290" s="6"/>
      <c r="B290" s="31"/>
      <c r="E290"/>
      <c r="F290" s="2"/>
      <c r="G290" s="2"/>
      <c r="H290" s="2"/>
      <c r="I290"/>
      <c r="J290"/>
    </row>
    <row r="291" spans="1:10" s="9" customFormat="1" ht="12.75">
      <c r="A291" s="6"/>
      <c r="B291" s="31"/>
      <c r="E291"/>
      <c r="F291" s="2"/>
      <c r="G291" s="2"/>
      <c r="H291" s="2"/>
      <c r="I291"/>
      <c r="J291"/>
    </row>
    <row r="292" spans="1:10" s="9" customFormat="1" ht="12.75">
      <c r="A292" s="6"/>
      <c r="B292" s="31"/>
      <c r="E292"/>
      <c r="F292" s="2"/>
      <c r="G292" s="2"/>
      <c r="H292" s="2"/>
      <c r="I292"/>
      <c r="J292"/>
    </row>
    <row r="293" spans="1:10" s="9" customFormat="1" ht="12.75">
      <c r="A293" s="6"/>
      <c r="B293" s="31"/>
      <c r="E293" s="2"/>
      <c r="F293" s="2"/>
      <c r="G293" s="2"/>
      <c r="H293" s="2"/>
      <c r="I293"/>
      <c r="J293"/>
    </row>
    <row r="294" spans="1:10" s="9" customFormat="1" ht="12.75">
      <c r="A294" s="6"/>
      <c r="B294"/>
      <c r="C294"/>
      <c r="D294"/>
      <c r="E294"/>
      <c r="F294"/>
      <c r="G294" s="2"/>
      <c r="H294" s="2"/>
      <c r="I294"/>
      <c r="J294"/>
    </row>
    <row r="295" spans="1:10" s="9" customFormat="1" ht="12.75">
      <c r="A295" s="6"/>
      <c r="B295" s="3"/>
      <c r="C295"/>
      <c r="D295"/>
      <c r="E295"/>
      <c r="F295"/>
      <c r="G295" s="2"/>
      <c r="H295" s="2"/>
      <c r="I295"/>
      <c r="J295"/>
    </row>
    <row r="296" spans="1:10" s="9" customFormat="1" ht="12.75">
      <c r="A296" s="6"/>
      <c r="B296" s="14"/>
      <c r="C296"/>
      <c r="D296"/>
      <c r="E296"/>
      <c r="F296"/>
      <c r="G296" s="2"/>
      <c r="H296" s="2"/>
      <c r="I296"/>
      <c r="J296"/>
    </row>
    <row r="297" spans="1:10" s="9" customFormat="1" ht="12.75">
      <c r="A297" s="6"/>
      <c r="B297" s="14"/>
      <c r="C297"/>
      <c r="D297"/>
      <c r="E297"/>
      <c r="F297"/>
      <c r="G297" s="2"/>
      <c r="H297" s="2"/>
      <c r="I297"/>
      <c r="J297"/>
    </row>
    <row r="298" spans="1:10" s="9" customFormat="1" ht="12.75">
      <c r="A298" s="6"/>
      <c r="B298"/>
      <c r="C298"/>
      <c r="D298"/>
      <c r="E298"/>
      <c r="F298"/>
      <c r="G298" s="2"/>
      <c r="H298" s="2"/>
      <c r="I298"/>
      <c r="J298"/>
    </row>
    <row r="306" ht="12.75">
      <c r="B306" s="3"/>
    </row>
    <row r="307" ht="12.75">
      <c r="B307" s="3"/>
    </row>
  </sheetData>
  <mergeCells count="8">
    <mergeCell ref="E247:F247"/>
    <mergeCell ref="G247:H247"/>
    <mergeCell ref="G57:H57"/>
    <mergeCell ref="G75:H75"/>
    <mergeCell ref="E234:F234"/>
    <mergeCell ref="G234:H234"/>
    <mergeCell ref="D145:E145"/>
    <mergeCell ref="F145:G145"/>
  </mergeCells>
  <printOptions/>
  <pageMargins left="0.75" right="0.75" top="1" bottom="1" header="0.5" footer="0.5"/>
  <pageSetup orientation="portrait" r:id="rId1"/>
  <rowBreaks count="6" manualBreakCount="6">
    <brk id="38" max="255" man="1"/>
    <brk id="66" max="255" man="1"/>
    <brk id="118" max="255" man="1"/>
    <brk id="165" max="255" man="1"/>
    <brk id="193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2008-02-27T07:36:09Z</cp:lastPrinted>
  <dcterms:created xsi:type="dcterms:W3CDTF">2002-11-12T04:54:08Z</dcterms:created>
  <dcterms:modified xsi:type="dcterms:W3CDTF">2008-02-28T03:53:47Z</dcterms:modified>
  <cp:category/>
  <cp:version/>
  <cp:contentType/>
  <cp:contentStatus/>
</cp:coreProperties>
</file>