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955" activeTab="3"/>
  </bookViews>
  <sheets>
    <sheet name="equity" sheetId="1" r:id="rId1"/>
    <sheet name="income" sheetId="2" r:id="rId2"/>
    <sheet name="bsheet" sheetId="3" r:id="rId3"/>
    <sheet name="cflow" sheetId="4" r:id="rId4"/>
    <sheet name="notes" sheetId="5" r:id="rId5"/>
  </sheets>
  <definedNames/>
  <calcPr fullCalcOnLoad="1"/>
</workbook>
</file>

<file path=xl/comments2.xml><?xml version="1.0" encoding="utf-8"?>
<comments xmlns="http://schemas.openxmlformats.org/spreadsheetml/2006/main">
  <authors>
    <author>alan</author>
  </authors>
  <commentList>
    <comment ref="B18" authorId="0">
      <text>
        <r>
          <rPr>
            <b/>
            <sz val="8"/>
            <rFont val="Tahoma"/>
            <family val="0"/>
          </rPr>
          <t>alan: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alan: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<sst xmlns="http://schemas.openxmlformats.org/spreadsheetml/2006/main" count="384" uniqueCount="306">
  <si>
    <t>UPA CORPORATION BERHAD (384490-P)</t>
  </si>
  <si>
    <t>Share</t>
  </si>
  <si>
    <t>capital</t>
  </si>
  <si>
    <t>Retained</t>
  </si>
  <si>
    <t>profits</t>
  </si>
  <si>
    <t>Total</t>
  </si>
  <si>
    <t>RM'000</t>
  </si>
  <si>
    <t>premium</t>
  </si>
  <si>
    <t>Revaluation</t>
  </si>
  <si>
    <t>reserve</t>
  </si>
  <si>
    <t>RM '000</t>
  </si>
  <si>
    <t xml:space="preserve">The Condensed Consolidated Statement of Changes in Equity should be read in conjunction </t>
  </si>
  <si>
    <t>The accounting policies and methods of computation adopted by the Group in this interim</t>
  </si>
  <si>
    <t>financial report are consistent with those adopted in the financial statements for the year</t>
  </si>
  <si>
    <t>Property, plant and equipment</t>
  </si>
  <si>
    <t>The valuations of land and buildings have been brought forward, without amendment, from</t>
  </si>
  <si>
    <t>the previous annual financial report.</t>
  </si>
  <si>
    <t>Inventories</t>
  </si>
  <si>
    <t>Segment information</t>
  </si>
  <si>
    <t>Segment information is presented in respect of the Group's business segment.</t>
  </si>
  <si>
    <t>Manufacturing</t>
  </si>
  <si>
    <t>Machineries</t>
  </si>
  <si>
    <t>Revenue</t>
  </si>
  <si>
    <t>Profit before tax</t>
  </si>
  <si>
    <t>Inter-segment elimination</t>
  </si>
  <si>
    <t>Debt and equity securities</t>
  </si>
  <si>
    <t>Review of performance</t>
  </si>
  <si>
    <t>Variation of results against the preceding quarter</t>
  </si>
  <si>
    <t>Current</t>
  </si>
  <si>
    <t>Non-current</t>
  </si>
  <si>
    <t>Off Balance Sheet financial instruments</t>
  </si>
  <si>
    <t>Material litigation</t>
  </si>
  <si>
    <t>Taxation</t>
  </si>
  <si>
    <t>Investment in associates</t>
  </si>
  <si>
    <t>Investment property</t>
  </si>
  <si>
    <t>Current assets</t>
  </si>
  <si>
    <t>Trade and other receivables</t>
  </si>
  <si>
    <t>Cash and cash equivalents</t>
  </si>
  <si>
    <t>Current liabilities</t>
  </si>
  <si>
    <t>Trade and other payables</t>
  </si>
  <si>
    <t>Borrowings (secured)</t>
  </si>
  <si>
    <t>Net current assets</t>
  </si>
  <si>
    <t>Financed by :</t>
  </si>
  <si>
    <t>Capital and reserves</t>
  </si>
  <si>
    <t>Share capital</t>
  </si>
  <si>
    <t>Reserves</t>
  </si>
  <si>
    <t>Minority shareholders' interest</t>
  </si>
  <si>
    <t xml:space="preserve">Long term and deferred liabilities </t>
  </si>
  <si>
    <t>Deferred taxation</t>
  </si>
  <si>
    <t xml:space="preserve">The Condensed Consolidated Balance Sheet should be read in conjunction with the </t>
  </si>
  <si>
    <t>Operating profit</t>
  </si>
  <si>
    <t>Interest expense</t>
  </si>
  <si>
    <t>Interest income</t>
  </si>
  <si>
    <t>Share of profit of associates</t>
  </si>
  <si>
    <t>Tax expense</t>
  </si>
  <si>
    <t>Profit after tax</t>
  </si>
  <si>
    <t>Net profit for the period</t>
  </si>
  <si>
    <t>Basic earnings per ordinary share (sen)</t>
  </si>
  <si>
    <t xml:space="preserve">The Condensed Consolidated Income statements should be read in conjunction with the </t>
  </si>
  <si>
    <t>Net profit before tax</t>
  </si>
  <si>
    <t>Adjustment for non-cash flow items :</t>
  </si>
  <si>
    <t>Operating profit before changes in working capital</t>
  </si>
  <si>
    <t>Net change in Cash and Cash Equivalents</t>
  </si>
  <si>
    <t xml:space="preserve">The Condensed Consolidated Cash Flow Statements should be read in conjunction with the </t>
  </si>
  <si>
    <t>Dividends paid</t>
  </si>
  <si>
    <t>Payment of hire purchase liabilities</t>
  </si>
  <si>
    <t>Sale of Investments and/or Properties</t>
  </si>
  <si>
    <t>financial year todate nor any profit or loss arising thereon.</t>
  </si>
  <si>
    <t>Corporate proposals</t>
  </si>
  <si>
    <t>Group Borrowings and Debt Securities</t>
  </si>
  <si>
    <t>Term loan (secured)</t>
  </si>
  <si>
    <t>Hire purchase liabilities</t>
  </si>
  <si>
    <t>Dividend</t>
  </si>
  <si>
    <t>Changes in composition of the Group</t>
  </si>
  <si>
    <t>Seasonal or cyclical factors</t>
  </si>
  <si>
    <t>Changes in contingent liabilities</t>
  </si>
  <si>
    <t>Audit qualifications</t>
  </si>
  <si>
    <t>There were no audit qualifications in the annual financial statements for the year ended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</si>
  <si>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</si>
  <si>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</si>
  <si>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</si>
  <si>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</si>
  <si>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</si>
  <si>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</si>
  <si>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</si>
  <si>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Manufacturing segment is subject to seasonal and cyclical factors while machinery</t>
  </si>
  <si>
    <t>segment is not.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</si>
  <si>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</si>
  <si>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</si>
  <si>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</si>
  <si>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</si>
  <si>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</si>
  <si>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</si>
  <si>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</si>
  <si>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</si>
  <si>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</si>
  <si>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</si>
  <si>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</si>
  <si>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</si>
  <si>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</si>
  <si>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</si>
  <si>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</si>
  <si>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</si>
  <si>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</si>
  <si>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</si>
  <si>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</si>
  <si>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</si>
  <si>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</si>
  <si>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</si>
  <si>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</si>
  <si>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</si>
  <si>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</si>
  <si>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Inter segment pricing is based on negotiated terms.</t>
  </si>
  <si>
    <t>There were no material events subsequent to the current financial quarter ended</t>
  </si>
  <si>
    <t>affect the results of the operations of the Group.</t>
  </si>
  <si>
    <t>Cash and bank balances</t>
  </si>
  <si>
    <t>Bank overdraft</t>
  </si>
  <si>
    <t xml:space="preserve">Depreciation </t>
  </si>
  <si>
    <t>Purchase or Sale of Quoted Securities</t>
  </si>
  <si>
    <t>Add : Minority interest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</si>
  <si>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</si>
  <si>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</si>
  <si>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</si>
  <si>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Dividends received from associates</t>
  </si>
  <si>
    <t>Dividends paid to shareholders of the company</t>
  </si>
  <si>
    <t>Non-distributable</t>
  </si>
  <si>
    <t>Distributable</t>
  </si>
  <si>
    <t>Cash flows from financing activities</t>
  </si>
  <si>
    <t>Net cash flow (used in)/generated from</t>
  </si>
  <si>
    <t>operating activities</t>
  </si>
  <si>
    <t>Cash flows from operating activities</t>
  </si>
  <si>
    <t>Trust receipts</t>
  </si>
  <si>
    <t>Deferred tax expense</t>
  </si>
  <si>
    <t>Income tax expense</t>
  </si>
  <si>
    <t>-current</t>
  </si>
  <si>
    <t xml:space="preserve">Borrowings </t>
  </si>
  <si>
    <t>Basis of preparation</t>
  </si>
  <si>
    <t>Payment of term loan</t>
  </si>
  <si>
    <t>Other non-cash items</t>
  </si>
  <si>
    <t>There were no unusual items that have a material effect on the assets, liabilities, equity,</t>
  </si>
  <si>
    <t>net income or cashflow for the current quarter and financial year todate.</t>
  </si>
  <si>
    <t>Basic earnings per share</t>
  </si>
  <si>
    <t>Weighted average number</t>
  </si>
  <si>
    <t>Current Quarter</t>
  </si>
  <si>
    <t>Cumulative Quarter</t>
  </si>
  <si>
    <t>Net profit for the period (RM '000)</t>
  </si>
  <si>
    <t>Basic EPS (sen)</t>
  </si>
  <si>
    <t>Deposits with licensed banks</t>
  </si>
  <si>
    <t>There were no sale of investments or properties for the current financial quarter and year todate.</t>
  </si>
  <si>
    <t>There were no purchase or sale of quoted securities for the current financial quarter and</t>
  </si>
  <si>
    <t>Property/Investment</t>
  </si>
  <si>
    <t xml:space="preserve">Bank overdraft </t>
  </si>
  <si>
    <t>The interim financial report is unaudited and has been prepared in compliance with</t>
  </si>
  <si>
    <t xml:space="preserve">The interim financial report should be read in conjunction with the audited financial </t>
  </si>
  <si>
    <t>ESOS</t>
  </si>
  <si>
    <t xml:space="preserve">There are no outstanding corporate proposals that have not been completed as at the date of </t>
  </si>
  <si>
    <t>this report.</t>
  </si>
  <si>
    <t xml:space="preserve">Barring any unforeseen circumstances, the operating performance of the Group is </t>
  </si>
  <si>
    <t xml:space="preserve"> </t>
  </si>
  <si>
    <t>-under/(over)provision in prior years</t>
  </si>
  <si>
    <t>Diluted earnings per ordinary share (sen)</t>
  </si>
  <si>
    <t>investing activities</t>
  </si>
  <si>
    <t>Cash flows from investing activities</t>
  </si>
  <si>
    <t>financing activities</t>
  </si>
  <si>
    <t>Unallocated expenses</t>
  </si>
  <si>
    <t xml:space="preserve">Included in short-term borrowings are trust receipt borrowings denominated in the </t>
  </si>
  <si>
    <t>USD</t>
  </si>
  <si>
    <t>EUR</t>
  </si>
  <si>
    <t>JPY</t>
  </si>
  <si>
    <t>Rate</t>
  </si>
  <si>
    <t>following foreign currencies :</t>
  </si>
  <si>
    <t>of shares in issue ('000)</t>
  </si>
  <si>
    <t>Net profit for the period/year</t>
  </si>
  <si>
    <t>At 1 January 2004</t>
  </si>
  <si>
    <t>Goodwill on consolidation</t>
  </si>
  <si>
    <t>Weighted average number of ordinary shares</t>
  </si>
  <si>
    <t>Issued ordinary shares at beginning of the year</t>
  </si>
  <si>
    <t>Effect of allotment of shares pursuant to ESOS</t>
  </si>
  <si>
    <t>Cash and Cash Equivalents at the beginning of the period</t>
  </si>
  <si>
    <t>Cash and Cash Equivalents at the end of the period</t>
  </si>
  <si>
    <t>Cash and cash equivalents at the end of the period</t>
  </si>
  <si>
    <t>3 months ended</t>
  </si>
  <si>
    <t xml:space="preserve">RM </t>
  </si>
  <si>
    <t>Not applicable.</t>
  </si>
  <si>
    <t>31 Dec 2004</t>
  </si>
  <si>
    <t>There are no changes in the composition of the Group for the current financial quarter.</t>
  </si>
  <si>
    <t>31.12.04</t>
  </si>
  <si>
    <t>Deferred tax asset</t>
  </si>
  <si>
    <t>Tax recoverable</t>
  </si>
  <si>
    <t>Provision for taxation</t>
  </si>
  <si>
    <t>Diluted earnings per ordinary share</t>
  </si>
  <si>
    <t>The calculation of basic earnings per share is based on the net profit attributable</t>
  </si>
  <si>
    <t>to ordinary shareholders and the weighted average number of ordinary shares</t>
  </si>
  <si>
    <t>in issue :</t>
  </si>
  <si>
    <t>The calculation of diluted earnings per share is based on the net profit attributable</t>
  </si>
  <si>
    <t>Effect of share options</t>
  </si>
  <si>
    <t>Proceeds from disposal of plant and equipment</t>
  </si>
  <si>
    <t>Purchase of plant and equipment</t>
  </si>
  <si>
    <t>Weighted average number of shares (diluted)</t>
  </si>
  <si>
    <t>Weighted average number of shares as above</t>
  </si>
  <si>
    <t>Annual Financial Report for the year ended 31 December 2004.</t>
  </si>
  <si>
    <t>with the Annual Financial Report for the year ended 31 December 2004.</t>
  </si>
  <si>
    <t>At 1 January 2005</t>
  </si>
  <si>
    <t>statements of the Group for the year ended 31 December 2004.</t>
  </si>
  <si>
    <t>ended 31 December 2004.</t>
  </si>
  <si>
    <t>31 December 2004.</t>
  </si>
  <si>
    <t>reinvestment allowance.</t>
  </si>
  <si>
    <t>Investment in jointly controlled entity</t>
  </si>
  <si>
    <t>The company did not pay any dividend during the current quarter.</t>
  </si>
  <si>
    <t>Investment in a Jointly controlled entity</t>
  </si>
  <si>
    <t>Notes to the interim financial report as per MASB 26</t>
  </si>
  <si>
    <t>MASB 26, Interim Financial Reporting.</t>
  </si>
  <si>
    <t>Explanatory notes as required by Bursa Malaysia's Listing Requirements</t>
  </si>
  <si>
    <t xml:space="preserve">  </t>
  </si>
  <si>
    <t>Increase/(Decrease) in working capital</t>
  </si>
  <si>
    <t>Other cash used in operations (income tax etc)</t>
  </si>
  <si>
    <t xml:space="preserve">A subsidiary of the Company had entered into a Sale and Purchase Agreement </t>
  </si>
  <si>
    <t>For further information, please refer to the announcement released to Bursa Malaysia</t>
  </si>
  <si>
    <t>pertaining to the matter.</t>
  </si>
  <si>
    <t>for the expansion of its business.</t>
  </si>
  <si>
    <t>For the year ended 31 December 2005</t>
  </si>
  <si>
    <t>Year ended 31 December</t>
  </si>
  <si>
    <t>At 31 December 2004</t>
  </si>
  <si>
    <t>At 31 December 2005</t>
  </si>
  <si>
    <t>31 Dec 2005</t>
  </si>
  <si>
    <t>Issue of shares</t>
  </si>
  <si>
    <t>Interest paid</t>
  </si>
  <si>
    <t>12 months ended 31 Dec</t>
  </si>
  <si>
    <t>to acquire a piece of vacant land in Seri Kembangan for a total consideration of RM 7.5 million</t>
  </si>
  <si>
    <t>31 December 2005 up to the date of this report, which is likely to substantially</t>
  </si>
  <si>
    <t>31 Dec</t>
  </si>
  <si>
    <t>12 months ended</t>
  </si>
  <si>
    <t>31.12.05</t>
  </si>
  <si>
    <t>Page 1</t>
  </si>
  <si>
    <t>Page 2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</si>
  <si>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</si>
  <si>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</si>
  <si>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</si>
  <si>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</si>
  <si>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</si>
  <si>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</si>
  <si>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</si>
  <si>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</si>
  <si>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compared to RM 32.1 million in the corresponding quarter of the previous year.</t>
  </si>
  <si>
    <t xml:space="preserve">The Group's profit before taxation for the fourth quarter ended 31 December 2005 was </t>
  </si>
  <si>
    <t>compared to RM 6.4 million in the immediate preceding quarter. (Quarter 3)</t>
  </si>
  <si>
    <t>Prospects for the coming financial year</t>
  </si>
  <si>
    <t>During the quarter, a subsidiary of the Company had drawndown term loan and overdraft</t>
  </si>
  <si>
    <t xml:space="preserve">facilities of RM 8 million and RM 2 million respectively for the purchase of 2 pieces of </t>
  </si>
  <si>
    <t>The Board of Directors is recommending for shareholders' approval at the forthcoming</t>
  </si>
  <si>
    <t>for the financial year ended 31 December 2005.</t>
  </si>
  <si>
    <t>The date of the Annual General Meeting and book closure for dividend entitlement will</t>
  </si>
  <si>
    <t>be announced in due course.</t>
  </si>
  <si>
    <t>HKD</t>
  </si>
  <si>
    <t>The company issued 246,000 shares in the current quarter under ESOS, thus increasing</t>
  </si>
  <si>
    <t>the paid up share capital to RM 63,331,000.</t>
  </si>
  <si>
    <t>Share of losses in Beijing associate</t>
  </si>
  <si>
    <t>land and building for the expansion of its business.</t>
  </si>
  <si>
    <t>The profit before taxation for the Group was slightly lower compared to the previous year</t>
  </si>
  <si>
    <t xml:space="preserve">jointly controlled entity in Beijing, China. </t>
  </si>
  <si>
    <t xml:space="preserve">Share of profit of other associates </t>
  </si>
  <si>
    <t>Share of profit/(loss) of associates</t>
  </si>
  <si>
    <t>Share of losses in associates</t>
  </si>
  <si>
    <t>Annual General Meeting, a first and final dividend of 10 sen per share, less tax,</t>
  </si>
  <si>
    <t>expected to be fair for the next financial year.</t>
  </si>
  <si>
    <t>Foreign currency</t>
  </si>
  <si>
    <t>Amount</t>
  </si>
  <si>
    <t>Exchange</t>
  </si>
  <si>
    <t>rate</t>
  </si>
  <si>
    <t>Maturity</t>
  </si>
  <si>
    <t>date</t>
  </si>
  <si>
    <t>US Dollar</t>
  </si>
  <si>
    <t>Feb 2006</t>
  </si>
  <si>
    <t>Mar 2006</t>
  </si>
  <si>
    <t>The Group does not have any financial instrument with off balance sheet risk</t>
  </si>
  <si>
    <t>currencies in relation to the Group's sales and purchases.</t>
  </si>
  <si>
    <t>Forward foreign exchange contracts are entered into with licensed banks</t>
  </si>
  <si>
    <t>to hedge certain portions of the Group's sales and purchases. All the foreign</t>
  </si>
  <si>
    <t>exchange contracts mature within 12 months and any gain or loss on</t>
  </si>
  <si>
    <t>foreign exchange contracts are dealt with in the income statement.</t>
  </si>
  <si>
    <t>Equivalent</t>
  </si>
  <si>
    <t xml:space="preserve"> in RM</t>
  </si>
  <si>
    <t xml:space="preserve">Details of the share of losses in associates as reported in the income statement are as </t>
  </si>
  <si>
    <t>follows :</t>
  </si>
  <si>
    <t>Share of associated cos' taxation</t>
  </si>
  <si>
    <t>Payment of /(proceeds from) borrowings</t>
  </si>
  <si>
    <t>Drawdown of borrowings</t>
  </si>
  <si>
    <t>The Group's effective tax rate is lower than the statutory tax rate due to availability of</t>
  </si>
  <si>
    <t>as at 23 February 2006, apart from outstanding forward contracts on foreign</t>
  </si>
  <si>
    <t>The following forward contracts sold and outstanding as at 23 February 2006 :</t>
  </si>
  <si>
    <t>Unaudited Condensed consolidated income statements</t>
  </si>
  <si>
    <t>Unaudited Condensed Consolidated Balance Sheet</t>
  </si>
  <si>
    <t>Unaudited Condensed Consolidated Statement of Changes in Equity</t>
  </si>
  <si>
    <t>Unaudited Condensed Consolidated Cash Flow Statements</t>
  </si>
  <si>
    <t xml:space="preserve">The Group's turnover for the fourth quarter ended 31 December 2005 was RM 33.1 million </t>
  </si>
  <si>
    <t>RM 2.6 million compared to RM 3.4 million in the corresponding quarter of the previous year.</t>
  </si>
  <si>
    <t>For the quarter under review, the Group recorded a profit before tax of RM 2.6 million</t>
  </si>
  <si>
    <t>facilities granted to subsidiaries amounted to RM 70.0 million as at the date of</t>
  </si>
  <si>
    <t>Drawdown of hire purchase</t>
  </si>
  <si>
    <t>Drawdown of term loan</t>
  </si>
  <si>
    <t xml:space="preserve">as provisions amounting to RM 1,532,000  were made for the Group's share of losses in the </t>
  </si>
  <si>
    <t>By Order of the Board,</t>
  </si>
  <si>
    <t>HOH FONG YIN (MAICSA 0809434)</t>
  </si>
  <si>
    <t>Company Secretary</t>
  </si>
  <si>
    <t>Dated : 27th February 2006</t>
  </si>
  <si>
    <t>Net asset per share (RM)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</si>
</sst>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#,##0.0000"/>
    <numFmt numFmtId="179" formatCode="#,##0.000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0.0000"/>
    <numFmt numFmtId="184" formatCode="0.0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" fillId="0" borderId="0" xfId="0" applyFont="1" applyAlignment="1">
      <alignment horizontal="left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right"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0" fillId="0" borderId="7" xfId="0" applyNumberFormat="1" applyBorder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ill="1" applyBorder="1" applyAlignment="1">
      <alignment/>
    </xf>
    <xf numFmtId="16" fontId="1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8" fontId="0" fillId="0" borderId="0" xfId="0" applyNumberFormat="1" applyFont="1" applyAlignment="1">
      <alignment/>
    </xf>
    <xf numFmtId="3" fontId="0" fillId="0" borderId="3" xfId="0" applyNumberFormat="1" applyBorder="1" applyAlignment="1">
      <alignment horizontal="right"/>
    </xf>
    <xf numFmtId="0" fontId="0" fillId="0" borderId="6" xfId="0" applyBorder="1" applyAlignment="1">
      <alignment/>
    </xf>
    <xf numFmtId="182" fontId="0" fillId="0" borderId="6" xfId="15" applyNumberFormat="1" applyBorder="1" applyAlignment="1">
      <alignment/>
    </xf>
    <xf numFmtId="3" fontId="0" fillId="0" borderId="11" xfId="0" applyNumberFormat="1" applyBorder="1" applyAlignment="1">
      <alignment/>
    </xf>
    <xf numFmtId="182" fontId="0" fillId="0" borderId="0" xfId="15" applyNumberFormat="1" applyAlignment="1">
      <alignment/>
    </xf>
    <xf numFmtId="182" fontId="0" fillId="0" borderId="1" xfId="15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8" xfId="0" applyFont="1" applyBorder="1" applyAlignment="1">
      <alignment/>
    </xf>
    <xf numFmtId="182" fontId="0" fillId="0" borderId="5" xfId="15" applyNumberFormat="1" applyFont="1" applyBorder="1" applyAlignment="1">
      <alignment/>
    </xf>
    <xf numFmtId="182" fontId="0" fillId="0" borderId="6" xfId="15" applyNumberFormat="1" applyFont="1" applyBorder="1" applyAlignment="1">
      <alignment/>
    </xf>
    <xf numFmtId="183" fontId="0" fillId="0" borderId="5" xfId="0" applyNumberFormat="1" applyFont="1" applyBorder="1" applyAlignment="1">
      <alignment/>
    </xf>
    <xf numFmtId="183" fontId="0" fillId="0" borderId="6" xfId="0" applyNumberFormat="1" applyFont="1" applyBorder="1" applyAlignment="1">
      <alignment/>
    </xf>
    <xf numFmtId="17" fontId="0" fillId="0" borderId="5" xfId="0" applyNumberFormat="1" applyFont="1" applyBorder="1" applyAlignment="1" quotePrefix="1">
      <alignment horizontal="right"/>
    </xf>
    <xf numFmtId="0" fontId="0" fillId="0" borderId="5" xfId="0" applyFont="1" applyFill="1" applyBorder="1" applyAlignment="1" quotePrefix="1">
      <alignment horizontal="right"/>
    </xf>
    <xf numFmtId="0" fontId="0" fillId="0" borderId="6" xfId="0" applyFont="1" applyFill="1" applyBorder="1" applyAlignment="1" quotePrefix="1">
      <alignment horizontal="right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right"/>
    </xf>
    <xf numFmtId="3" fontId="0" fillId="2" borderId="0" xfId="0" applyNumberForma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3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14" xfId="0" applyFont="1" applyBorder="1" applyAlignment="1">
      <alignment horizontal="right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2">
      <selection activeCell="E25" sqref="E25"/>
    </sheetView>
  </sheetViews>
  <sheetFormatPr defaultColWidth="9.140625" defaultRowHeight="12.75"/>
  <cols>
    <col min="1" max="1" width="25.140625" style="0" customWidth="1"/>
    <col min="2" max="3" width="9.140625" style="2" customWidth="1"/>
    <col min="4" max="4" width="10.28125" style="2" customWidth="1"/>
    <col min="5" max="5" width="13.7109375" style="2" customWidth="1"/>
    <col min="6" max="6" width="9.140625" style="2" customWidth="1"/>
  </cols>
  <sheetData>
    <row r="1" ht="12.75">
      <c r="A1" s="4" t="s">
        <v>0</v>
      </c>
    </row>
    <row r="2" ht="12.75">
      <c r="F2" s="3" t="s">
        <v>235</v>
      </c>
    </row>
    <row r="3" ht="12.75">
      <c r="A3" s="4" t="s">
        <v>292</v>
      </c>
    </row>
    <row r="4" ht="12.75">
      <c r="A4" s="4" t="s">
        <v>220</v>
      </c>
    </row>
    <row r="5" ht="12.75">
      <c r="A5" s="4"/>
    </row>
    <row r="6" spans="1:5" ht="12.75">
      <c r="A6" s="4"/>
      <c r="B6" s="80" t="s">
        <v>125</v>
      </c>
      <c r="C6" s="80"/>
      <c r="D6" s="80"/>
      <c r="E6" s="18" t="s">
        <v>126</v>
      </c>
    </row>
    <row r="8" spans="2:6" ht="12.75">
      <c r="B8" s="3" t="s">
        <v>1</v>
      </c>
      <c r="C8" s="3" t="s">
        <v>1</v>
      </c>
      <c r="D8" s="3" t="s">
        <v>8</v>
      </c>
      <c r="E8" s="3" t="s">
        <v>3</v>
      </c>
      <c r="F8" s="3"/>
    </row>
    <row r="9" spans="2:6" ht="12.75">
      <c r="B9" s="3" t="s">
        <v>2</v>
      </c>
      <c r="C9" s="3" t="s">
        <v>7</v>
      </c>
      <c r="D9" s="3" t="s">
        <v>9</v>
      </c>
      <c r="E9" s="3" t="s">
        <v>4</v>
      </c>
      <c r="F9" s="3" t="s">
        <v>5</v>
      </c>
    </row>
    <row r="10" spans="1:6" ht="12.75">
      <c r="A10" s="45"/>
      <c r="B10" s="18" t="s">
        <v>6</v>
      </c>
      <c r="C10" s="18" t="s">
        <v>6</v>
      </c>
      <c r="D10" s="18" t="s">
        <v>6</v>
      </c>
      <c r="E10" s="18" t="s">
        <v>6</v>
      </c>
      <c r="F10" s="18" t="s">
        <v>6</v>
      </c>
    </row>
    <row r="11" spans="2:6" ht="12.75">
      <c r="B11" s="7"/>
      <c r="C11" s="7"/>
      <c r="D11" s="7"/>
      <c r="E11" s="7"/>
      <c r="F11" s="7"/>
    </row>
    <row r="13" spans="1:6" ht="12.75">
      <c r="A13" s="4" t="s">
        <v>173</v>
      </c>
      <c r="B13" s="2">
        <v>61611</v>
      </c>
      <c r="C13" s="2">
        <v>3699</v>
      </c>
      <c r="D13" s="2">
        <v>1490</v>
      </c>
      <c r="E13" s="2">
        <v>25370</v>
      </c>
      <c r="F13" s="2">
        <f>SUM(B13:E13)</f>
        <v>92170</v>
      </c>
    </row>
    <row r="14" ht="12.75">
      <c r="A14" s="4"/>
    </row>
    <row r="15" spans="1:6" ht="12.75">
      <c r="A15" t="s">
        <v>56</v>
      </c>
      <c r="E15" s="2">
        <v>15086</v>
      </c>
      <c r="F15" s="2">
        <f>SUM(B15:E15)</f>
        <v>15086</v>
      </c>
    </row>
    <row r="16" spans="1:6" ht="12.75">
      <c r="A16" s="14" t="s">
        <v>154</v>
      </c>
      <c r="B16" s="2">
        <v>692</v>
      </c>
      <c r="C16" s="2">
        <v>28</v>
      </c>
      <c r="F16" s="2">
        <f>SUM(B16:E16)</f>
        <v>720</v>
      </c>
    </row>
    <row r="17" spans="1:6" ht="12.75">
      <c r="A17" s="14" t="s">
        <v>64</v>
      </c>
      <c r="E17" s="2">
        <v>-3110</v>
      </c>
      <c r="F17" s="2">
        <f>SUM(B17:E17)</f>
        <v>-3110</v>
      </c>
    </row>
    <row r="19" spans="1:6" ht="12.75">
      <c r="A19" s="4" t="s">
        <v>222</v>
      </c>
      <c r="B19" s="5">
        <f>SUM(B13:B17)</f>
        <v>62303</v>
      </c>
      <c r="C19" s="5">
        <f>SUM(C13:C17)</f>
        <v>3727</v>
      </c>
      <c r="D19" s="5">
        <f>SUM(D13:D17)</f>
        <v>1490</v>
      </c>
      <c r="E19" s="5">
        <f>SUM(E13:E17)</f>
        <v>37346</v>
      </c>
      <c r="F19" s="5">
        <f>SUM(B19:E19)</f>
        <v>104866</v>
      </c>
    </row>
    <row r="20" spans="1:6" ht="12.75">
      <c r="A20" s="4"/>
      <c r="B20" s="16"/>
      <c r="C20" s="16"/>
      <c r="D20" s="16"/>
      <c r="E20" s="16"/>
      <c r="F20" s="16"/>
    </row>
    <row r="21" spans="1:6" ht="12.75">
      <c r="A21" s="4"/>
      <c r="B21" s="16"/>
      <c r="C21" s="24"/>
      <c r="D21" s="24"/>
      <c r="E21" s="24"/>
      <c r="F21" s="24"/>
    </row>
    <row r="22" spans="1:6" ht="12.75">
      <c r="A22" s="4" t="s">
        <v>202</v>
      </c>
      <c r="B22" s="24">
        <f>+B19</f>
        <v>62303</v>
      </c>
      <c r="C22" s="24">
        <f>+C19</f>
        <v>3727</v>
      </c>
      <c r="D22" s="24">
        <f>+D19</f>
        <v>1490</v>
      </c>
      <c r="E22" s="24">
        <f>+E19</f>
        <v>37346</v>
      </c>
      <c r="F22" s="24">
        <f>+F19</f>
        <v>104866</v>
      </c>
    </row>
    <row r="23" ht="12.75">
      <c r="A23" s="4"/>
    </row>
    <row r="24" spans="1:6" ht="12.75">
      <c r="A24" t="s">
        <v>56</v>
      </c>
      <c r="E24" s="2">
        <v>14616</v>
      </c>
      <c r="F24" s="24">
        <f>SUM(B24:E24)</f>
        <v>14616</v>
      </c>
    </row>
    <row r="25" spans="1:6" ht="12.75">
      <c r="A25" s="14" t="s">
        <v>154</v>
      </c>
      <c r="B25" s="2">
        <v>1028</v>
      </c>
      <c r="C25" s="2">
        <v>41</v>
      </c>
      <c r="F25" s="24">
        <f>SUM(B25:E25)</f>
        <v>1069</v>
      </c>
    </row>
    <row r="26" spans="1:6" ht="12.75">
      <c r="A26" s="14" t="s">
        <v>64</v>
      </c>
      <c r="E26" s="2">
        <v>-4503</v>
      </c>
      <c r="F26" s="2">
        <f>SUM(B26:E26)</f>
        <v>-4503</v>
      </c>
    </row>
    <row r="28" spans="1:6" ht="12.75">
      <c r="A28" s="4" t="s">
        <v>223</v>
      </c>
      <c r="B28" s="5">
        <f>SUM(B22:B26)</f>
        <v>63331</v>
      </c>
      <c r="C28" s="5">
        <f>SUM(C22:C26)</f>
        <v>3768</v>
      </c>
      <c r="D28" s="5">
        <f>SUM(D22:D26)</f>
        <v>1490</v>
      </c>
      <c r="E28" s="5">
        <f>SUM(E22:E26)</f>
        <v>47459</v>
      </c>
      <c r="F28" s="5">
        <f>SUM(B28:E28)</f>
        <v>116048</v>
      </c>
    </row>
    <row r="29" spans="1:6" ht="12.75">
      <c r="A29" s="4"/>
      <c r="B29" s="16"/>
      <c r="C29" s="16"/>
      <c r="D29" s="16"/>
      <c r="E29" s="16"/>
      <c r="F29" s="16"/>
    </row>
    <row r="30" ht="12.75">
      <c r="A30" s="4" t="s">
        <v>11</v>
      </c>
    </row>
    <row r="31" ht="12.75">
      <c r="A31" s="4" t="s">
        <v>201</v>
      </c>
    </row>
  </sheetData>
  <mergeCells count="1">
    <mergeCell ref="B6:D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4">
      <selection activeCell="A27" sqref="A27"/>
    </sheetView>
  </sheetViews>
  <sheetFormatPr defaultColWidth="9.140625" defaultRowHeight="12.75"/>
  <cols>
    <col min="1" max="1" width="41.140625" style="0" customWidth="1"/>
    <col min="4" max="4" width="2.7109375" style="0" customWidth="1"/>
  </cols>
  <sheetData>
    <row r="1" ht="12.75">
      <c r="A1" s="4" t="s">
        <v>0</v>
      </c>
    </row>
    <row r="2" ht="12.75">
      <c r="F2" s="1" t="s">
        <v>233</v>
      </c>
    </row>
    <row r="3" spans="1:7" ht="12.75">
      <c r="A3" s="4" t="s">
        <v>290</v>
      </c>
      <c r="G3" t="s">
        <v>213</v>
      </c>
    </row>
    <row r="4" ht="12.75">
      <c r="A4" s="4" t="s">
        <v>220</v>
      </c>
    </row>
    <row r="5" ht="12.75">
      <c r="A5" s="4"/>
    </row>
    <row r="6" spans="1:6" ht="12.75">
      <c r="A6" s="4"/>
      <c r="F6" s="4"/>
    </row>
    <row r="7" spans="1:6" ht="12.75">
      <c r="A7" s="4"/>
      <c r="C7" s="13"/>
      <c r="F7" s="13"/>
    </row>
    <row r="8" spans="2:6" ht="12.75">
      <c r="B8" s="81"/>
      <c r="C8" s="81"/>
      <c r="D8" s="35"/>
      <c r="E8" s="81"/>
      <c r="F8" s="81"/>
    </row>
    <row r="9" spans="2:6" ht="12.75">
      <c r="B9" s="82" t="s">
        <v>143</v>
      </c>
      <c r="C9" s="83"/>
      <c r="D9" s="36"/>
      <c r="E9" s="84" t="s">
        <v>144</v>
      </c>
      <c r="F9" s="83"/>
    </row>
    <row r="10" spans="1:6" ht="12.75">
      <c r="A10" s="4" t="s">
        <v>221</v>
      </c>
      <c r="B10" s="4">
        <v>2005</v>
      </c>
      <c r="C10" s="4">
        <v>2004</v>
      </c>
      <c r="D10" s="37"/>
      <c r="E10" s="4">
        <v>2005</v>
      </c>
      <c r="F10" s="4">
        <v>2004</v>
      </c>
    </row>
    <row r="11" spans="2:6" ht="12.75">
      <c r="B11" s="13" t="s">
        <v>10</v>
      </c>
      <c r="C11" s="13" t="s">
        <v>10</v>
      </c>
      <c r="D11" s="38"/>
      <c r="E11" s="13" t="s">
        <v>10</v>
      </c>
      <c r="F11" s="13" t="s">
        <v>10</v>
      </c>
    </row>
    <row r="12" ht="12.75">
      <c r="D12" s="39"/>
    </row>
    <row r="13" spans="1:6" ht="12.75">
      <c r="A13" t="s">
        <v>22</v>
      </c>
      <c r="B13" s="2">
        <f>+E13-96223</f>
        <v>33051</v>
      </c>
      <c r="C13" s="2">
        <v>32137</v>
      </c>
      <c r="D13" s="40"/>
      <c r="E13" s="2">
        <v>129274</v>
      </c>
      <c r="F13" s="2">
        <v>115907</v>
      </c>
    </row>
    <row r="14" spans="2:6" ht="12.75">
      <c r="B14" s="2"/>
      <c r="C14" s="2"/>
      <c r="D14" s="40"/>
      <c r="E14" s="2"/>
      <c r="F14" s="2"/>
    </row>
    <row r="15" spans="2:6" ht="12.75">
      <c r="B15" s="2"/>
      <c r="C15" s="2"/>
      <c r="D15" s="40"/>
      <c r="E15" s="2"/>
      <c r="F15" s="2"/>
    </row>
    <row r="16" spans="1:6" ht="12.75">
      <c r="A16" t="s">
        <v>50</v>
      </c>
      <c r="B16" s="2">
        <f>+E16-16387</f>
        <v>3995</v>
      </c>
      <c r="C16" s="2">
        <v>3466</v>
      </c>
      <c r="D16" s="40"/>
      <c r="E16" s="2">
        <v>20382</v>
      </c>
      <c r="F16" s="2">
        <v>19548</v>
      </c>
    </row>
    <row r="17" spans="2:6" ht="12.75">
      <c r="B17" s="2"/>
      <c r="C17" s="2"/>
      <c r="D17" s="40"/>
      <c r="E17" s="2"/>
      <c r="F17" s="2"/>
    </row>
    <row r="18" spans="1:6" ht="12.75">
      <c r="A18" t="s">
        <v>52</v>
      </c>
      <c r="B18" s="2">
        <f>+E18-82</f>
        <v>30</v>
      </c>
      <c r="C18" s="2">
        <v>75</v>
      </c>
      <c r="D18" s="40"/>
      <c r="E18" s="2">
        <v>112</v>
      </c>
      <c r="F18" s="2">
        <v>301</v>
      </c>
    </row>
    <row r="19" spans="1:6" ht="12.75">
      <c r="A19" t="s">
        <v>51</v>
      </c>
      <c r="B19" s="2">
        <f>+E19+643</f>
        <v>-197</v>
      </c>
      <c r="C19" s="2">
        <v>-250</v>
      </c>
      <c r="D19" s="40"/>
      <c r="E19" s="2">
        <v>-840</v>
      </c>
      <c r="F19" s="2">
        <v>-796</v>
      </c>
    </row>
    <row r="20" spans="1:6" ht="12.75">
      <c r="A20" t="s">
        <v>261</v>
      </c>
      <c r="B20" s="7">
        <f>+E20-623</f>
        <v>-1258</v>
      </c>
      <c r="C20" s="7">
        <v>152</v>
      </c>
      <c r="D20" s="41"/>
      <c r="E20" s="7">
        <v>-635</v>
      </c>
      <c r="F20" s="7">
        <v>755</v>
      </c>
    </row>
    <row r="21" spans="2:6" ht="12.75">
      <c r="B21" s="2"/>
      <c r="C21" s="2"/>
      <c r="D21" s="40"/>
      <c r="E21" s="2"/>
      <c r="F21" s="2"/>
    </row>
    <row r="22" spans="1:6" ht="12.75">
      <c r="A22" t="s">
        <v>23</v>
      </c>
      <c r="B22" s="2">
        <f>SUM(B16:B20)</f>
        <v>2570</v>
      </c>
      <c r="C22" s="2">
        <f>SUM(C16:C20)</f>
        <v>3443</v>
      </c>
      <c r="D22" s="40"/>
      <c r="E22" s="2">
        <f>SUM(E16:E20)</f>
        <v>19019</v>
      </c>
      <c r="F22" s="2">
        <f>SUM(F16:F20)</f>
        <v>19808</v>
      </c>
    </row>
    <row r="23" spans="1:6" ht="12.75">
      <c r="A23" t="s">
        <v>54</v>
      </c>
      <c r="B23" s="7">
        <f>+E23+4050</f>
        <v>-356</v>
      </c>
      <c r="C23" s="7">
        <v>-461</v>
      </c>
      <c r="D23" s="41"/>
      <c r="E23" s="7">
        <v>-4406</v>
      </c>
      <c r="F23" s="7">
        <v>-4727</v>
      </c>
    </row>
    <row r="24" spans="1:6" ht="12.75">
      <c r="A24" t="s">
        <v>55</v>
      </c>
      <c r="B24" s="2">
        <f>SUM(B22:B23)</f>
        <v>2214</v>
      </c>
      <c r="C24" s="2">
        <f>SUM(C22:C23)</f>
        <v>2982</v>
      </c>
      <c r="D24" s="40"/>
      <c r="E24" s="2">
        <f>SUM(E22:E23)</f>
        <v>14613</v>
      </c>
      <c r="F24" s="2">
        <f>SUM(F22:F23)</f>
        <v>15081</v>
      </c>
    </row>
    <row r="25" spans="1:6" ht="12.75">
      <c r="A25" t="s">
        <v>119</v>
      </c>
      <c r="B25" s="2">
        <f>+E25-3</f>
        <v>1</v>
      </c>
      <c r="C25" s="2">
        <v>2</v>
      </c>
      <c r="D25" s="40"/>
      <c r="E25" s="2">
        <v>4</v>
      </c>
      <c r="F25" s="2">
        <v>5</v>
      </c>
    </row>
    <row r="26" spans="1:6" ht="12.75">
      <c r="A26" t="s">
        <v>172</v>
      </c>
      <c r="B26" s="5">
        <f>SUM(B24:B25)</f>
        <v>2215</v>
      </c>
      <c r="C26" s="5">
        <f>SUM(C24:C25)</f>
        <v>2984</v>
      </c>
      <c r="D26" s="42"/>
      <c r="E26" s="5">
        <f>SUM(E24:E25)</f>
        <v>14617</v>
      </c>
      <c r="F26" s="5">
        <f>SUM(F24:F25)</f>
        <v>15086</v>
      </c>
    </row>
    <row r="27" spans="2:6" ht="12.75">
      <c r="B27" s="2"/>
      <c r="C27" s="2"/>
      <c r="D27" s="2"/>
      <c r="E27" s="2"/>
      <c r="F27" s="2"/>
    </row>
    <row r="29" spans="1:6" ht="12.75">
      <c r="A29" t="s">
        <v>57</v>
      </c>
      <c r="B29" s="17">
        <f>+notes!E238</f>
        <v>3.5289244348144724</v>
      </c>
      <c r="C29" s="17">
        <f>+notes!F238</f>
        <v>4.817643165049484</v>
      </c>
      <c r="D29" s="17"/>
      <c r="E29" s="17">
        <f>+notes!G238</f>
        <v>23.287714882023995</v>
      </c>
      <c r="F29" s="17">
        <f>+notes!H238</f>
        <v>24.35</v>
      </c>
    </row>
    <row r="30" spans="2:6" ht="12.75">
      <c r="B30" s="17"/>
      <c r="C30" s="17"/>
      <c r="D30" s="17"/>
      <c r="E30" s="17"/>
      <c r="F30" s="17"/>
    </row>
    <row r="31" spans="1:6" ht="12.75">
      <c r="A31" s="14" t="s">
        <v>160</v>
      </c>
      <c r="B31" s="20">
        <f>+B26*100/64170</f>
        <v>3.451768739286271</v>
      </c>
      <c r="C31" s="20">
        <f>+C26*100/63304</f>
        <v>4.713762163528371</v>
      </c>
      <c r="D31" s="20"/>
      <c r="E31" s="20">
        <f>+E26*100/64170</f>
        <v>22.7785569580801</v>
      </c>
      <c r="F31" s="20">
        <v>23.83</v>
      </c>
    </row>
    <row r="32" spans="2:6" ht="12.75">
      <c r="B32" s="20"/>
      <c r="C32" s="20"/>
      <c r="D32" s="20"/>
      <c r="E32" s="20"/>
      <c r="F32" s="20"/>
    </row>
    <row r="33" spans="2:6" ht="12.75">
      <c r="B33" s="17"/>
      <c r="C33" s="17"/>
      <c r="D33" s="17"/>
      <c r="E33" s="17"/>
      <c r="F33" s="17"/>
    </row>
    <row r="35" ht="12.75">
      <c r="A35" s="4" t="s">
        <v>58</v>
      </c>
    </row>
    <row r="36" ht="12.75">
      <c r="A36" s="4" t="s">
        <v>200</v>
      </c>
    </row>
  </sheetData>
  <mergeCells count="4">
    <mergeCell ref="B8:C8"/>
    <mergeCell ref="B9:C9"/>
    <mergeCell ref="E8:F8"/>
    <mergeCell ref="E9:F9"/>
  </mergeCells>
  <printOptions/>
  <pageMargins left="0.75" right="0.75" top="1" bottom="1" header="0.5" footer="0.5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workbookViewId="0" topLeftCell="A34">
      <selection activeCell="A51" sqref="A51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11.57421875" style="0" customWidth="1"/>
    <col min="4" max="4" width="13.140625" style="0" customWidth="1"/>
    <col min="5" max="5" width="12.421875" style="0" customWidth="1"/>
  </cols>
  <sheetData>
    <row r="1" ht="12.75">
      <c r="A1" s="4" t="s">
        <v>0</v>
      </c>
    </row>
    <row r="2" ht="12.75">
      <c r="F2" s="1" t="s">
        <v>234</v>
      </c>
    </row>
    <row r="3" spans="1:2" ht="12.75">
      <c r="A3" s="4" t="s">
        <v>291</v>
      </c>
      <c r="B3" s="4"/>
    </row>
    <row r="4" spans="1:2" ht="12.75">
      <c r="A4" s="4" t="s">
        <v>223</v>
      </c>
      <c r="B4" s="4"/>
    </row>
    <row r="5" ht="12.75">
      <c r="A5" s="4"/>
    </row>
    <row r="6" spans="1:4" ht="12.75">
      <c r="A6" s="4"/>
      <c r="D6" s="13"/>
    </row>
    <row r="7" spans="3:5" ht="12.75">
      <c r="C7" s="4"/>
      <c r="D7" s="12" t="s">
        <v>224</v>
      </c>
      <c r="E7" s="12" t="s">
        <v>184</v>
      </c>
    </row>
    <row r="8" spans="3:5" ht="12.75">
      <c r="C8" s="4"/>
      <c r="D8" s="13" t="s">
        <v>10</v>
      </c>
      <c r="E8" s="13" t="s">
        <v>10</v>
      </c>
    </row>
    <row r="10" spans="1:5" ht="12.75">
      <c r="A10" t="s">
        <v>14</v>
      </c>
      <c r="D10" s="2">
        <v>58395</v>
      </c>
      <c r="E10" s="2">
        <v>43342</v>
      </c>
    </row>
    <row r="11" spans="1:5" ht="12.75">
      <c r="A11" t="s">
        <v>33</v>
      </c>
      <c r="D11" s="2">
        <v>7484</v>
      </c>
      <c r="E11" s="2">
        <v>7227</v>
      </c>
    </row>
    <row r="12" spans="1:5" ht="12.75">
      <c r="A12" t="s">
        <v>207</v>
      </c>
      <c r="D12" s="2">
        <v>1582</v>
      </c>
      <c r="E12" s="2">
        <v>1482</v>
      </c>
    </row>
    <row r="13" spans="1:5" ht="12.75">
      <c r="A13" t="s">
        <v>34</v>
      </c>
      <c r="D13" s="2">
        <v>8894</v>
      </c>
      <c r="E13" s="2">
        <v>8894</v>
      </c>
    </row>
    <row r="14" spans="1:5" ht="12.75">
      <c r="A14" t="s">
        <v>174</v>
      </c>
      <c r="D14" s="2">
        <v>0</v>
      </c>
      <c r="E14" s="2">
        <v>127</v>
      </c>
    </row>
    <row r="15" spans="1:5" ht="12.75">
      <c r="A15" t="s">
        <v>187</v>
      </c>
      <c r="D15" s="7">
        <v>191</v>
      </c>
      <c r="E15" s="7">
        <v>66</v>
      </c>
    </row>
    <row r="16" spans="4:5" ht="12.75">
      <c r="D16" s="2">
        <f>SUM(D10:D15)</f>
        <v>76546</v>
      </c>
      <c r="E16" s="2">
        <f>SUM(E10:E15)</f>
        <v>61138</v>
      </c>
    </row>
    <row r="17" spans="4:5" ht="12.75">
      <c r="D17" s="2"/>
      <c r="E17" s="2"/>
    </row>
    <row r="18" spans="1:5" ht="12.75">
      <c r="A18" s="4" t="s">
        <v>35</v>
      </c>
      <c r="D18" s="2"/>
      <c r="E18" s="2"/>
    </row>
    <row r="19" spans="1:5" ht="12.75">
      <c r="A19" t="s">
        <v>17</v>
      </c>
      <c r="D19" s="9">
        <v>37825</v>
      </c>
      <c r="E19" s="9">
        <v>32649</v>
      </c>
    </row>
    <row r="20" spans="1:5" ht="12.75">
      <c r="A20" t="s">
        <v>36</v>
      </c>
      <c r="D20" s="10">
        <v>39196</v>
      </c>
      <c r="E20" s="10">
        <v>33638</v>
      </c>
    </row>
    <row r="21" spans="1:5" ht="12.75">
      <c r="A21" t="s">
        <v>37</v>
      </c>
      <c r="D21" s="10">
        <v>14200</v>
      </c>
      <c r="E21" s="10">
        <v>15381</v>
      </c>
    </row>
    <row r="22" spans="1:5" ht="12.75">
      <c r="A22" t="s">
        <v>188</v>
      </c>
      <c r="D22" s="50">
        <v>274</v>
      </c>
      <c r="E22" s="49">
        <v>234</v>
      </c>
    </row>
    <row r="23" spans="4:5" ht="12.75">
      <c r="D23" s="11">
        <f>SUM(D19:D22)</f>
        <v>91495</v>
      </c>
      <c r="E23" s="11">
        <f>SUM(E19:E22)</f>
        <v>81902</v>
      </c>
    </row>
    <row r="24" spans="4:5" ht="12.75">
      <c r="D24" s="2"/>
      <c r="E24" s="2"/>
    </row>
    <row r="25" spans="1:5" ht="12.75">
      <c r="A25" s="4" t="s">
        <v>38</v>
      </c>
      <c r="D25" s="2"/>
      <c r="E25" s="2"/>
    </row>
    <row r="26" spans="1:5" ht="12.75">
      <c r="A26" t="s">
        <v>39</v>
      </c>
      <c r="D26" s="9">
        <v>11561</v>
      </c>
      <c r="E26" s="9">
        <v>9989</v>
      </c>
    </row>
    <row r="27" spans="1:5" ht="12.75">
      <c r="A27" t="s">
        <v>135</v>
      </c>
      <c r="D27" s="10">
        <v>22784</v>
      </c>
      <c r="E27" s="10">
        <v>16176</v>
      </c>
    </row>
    <row r="28" spans="1:5" ht="12.75">
      <c r="A28" t="s">
        <v>189</v>
      </c>
      <c r="D28" s="11">
        <v>579</v>
      </c>
      <c r="E28" s="11">
        <v>2085</v>
      </c>
    </row>
    <row r="29" spans="4:5" ht="12.75">
      <c r="D29" s="6">
        <f>SUM(D26:D28)</f>
        <v>34924</v>
      </c>
      <c r="E29" s="6">
        <f>SUM(E26:E28)</f>
        <v>28250</v>
      </c>
    </row>
    <row r="30" spans="4:5" ht="12.75">
      <c r="D30" s="2"/>
      <c r="E30" s="2"/>
    </row>
    <row r="31" spans="1:5" ht="12.75">
      <c r="A31" s="4" t="s">
        <v>41</v>
      </c>
      <c r="D31" s="2">
        <f>+D23-D29</f>
        <v>56571</v>
      </c>
      <c r="E31" s="2">
        <f>+E23-E29</f>
        <v>53652</v>
      </c>
    </row>
    <row r="32" spans="4:5" ht="12.75">
      <c r="D32" s="2"/>
      <c r="E32" s="2"/>
    </row>
    <row r="33" spans="4:5" ht="13.5" thickBot="1">
      <c r="D33" s="19">
        <f>+SUM(D10:D15)+D31</f>
        <v>133117</v>
      </c>
      <c r="E33" s="19">
        <f>+SUM(E10:E15)+E31</f>
        <v>114790</v>
      </c>
    </row>
    <row r="34" spans="4:5" ht="12.75">
      <c r="D34" s="2"/>
      <c r="E34" s="2"/>
    </row>
    <row r="35" spans="1:5" ht="12.75">
      <c r="A35" s="4" t="s">
        <v>42</v>
      </c>
      <c r="D35" s="2"/>
      <c r="E35" s="2"/>
    </row>
    <row r="36" spans="1:5" ht="12.75">
      <c r="A36" s="4" t="s">
        <v>43</v>
      </c>
      <c r="D36" s="2"/>
      <c r="E36" s="2"/>
    </row>
    <row r="37" spans="2:5" ht="12.75">
      <c r="B37" t="s">
        <v>44</v>
      </c>
      <c r="D37" s="16">
        <v>63331</v>
      </c>
      <c r="E37" s="16">
        <v>62303</v>
      </c>
    </row>
    <row r="38" spans="2:5" ht="12.75">
      <c r="B38" t="s">
        <v>45</v>
      </c>
      <c r="D38" s="7">
        <v>52717</v>
      </c>
      <c r="E38" s="7">
        <v>42563</v>
      </c>
    </row>
    <row r="39" spans="4:5" ht="12.75">
      <c r="D39" s="16">
        <f>SUM(D37:D38)</f>
        <v>116048</v>
      </c>
      <c r="E39" s="16">
        <f>SUM(E37:E38)</f>
        <v>104866</v>
      </c>
    </row>
    <row r="40" spans="4:5" ht="12.75">
      <c r="D40" s="2"/>
      <c r="E40" s="2"/>
    </row>
    <row r="41" spans="1:5" ht="12.75">
      <c r="A41" s="4" t="s">
        <v>46</v>
      </c>
      <c r="D41" s="2">
        <v>1450</v>
      </c>
      <c r="E41" s="2">
        <v>1455</v>
      </c>
    </row>
    <row r="42" spans="4:5" ht="12.75">
      <c r="D42" s="2"/>
      <c r="E42" s="2"/>
    </row>
    <row r="43" spans="1:5" ht="12.75">
      <c r="A43" s="4" t="s">
        <v>47</v>
      </c>
      <c r="D43" s="2"/>
      <c r="E43" s="2"/>
    </row>
    <row r="44" spans="2:5" ht="12.75">
      <c r="B44" t="s">
        <v>40</v>
      </c>
      <c r="D44" s="9">
        <v>8000</v>
      </c>
      <c r="E44" s="51">
        <v>1559</v>
      </c>
    </row>
    <row r="45" spans="2:5" ht="12.75">
      <c r="B45" t="s">
        <v>48</v>
      </c>
      <c r="D45" s="11">
        <v>7619</v>
      </c>
      <c r="E45" s="41">
        <v>6910</v>
      </c>
    </row>
    <row r="46" spans="4:5" ht="12.75">
      <c r="D46" s="6">
        <f>SUM(D44:D45)</f>
        <v>15619</v>
      </c>
      <c r="E46" s="42">
        <f>SUM(E44:E45)</f>
        <v>8469</v>
      </c>
    </row>
    <row r="47" spans="4:5" ht="12.75">
      <c r="D47" s="2"/>
      <c r="E47" s="2"/>
    </row>
    <row r="48" spans="4:5" ht="13.5" thickBot="1">
      <c r="D48" s="19">
        <f>+D39+D41+D46</f>
        <v>133117</v>
      </c>
      <c r="E48" s="19">
        <f>+E39+E41+E46</f>
        <v>114790</v>
      </c>
    </row>
    <row r="49" spans="4:5" ht="12.75">
      <c r="D49" s="16"/>
      <c r="E49" s="16"/>
    </row>
    <row r="50" spans="1:5" ht="12.75">
      <c r="A50" t="s">
        <v>305</v>
      </c>
      <c r="D50" s="34">
        <f>+(D39+D41)/D37</f>
        <v>1.8552999321027617</v>
      </c>
      <c r="E50" s="34">
        <f>+(E39+E41)/E37</f>
        <v>1.7065149350753575</v>
      </c>
    </row>
    <row r="51" spans="4:5" ht="12.75">
      <c r="D51" s="34"/>
      <c r="E51" s="34"/>
    </row>
    <row r="52" spans="4:5" ht="12.75">
      <c r="D52" s="16"/>
      <c r="E52" s="16"/>
    </row>
    <row r="53" spans="1:5" ht="12.75">
      <c r="A53" s="4" t="s">
        <v>49</v>
      </c>
      <c r="D53" s="2"/>
      <c r="E53" s="2"/>
    </row>
    <row r="54" spans="1:5" ht="12.75">
      <c r="A54" s="4" t="s">
        <v>200</v>
      </c>
      <c r="D54" s="2"/>
      <c r="E54" s="2"/>
    </row>
    <row r="55" spans="4:5" ht="12.75"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</sheetData>
  <printOptions/>
  <pageMargins left="0.75" right="0.75" top="1" bottom="1" header="0.5" footer="0.5"/>
  <pageSetup fitToHeight="1" fitToWidth="1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workbookViewId="0" topLeftCell="A36">
      <selection activeCell="A39" sqref="A39"/>
    </sheetView>
  </sheetViews>
  <sheetFormatPr defaultColWidth="9.140625" defaultRowHeight="12.75"/>
  <cols>
    <col min="1" max="1" width="48.140625" style="0" customWidth="1"/>
    <col min="2" max="3" width="14.28125" style="0" customWidth="1"/>
    <col min="4" max="4" width="12.00390625" style="0" customWidth="1"/>
  </cols>
  <sheetData>
    <row r="1" ht="12.75">
      <c r="A1" s="4" t="s">
        <v>0</v>
      </c>
    </row>
    <row r="2" ht="12.75">
      <c r="C2" s="1" t="s">
        <v>242</v>
      </c>
    </row>
    <row r="3" ht="12.75">
      <c r="A3" s="4" t="s">
        <v>293</v>
      </c>
    </row>
    <row r="4" spans="1:3" ht="12.75">
      <c r="A4" s="4" t="s">
        <v>220</v>
      </c>
      <c r="B4" s="13"/>
      <c r="C4" s="13"/>
    </row>
    <row r="5" spans="1:3" ht="12.75">
      <c r="A5" s="4"/>
      <c r="B5" s="13"/>
      <c r="C5" s="13"/>
    </row>
    <row r="6" spans="1:3" ht="12.75">
      <c r="A6" s="4"/>
      <c r="B6" s="12" t="s">
        <v>224</v>
      </c>
      <c r="C6" s="12" t="s">
        <v>184</v>
      </c>
    </row>
    <row r="7" spans="2:3" ht="12.75">
      <c r="B7" s="13" t="s">
        <v>10</v>
      </c>
      <c r="C7" s="13" t="s">
        <v>10</v>
      </c>
    </row>
    <row r="8" ht="12.75">
      <c r="A8" s="4" t="s">
        <v>130</v>
      </c>
    </row>
    <row r="9" spans="1:3" ht="12.75">
      <c r="A9" t="s">
        <v>59</v>
      </c>
      <c r="B9" s="2">
        <v>19019</v>
      </c>
      <c r="C9" s="2">
        <v>19808</v>
      </c>
    </row>
    <row r="10" spans="2:3" ht="12.75">
      <c r="B10" s="2"/>
      <c r="C10" s="2"/>
    </row>
    <row r="11" spans="1:3" ht="12.75">
      <c r="A11" s="4" t="s">
        <v>60</v>
      </c>
      <c r="B11" s="2"/>
      <c r="C11" s="2"/>
    </row>
    <row r="12" spans="1:3" ht="12.75">
      <c r="A12" t="s">
        <v>117</v>
      </c>
      <c r="B12" s="2">
        <v>5023</v>
      </c>
      <c r="C12" s="2">
        <v>4564</v>
      </c>
    </row>
    <row r="13" spans="1:3" ht="12.75">
      <c r="A13" t="s">
        <v>138</v>
      </c>
      <c r="B13" s="48">
        <v>1818</v>
      </c>
      <c r="C13" s="7">
        <v>-147</v>
      </c>
    </row>
    <row r="14" spans="2:3" ht="12.75">
      <c r="B14" s="16"/>
      <c r="C14" s="16"/>
    </row>
    <row r="15" spans="1:3" ht="12.75">
      <c r="A15" t="s">
        <v>61</v>
      </c>
      <c r="B15" s="2">
        <f>SUM(B9:B13)</f>
        <v>25860</v>
      </c>
      <c r="C15" s="2">
        <f>SUM(C9:C13)</f>
        <v>24225</v>
      </c>
    </row>
    <row r="16" spans="2:3" ht="12.75">
      <c r="B16" s="2"/>
      <c r="C16" s="2"/>
    </row>
    <row r="17" spans="1:3" ht="12.75">
      <c r="A17" t="s">
        <v>214</v>
      </c>
      <c r="B17" s="2">
        <v>-9164</v>
      </c>
      <c r="C17" s="2">
        <v>-16806</v>
      </c>
    </row>
    <row r="18" spans="1:3" ht="12.75">
      <c r="A18" t="s">
        <v>215</v>
      </c>
      <c r="B18" s="2">
        <v>-5704</v>
      </c>
      <c r="C18" s="2">
        <v>-3276</v>
      </c>
    </row>
    <row r="19" spans="2:3" ht="12.75">
      <c r="B19" s="2"/>
      <c r="C19" s="2"/>
    </row>
    <row r="20" spans="1:3" ht="12.75">
      <c r="A20" s="4" t="s">
        <v>128</v>
      </c>
      <c r="B20" s="2"/>
      <c r="C20" s="2"/>
    </row>
    <row r="21" spans="1:3" ht="12.75">
      <c r="A21" s="4" t="s">
        <v>129</v>
      </c>
      <c r="B21" s="5">
        <f>SUM(B15:B19)</f>
        <v>10992</v>
      </c>
      <c r="C21" s="5">
        <f>SUM(C15:C19)</f>
        <v>4143</v>
      </c>
    </row>
    <row r="22" spans="2:3" ht="12.75">
      <c r="B22" s="2"/>
      <c r="C22" s="2"/>
    </row>
    <row r="23" spans="1:3" ht="12.75">
      <c r="A23" s="4" t="s">
        <v>162</v>
      </c>
      <c r="B23" s="2"/>
      <c r="C23" s="2"/>
    </row>
    <row r="24" spans="1:3" ht="12.75">
      <c r="A24" t="s">
        <v>196</v>
      </c>
      <c r="B24" s="2">
        <v>89</v>
      </c>
      <c r="C24" s="2">
        <v>4895</v>
      </c>
    </row>
    <row r="25" spans="1:3" ht="12.75">
      <c r="A25" t="s">
        <v>197</v>
      </c>
      <c r="B25" s="3">
        <v>-20493</v>
      </c>
      <c r="C25" s="2">
        <v>-7026</v>
      </c>
    </row>
    <row r="26" spans="1:3" ht="12.75">
      <c r="A26" t="s">
        <v>123</v>
      </c>
      <c r="B26" s="2">
        <v>385</v>
      </c>
      <c r="C26" s="2">
        <v>0</v>
      </c>
    </row>
    <row r="27" spans="1:3" ht="12.75">
      <c r="A27" t="s">
        <v>209</v>
      </c>
      <c r="B27" s="2">
        <v>-1632</v>
      </c>
      <c r="C27" s="2">
        <v>-1482</v>
      </c>
    </row>
    <row r="28" spans="2:3" ht="12.75">
      <c r="B28" s="2"/>
      <c r="C28" s="2"/>
    </row>
    <row r="29" spans="1:3" ht="12.75">
      <c r="A29" s="4" t="s">
        <v>128</v>
      </c>
      <c r="B29" s="2"/>
      <c r="C29" s="2"/>
    </row>
    <row r="30" spans="1:3" ht="12.75">
      <c r="A30" s="4" t="s">
        <v>161</v>
      </c>
      <c r="B30" s="5">
        <f>SUM(B24:B29)</f>
        <v>-21651</v>
      </c>
      <c r="C30" s="5">
        <f>SUM(C24:C29)</f>
        <v>-3613</v>
      </c>
    </row>
    <row r="31" spans="2:3" ht="12.75">
      <c r="B31" s="16"/>
      <c r="C31" s="16"/>
    </row>
    <row r="32" spans="1:3" ht="12.75">
      <c r="A32" s="4" t="s">
        <v>127</v>
      </c>
      <c r="B32" s="2"/>
      <c r="C32" s="2"/>
    </row>
    <row r="33" spans="1:3" ht="12.75">
      <c r="A33" s="14" t="s">
        <v>124</v>
      </c>
      <c r="B33" s="2">
        <v>-4503</v>
      </c>
      <c r="C33" s="2">
        <v>-3110</v>
      </c>
    </row>
    <row r="34" spans="1:3" ht="12.75">
      <c r="A34" s="14" t="s">
        <v>225</v>
      </c>
      <c r="B34" s="2">
        <v>1069</v>
      </c>
      <c r="C34" s="2">
        <v>720</v>
      </c>
    </row>
    <row r="35" spans="1:3" ht="12.75">
      <c r="A35" s="14" t="s">
        <v>226</v>
      </c>
      <c r="B35" s="2">
        <v>-134</v>
      </c>
      <c r="C35" s="2">
        <v>-56</v>
      </c>
    </row>
    <row r="36" spans="1:3" ht="12.75">
      <c r="A36" s="14" t="s">
        <v>65</v>
      </c>
      <c r="B36" s="2">
        <v>-292</v>
      </c>
      <c r="C36" s="2">
        <v>-240</v>
      </c>
    </row>
    <row r="37" spans="1:3" ht="12.75">
      <c r="A37" s="14" t="s">
        <v>285</v>
      </c>
      <c r="B37" s="2">
        <v>-84</v>
      </c>
      <c r="C37" s="2">
        <v>-4315</v>
      </c>
    </row>
    <row r="38" spans="1:3" ht="12.75">
      <c r="A38" s="14" t="s">
        <v>137</v>
      </c>
      <c r="B38" s="2">
        <v>-1329</v>
      </c>
      <c r="C38" s="2">
        <v>-1035</v>
      </c>
    </row>
    <row r="39" spans="1:3" ht="12.75">
      <c r="A39" s="14" t="s">
        <v>286</v>
      </c>
      <c r="B39" s="2">
        <v>4653</v>
      </c>
      <c r="C39" s="2">
        <v>5473</v>
      </c>
    </row>
    <row r="40" spans="1:3" ht="12.75">
      <c r="A40" s="14" t="s">
        <v>298</v>
      </c>
      <c r="B40" s="2">
        <v>238</v>
      </c>
      <c r="C40" s="2">
        <v>0</v>
      </c>
    </row>
    <row r="41" spans="1:3" ht="12.75">
      <c r="A41" s="14" t="s">
        <v>299</v>
      </c>
      <c r="B41" s="2">
        <v>8000</v>
      </c>
      <c r="C41" s="2">
        <v>0</v>
      </c>
    </row>
    <row r="42" spans="1:3" ht="12.75">
      <c r="A42" s="14"/>
      <c r="B42" s="2"/>
      <c r="C42" s="2"/>
    </row>
    <row r="43" spans="1:3" ht="12.75">
      <c r="A43" s="4" t="s">
        <v>128</v>
      </c>
      <c r="B43" s="2"/>
      <c r="C43" s="2"/>
    </row>
    <row r="44" spans="1:3" ht="12.75">
      <c r="A44" s="4" t="s">
        <v>163</v>
      </c>
      <c r="B44" s="5">
        <f>SUM(B33:B41)</f>
        <v>7618</v>
      </c>
      <c r="C44" s="5">
        <f>SUM(C33:C41)</f>
        <v>-2563</v>
      </c>
    </row>
    <row r="45" spans="2:3" ht="12.75">
      <c r="B45" s="2"/>
      <c r="C45" s="2"/>
    </row>
    <row r="46" spans="1:3" ht="12.75">
      <c r="A46" t="s">
        <v>62</v>
      </c>
      <c r="B46" s="2">
        <f>+B21+B30+B44</f>
        <v>-3041</v>
      </c>
      <c r="C46" s="2">
        <f>+C21+C30+C44</f>
        <v>-2033</v>
      </c>
    </row>
    <row r="47" spans="2:3" ht="12.75">
      <c r="B47" s="2"/>
      <c r="C47" s="2"/>
    </row>
    <row r="48" spans="1:3" ht="12.75">
      <c r="A48" t="s">
        <v>178</v>
      </c>
      <c r="B48" s="2">
        <v>15374</v>
      </c>
      <c r="C48" s="2">
        <v>17407</v>
      </c>
    </row>
    <row r="49" spans="1:3" ht="12.75">
      <c r="A49" t="s">
        <v>179</v>
      </c>
      <c r="B49" s="28">
        <f>SUM(B46:B48)</f>
        <v>12333</v>
      </c>
      <c r="C49" s="28">
        <f>SUM(C46:C48)</f>
        <v>15374</v>
      </c>
    </row>
    <row r="50" spans="2:3" ht="12.75">
      <c r="B50" s="2"/>
      <c r="C50" s="2"/>
    </row>
    <row r="51" spans="1:3" ht="12.75">
      <c r="A51" s="4" t="s">
        <v>180</v>
      </c>
      <c r="B51" s="2"/>
      <c r="C51" s="2"/>
    </row>
    <row r="52" spans="1:3" ht="12.75">
      <c r="A52" t="s">
        <v>115</v>
      </c>
      <c r="B52" s="2">
        <v>12946</v>
      </c>
      <c r="C52" s="2">
        <v>10747</v>
      </c>
    </row>
    <row r="53" spans="1:3" ht="12.75">
      <c r="A53" t="s">
        <v>147</v>
      </c>
      <c r="B53" s="2">
        <v>1253</v>
      </c>
      <c r="C53" s="2">
        <v>4634</v>
      </c>
    </row>
    <row r="54" spans="1:3" ht="12.75">
      <c r="A54" t="s">
        <v>116</v>
      </c>
      <c r="B54" s="2">
        <v>-1866</v>
      </c>
      <c r="C54" s="2">
        <v>-7</v>
      </c>
    </row>
    <row r="55" spans="2:3" ht="12.75">
      <c r="B55" s="5">
        <f>SUM(B52:B54)</f>
        <v>12333</v>
      </c>
      <c r="C55" s="5">
        <f>SUM(C52:C54)</f>
        <v>15374</v>
      </c>
    </row>
    <row r="56" spans="2:3" ht="12.75">
      <c r="B56" s="2"/>
      <c r="C56" s="2"/>
    </row>
    <row r="57" ht="12.75">
      <c r="A57" s="4" t="s">
        <v>63</v>
      </c>
    </row>
    <row r="58" ht="12.75">
      <c r="A58" s="4" t="s">
        <v>200</v>
      </c>
    </row>
    <row r="61" spans="1:3" ht="12.75">
      <c r="A61" s="21"/>
      <c r="B61" s="22"/>
      <c r="C61" s="22"/>
    </row>
    <row r="62" spans="2:4" ht="12.75">
      <c r="B62" s="2"/>
      <c r="C62" s="2"/>
      <c r="D62" s="2"/>
    </row>
    <row r="63" spans="2:4" ht="12.75">
      <c r="B63" s="2"/>
      <c r="C63" s="2"/>
      <c r="D63" s="2"/>
    </row>
  </sheetData>
  <printOptions/>
  <pageMargins left="0.75" right="0.75" top="1" bottom="1" header="0.5" footer="0.5"/>
  <pageSetup fitToHeight="1" fitToWidth="1" orientation="portrait" scale="89" r:id="rId1"/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01"/>
  <sheetViews>
    <sheetView workbookViewId="0" topLeftCell="A250">
      <selection activeCell="D263" sqref="D263"/>
    </sheetView>
  </sheetViews>
  <sheetFormatPr defaultColWidth="9.140625" defaultRowHeight="12.75"/>
  <cols>
    <col min="1" max="1" width="4.00390625" style="8" customWidth="1"/>
    <col min="2" max="2" width="9.421875" style="0" bestFit="1" customWidth="1"/>
    <col min="3" max="3" width="11.7109375" style="0" customWidth="1"/>
    <col min="4" max="4" width="9.8515625" style="0" customWidth="1"/>
    <col min="5" max="5" width="10.28125" style="0" bestFit="1" customWidth="1"/>
    <col min="6" max="6" width="11.421875" style="0" customWidth="1"/>
    <col min="7" max="8" width="9.8515625" style="0" customWidth="1"/>
    <col min="10" max="10" width="13.28125" style="0" customWidth="1"/>
  </cols>
  <sheetData>
    <row r="1" ht="12.75">
      <c r="A1" s="8" t="s">
        <v>0</v>
      </c>
    </row>
    <row r="2" spans="1:8" ht="12.75">
      <c r="A2" s="8" t="s">
        <v>210</v>
      </c>
      <c r="H2" s="1" t="s">
        <v>236</v>
      </c>
    </row>
    <row r="3" ht="12.75">
      <c r="A3" s="4" t="s">
        <v>220</v>
      </c>
    </row>
    <row r="5" spans="1:2" ht="12.75">
      <c r="A5" s="8" t="s">
        <v>87</v>
      </c>
      <c r="B5" s="4" t="s">
        <v>136</v>
      </c>
    </row>
    <row r="6" ht="12.75">
      <c r="B6" t="s">
        <v>152</v>
      </c>
    </row>
    <row r="7" ht="12.75">
      <c r="B7" t="s">
        <v>211</v>
      </c>
    </row>
    <row r="9" ht="12.75">
      <c r="B9" t="s">
        <v>153</v>
      </c>
    </row>
    <row r="10" ht="12.75">
      <c r="B10" t="s">
        <v>203</v>
      </c>
    </row>
    <row r="12" ht="12.75">
      <c r="B12" t="s">
        <v>12</v>
      </c>
    </row>
    <row r="13" ht="12.75">
      <c r="B13" t="s">
        <v>13</v>
      </c>
    </row>
    <row r="14" spans="2:9" ht="12.75">
      <c r="B14" s="14" t="s">
        <v>204</v>
      </c>
      <c r="C14" s="4"/>
      <c r="D14" s="4"/>
      <c r="E14" s="4"/>
      <c r="F14" s="4"/>
      <c r="G14" s="4"/>
      <c r="H14" s="4"/>
      <c r="I14" s="4"/>
    </row>
    <row r="16" spans="1:2" ht="12.75">
      <c r="A16" s="8" t="s">
        <v>88</v>
      </c>
      <c r="B16" s="4" t="s">
        <v>76</v>
      </c>
    </row>
    <row r="17" ht="12.75">
      <c r="B17" t="s">
        <v>77</v>
      </c>
    </row>
    <row r="18" ht="12.75">
      <c r="B18" t="s">
        <v>205</v>
      </c>
    </row>
    <row r="20" spans="1:2" ht="12.75">
      <c r="A20" s="8" t="s">
        <v>89</v>
      </c>
      <c r="B20" s="4" t="s">
        <v>74</v>
      </c>
    </row>
    <row r="21" ht="12.75">
      <c r="B21" t="s">
        <v>85</v>
      </c>
    </row>
    <row r="22" ht="12.75">
      <c r="B22" t="s">
        <v>86</v>
      </c>
    </row>
    <row r="24" spans="1:2" ht="12.75">
      <c r="A24" s="32" t="s">
        <v>90</v>
      </c>
      <c r="B24" s="4" t="s">
        <v>78</v>
      </c>
    </row>
    <row r="25" spans="1:2" s="14" customFormat="1" ht="12.75">
      <c r="A25" s="25"/>
      <c r="B25" s="14" t="s">
        <v>139</v>
      </c>
    </row>
    <row r="26" spans="1:2" s="14" customFormat="1" ht="12.75">
      <c r="A26" s="25"/>
      <c r="B26" s="14" t="s">
        <v>140</v>
      </c>
    </row>
    <row r="27" s="14" customFormat="1" ht="12.75">
      <c r="A27" s="25"/>
    </row>
    <row r="28" spans="1:2" ht="12.75">
      <c r="A28" s="8" t="s">
        <v>91</v>
      </c>
      <c r="B28" s="4" t="s">
        <v>79</v>
      </c>
    </row>
    <row r="29" ht="12.75">
      <c r="B29" t="s">
        <v>80</v>
      </c>
    </row>
    <row r="30" ht="12.75">
      <c r="B30" t="s">
        <v>81</v>
      </c>
    </row>
    <row r="32" spans="1:2" ht="12.75">
      <c r="A32" s="8" t="s">
        <v>92</v>
      </c>
      <c r="B32" s="4" t="s">
        <v>25</v>
      </c>
    </row>
    <row r="33" ht="12.75">
      <c r="B33" s="14" t="s">
        <v>254</v>
      </c>
    </row>
    <row r="34" ht="12.75">
      <c r="B34" s="14" t="s">
        <v>255</v>
      </c>
    </row>
    <row r="35" ht="12.75">
      <c r="B35" s="14"/>
    </row>
    <row r="36" spans="1:8" ht="12.75">
      <c r="A36" s="8" t="s">
        <v>93</v>
      </c>
      <c r="B36" s="4" t="s">
        <v>64</v>
      </c>
      <c r="G36" s="81"/>
      <c r="H36" s="81"/>
    </row>
    <row r="37" spans="2:8" ht="12.75">
      <c r="B37" t="s">
        <v>208</v>
      </c>
      <c r="G37" s="43"/>
      <c r="H37" s="44"/>
    </row>
    <row r="40" ht="12.75">
      <c r="A40" s="8" t="s">
        <v>0</v>
      </c>
    </row>
    <row r="41" spans="1:8" ht="12.75">
      <c r="A41" s="8" t="s">
        <v>210</v>
      </c>
      <c r="H41" s="1" t="s">
        <v>237</v>
      </c>
    </row>
    <row r="42" ht="12.75">
      <c r="A42" s="4" t="s">
        <v>220</v>
      </c>
    </row>
    <row r="43" ht="12.75">
      <c r="A43" s="4"/>
    </row>
    <row r="44" spans="1:2" ht="12.75">
      <c r="A44" s="8" t="s">
        <v>94</v>
      </c>
      <c r="B44" s="4" t="s">
        <v>18</v>
      </c>
    </row>
    <row r="45" ht="12.75">
      <c r="B45" t="s">
        <v>19</v>
      </c>
    </row>
    <row r="46" ht="12.75">
      <c r="B46" t="s">
        <v>112</v>
      </c>
    </row>
    <row r="47" spans="7:8" ht="12.75">
      <c r="G47" s="81"/>
      <c r="H47" s="81"/>
    </row>
    <row r="48" spans="2:8" ht="12.75">
      <c r="B48" s="4" t="s">
        <v>227</v>
      </c>
      <c r="E48" s="81" t="s">
        <v>22</v>
      </c>
      <c r="F48" s="81"/>
      <c r="G48" s="81" t="s">
        <v>50</v>
      </c>
      <c r="H48" s="81"/>
    </row>
    <row r="49" spans="2:8" ht="12.75">
      <c r="B49" s="30"/>
      <c r="E49" s="4">
        <v>2005</v>
      </c>
      <c r="F49" s="4">
        <v>2004</v>
      </c>
      <c r="G49" s="4">
        <v>2005</v>
      </c>
      <c r="H49" s="4">
        <v>2004</v>
      </c>
    </row>
    <row r="50" spans="5:8" ht="12.75">
      <c r="E50" s="13" t="s">
        <v>10</v>
      </c>
      <c r="F50" s="13" t="s">
        <v>10</v>
      </c>
      <c r="G50" s="13" t="s">
        <v>10</v>
      </c>
      <c r="H50" s="13" t="s">
        <v>10</v>
      </c>
    </row>
    <row r="51" spans="2:8" ht="12.75">
      <c r="B51" t="s">
        <v>20</v>
      </c>
      <c r="E51" s="2">
        <v>92373</v>
      </c>
      <c r="F51" s="2">
        <v>71097</v>
      </c>
      <c r="G51" s="24">
        <v>16914</v>
      </c>
      <c r="H51" s="24">
        <v>16305</v>
      </c>
    </row>
    <row r="52" spans="2:8" ht="12.75">
      <c r="B52" t="s">
        <v>21</v>
      </c>
      <c r="E52" s="2">
        <v>36891</v>
      </c>
      <c r="F52" s="2">
        <v>44790</v>
      </c>
      <c r="G52" s="24">
        <v>3124</v>
      </c>
      <c r="H52" s="24">
        <v>2844</v>
      </c>
    </row>
    <row r="53" spans="2:8" ht="12.75">
      <c r="B53" t="s">
        <v>150</v>
      </c>
      <c r="E53" s="7">
        <v>10</v>
      </c>
      <c r="F53" s="26">
        <v>20</v>
      </c>
      <c r="G53" s="26">
        <v>344</v>
      </c>
      <c r="H53" s="26">
        <v>399</v>
      </c>
    </row>
    <row r="54" spans="5:8" ht="12.75">
      <c r="E54" s="16">
        <f>SUM(E51:E53)</f>
        <v>129274</v>
      </c>
      <c r="F54" s="27">
        <f>SUM(F51:F53)</f>
        <v>115907</v>
      </c>
      <c r="G54" s="27">
        <f>SUM(G51:G53)</f>
        <v>20382</v>
      </c>
      <c r="H54" s="27">
        <f>SUM(H51:H53)</f>
        <v>19548</v>
      </c>
    </row>
    <row r="55" spans="2:6" ht="12.75">
      <c r="B55" t="s">
        <v>24</v>
      </c>
      <c r="E55" s="29">
        <v>0</v>
      </c>
      <c r="F55" s="26">
        <v>0</v>
      </c>
    </row>
    <row r="56" spans="2:6" ht="12.75">
      <c r="B56" t="s">
        <v>22</v>
      </c>
      <c r="E56" s="5">
        <f>SUM(E54:E55)</f>
        <v>129274</v>
      </c>
      <c r="F56" s="5">
        <f>SUM(F54:F55)</f>
        <v>115907</v>
      </c>
    </row>
    <row r="57" spans="5:6" ht="12.75">
      <c r="E57" s="16"/>
      <c r="F57" s="16"/>
    </row>
    <row r="58" spans="2:8" ht="12.75">
      <c r="B58" t="s">
        <v>164</v>
      </c>
      <c r="E58" s="16"/>
      <c r="F58" s="16"/>
      <c r="G58" s="26">
        <v>0</v>
      </c>
      <c r="H58" s="26">
        <v>0</v>
      </c>
    </row>
    <row r="59" spans="2:8" ht="12.75">
      <c r="B59" t="s">
        <v>50</v>
      </c>
      <c r="E59" s="16"/>
      <c r="F59" s="16"/>
      <c r="G59" s="27">
        <f>SUM(G54:G58)</f>
        <v>20382</v>
      </c>
      <c r="H59" s="27">
        <f>SUM(H54:H58)</f>
        <v>19548</v>
      </c>
    </row>
    <row r="60" spans="2:8" ht="12.75">
      <c r="B60" s="14" t="s">
        <v>51</v>
      </c>
      <c r="C60" s="4"/>
      <c r="D60" s="4"/>
      <c r="E60" s="31"/>
      <c r="F60" s="31"/>
      <c r="G60" s="27">
        <v>-840</v>
      </c>
      <c r="H60" s="27">
        <v>-796</v>
      </c>
    </row>
    <row r="61" spans="2:8" ht="12.75">
      <c r="B61" s="14" t="s">
        <v>52</v>
      </c>
      <c r="C61" s="4"/>
      <c r="D61" s="4"/>
      <c r="E61" s="31"/>
      <c r="F61" s="31"/>
      <c r="G61" s="27">
        <v>112</v>
      </c>
      <c r="H61" s="27">
        <v>301</v>
      </c>
    </row>
    <row r="62" spans="2:8" ht="12.75">
      <c r="B62" t="s">
        <v>53</v>
      </c>
      <c r="E62" s="16"/>
      <c r="F62" s="16"/>
      <c r="G62" s="27">
        <v>-635</v>
      </c>
      <c r="H62" s="27">
        <v>755</v>
      </c>
    </row>
    <row r="63" spans="2:8" ht="12.75">
      <c r="B63" t="s">
        <v>23</v>
      </c>
      <c r="E63" s="16"/>
      <c r="F63" s="16"/>
      <c r="G63" s="28">
        <f>SUM(G59:G62)</f>
        <v>19019</v>
      </c>
      <c r="H63" s="28">
        <f>SUM(H59:H62)</f>
        <v>19808</v>
      </c>
    </row>
    <row r="65" spans="1:2" ht="12.75">
      <c r="A65" s="8" t="s">
        <v>95</v>
      </c>
      <c r="B65" s="4" t="s">
        <v>14</v>
      </c>
    </row>
    <row r="66" ht="12.75">
      <c r="B66" t="s">
        <v>15</v>
      </c>
    </row>
    <row r="67" ht="12.75">
      <c r="B67" t="s">
        <v>16</v>
      </c>
    </row>
    <row r="69" ht="12.75">
      <c r="B69" t="s">
        <v>216</v>
      </c>
    </row>
    <row r="70" ht="12.75">
      <c r="B70" t="s">
        <v>228</v>
      </c>
    </row>
    <row r="71" ht="12.75">
      <c r="B71" t="s">
        <v>219</v>
      </c>
    </row>
    <row r="73" ht="12.75">
      <c r="B73" t="s">
        <v>217</v>
      </c>
    </row>
    <row r="74" ht="12.75">
      <c r="B74" t="s">
        <v>218</v>
      </c>
    </row>
    <row r="76" spans="1:2" ht="12.75">
      <c r="A76" s="8" t="s">
        <v>96</v>
      </c>
      <c r="B76" s="4" t="s">
        <v>82</v>
      </c>
    </row>
    <row r="77" ht="12.75">
      <c r="B77" t="s">
        <v>113</v>
      </c>
    </row>
    <row r="78" ht="12.75">
      <c r="B78" t="s">
        <v>229</v>
      </c>
    </row>
    <row r="79" ht="12.75">
      <c r="B79" t="s">
        <v>114</v>
      </c>
    </row>
    <row r="81" spans="1:2" ht="12.75">
      <c r="A81" s="8" t="s">
        <v>97</v>
      </c>
      <c r="B81" s="4" t="s">
        <v>73</v>
      </c>
    </row>
    <row r="82" ht="12.75">
      <c r="B82" s="14" t="s">
        <v>185</v>
      </c>
    </row>
    <row r="84" spans="1:2" ht="12.75">
      <c r="A84" s="8" t="s">
        <v>98</v>
      </c>
      <c r="B84" s="4" t="s">
        <v>75</v>
      </c>
    </row>
    <row r="85" ht="12.75">
      <c r="B85" t="s">
        <v>120</v>
      </c>
    </row>
    <row r="86" ht="12.75">
      <c r="B86" t="s">
        <v>297</v>
      </c>
    </row>
    <row r="87" ht="12.75">
      <c r="B87" t="s">
        <v>156</v>
      </c>
    </row>
    <row r="88" ht="12.75">
      <c r="B88" s="4"/>
    </row>
    <row r="90" ht="12.75">
      <c r="A90" s="8" t="s">
        <v>0</v>
      </c>
    </row>
    <row r="91" ht="12.75">
      <c r="A91" s="8" t="s">
        <v>212</v>
      </c>
    </row>
    <row r="92" spans="1:8" ht="12.75">
      <c r="A92" s="4" t="s">
        <v>220</v>
      </c>
      <c r="H92" s="1" t="s">
        <v>238</v>
      </c>
    </row>
    <row r="94" spans="1:2" ht="12.75">
      <c r="A94" s="8" t="s">
        <v>99</v>
      </c>
      <c r="B94" s="4" t="s">
        <v>26</v>
      </c>
    </row>
    <row r="95" ht="12.75">
      <c r="B95" s="14" t="s">
        <v>294</v>
      </c>
    </row>
    <row r="96" ht="12.75">
      <c r="B96" s="14" t="s">
        <v>243</v>
      </c>
    </row>
    <row r="97" ht="12.75">
      <c r="B97" s="14"/>
    </row>
    <row r="98" ht="12.75">
      <c r="B98" s="14" t="s">
        <v>244</v>
      </c>
    </row>
    <row r="99" ht="12.75">
      <c r="B99" s="14" t="s">
        <v>295</v>
      </c>
    </row>
    <row r="100" ht="12.75">
      <c r="B100" s="14"/>
    </row>
    <row r="101" spans="1:2" ht="12.75">
      <c r="A101"/>
      <c r="B101" s="14" t="s">
        <v>258</v>
      </c>
    </row>
    <row r="102" spans="1:2" ht="12.75">
      <c r="A102"/>
      <c r="B102" s="14" t="s">
        <v>300</v>
      </c>
    </row>
    <row r="103" spans="1:2" ht="12.75">
      <c r="A103"/>
      <c r="B103" s="14" t="s">
        <v>259</v>
      </c>
    </row>
    <row r="104" spans="1:2" ht="12.75">
      <c r="A104"/>
      <c r="B104" s="14"/>
    </row>
    <row r="105" spans="1:2" ht="12.75">
      <c r="A105"/>
      <c r="B105" s="14" t="s">
        <v>282</v>
      </c>
    </row>
    <row r="106" spans="1:2" ht="12.75">
      <c r="A106"/>
      <c r="B106" s="14" t="s">
        <v>283</v>
      </c>
    </row>
    <row r="107" spans="1:6" ht="12.75">
      <c r="A107"/>
      <c r="F107" s="13" t="s">
        <v>10</v>
      </c>
    </row>
    <row r="108" spans="1:6" ht="12.75">
      <c r="A108"/>
      <c r="B108" t="s">
        <v>256</v>
      </c>
      <c r="F108" s="52">
        <v>-1532</v>
      </c>
    </row>
    <row r="109" spans="1:6" ht="12.75">
      <c r="A109"/>
      <c r="B109" t="s">
        <v>260</v>
      </c>
      <c r="F109" s="52">
        <v>897</v>
      </c>
    </row>
    <row r="110" spans="1:6" ht="12.75">
      <c r="A110"/>
      <c r="B110" t="s">
        <v>262</v>
      </c>
      <c r="F110" s="53">
        <f>SUM(F108:F109)</f>
        <v>-635</v>
      </c>
    </row>
    <row r="111" ht="12.75">
      <c r="A111"/>
    </row>
    <row r="112" spans="1:2" ht="12.75">
      <c r="A112" s="8" t="s">
        <v>100</v>
      </c>
      <c r="B112" s="4" t="s">
        <v>27</v>
      </c>
    </row>
    <row r="113" ht="12.75">
      <c r="B113" s="14" t="s">
        <v>296</v>
      </c>
    </row>
    <row r="114" ht="12.75">
      <c r="B114" s="14" t="s">
        <v>245</v>
      </c>
    </row>
    <row r="115" ht="12.75">
      <c r="B115" s="14"/>
    </row>
    <row r="116" spans="1:2" ht="12.75">
      <c r="A116" s="8" t="s">
        <v>101</v>
      </c>
      <c r="B116" s="4" t="s">
        <v>246</v>
      </c>
    </row>
    <row r="117" ht="12.75">
      <c r="B117" s="14" t="s">
        <v>157</v>
      </c>
    </row>
    <row r="118" ht="12.75">
      <c r="B118" s="14" t="s">
        <v>264</v>
      </c>
    </row>
    <row r="119" ht="12.75">
      <c r="B119" s="14"/>
    </row>
    <row r="120" spans="1:2" ht="12.75">
      <c r="A120" s="8" t="s">
        <v>102</v>
      </c>
      <c r="B120" s="4" t="s">
        <v>84</v>
      </c>
    </row>
    <row r="121" ht="12.75">
      <c r="B121" t="s">
        <v>183</v>
      </c>
    </row>
    <row r="123" spans="1:8" ht="12.75">
      <c r="A123" s="8" t="s">
        <v>103</v>
      </c>
      <c r="B123" s="4" t="s">
        <v>32</v>
      </c>
      <c r="E123" s="81" t="s">
        <v>181</v>
      </c>
      <c r="F123" s="81"/>
      <c r="G123" s="81" t="s">
        <v>231</v>
      </c>
      <c r="H123" s="81"/>
    </row>
    <row r="124" spans="5:8" ht="12.75">
      <c r="E124" s="85" t="s">
        <v>230</v>
      </c>
      <c r="F124" s="86"/>
      <c r="G124" s="85" t="s">
        <v>230</v>
      </c>
      <c r="H124" s="86"/>
    </row>
    <row r="125" spans="5:8" ht="12.75">
      <c r="E125">
        <v>2005</v>
      </c>
      <c r="F125">
        <v>2004</v>
      </c>
      <c r="G125">
        <v>2005</v>
      </c>
      <c r="H125">
        <v>2004</v>
      </c>
    </row>
    <row r="126" spans="5:8" ht="12.75">
      <c r="E126" s="1" t="s">
        <v>10</v>
      </c>
      <c r="F126" s="1" t="s">
        <v>10</v>
      </c>
      <c r="G126" s="1" t="s">
        <v>10</v>
      </c>
      <c r="H126" s="1" t="s">
        <v>10</v>
      </c>
    </row>
    <row r="127" spans="2:8" ht="12.75">
      <c r="B127" t="s">
        <v>133</v>
      </c>
      <c r="E127" s="2"/>
      <c r="F127" s="2"/>
      <c r="G127" s="2"/>
      <c r="H127" s="2"/>
    </row>
    <row r="128" spans="2:8" ht="12.75">
      <c r="B128" s="23" t="s">
        <v>134</v>
      </c>
      <c r="E128" s="2">
        <f>+G128-3871</f>
        <v>-155</v>
      </c>
      <c r="F128" s="2">
        <v>198</v>
      </c>
      <c r="G128" s="76">
        <v>3716</v>
      </c>
      <c r="H128" s="2">
        <v>4341</v>
      </c>
    </row>
    <row r="129" spans="2:9" ht="12.75">
      <c r="B129" s="23" t="s">
        <v>159</v>
      </c>
      <c r="E129" s="7">
        <v>0</v>
      </c>
      <c r="F129" s="7">
        <v>-16</v>
      </c>
      <c r="G129" s="78">
        <v>0</v>
      </c>
      <c r="H129" s="7">
        <v>-16</v>
      </c>
      <c r="I129" s="2"/>
    </row>
    <row r="130" spans="5:8" ht="12.75">
      <c r="E130" s="16">
        <f>SUM(E128:E129)</f>
        <v>-155</v>
      </c>
      <c r="F130" s="16">
        <f>SUM(F128:F129)</f>
        <v>182</v>
      </c>
      <c r="G130" s="79">
        <f>SUM(G128:G129)</f>
        <v>3716</v>
      </c>
      <c r="H130" s="16">
        <f>SUM(H128:H129)</f>
        <v>4325</v>
      </c>
    </row>
    <row r="131" spans="2:8" ht="12.75">
      <c r="B131" t="s">
        <v>132</v>
      </c>
      <c r="E131" s="16">
        <f>+G131</f>
        <v>584</v>
      </c>
      <c r="F131" s="16">
        <v>188</v>
      </c>
      <c r="G131" s="79">
        <v>584</v>
      </c>
      <c r="H131" s="16">
        <v>181</v>
      </c>
    </row>
    <row r="132" spans="2:8" ht="12.75">
      <c r="B132" s="14"/>
      <c r="E132" s="2"/>
      <c r="F132" s="2"/>
      <c r="G132" s="2"/>
      <c r="H132" s="2"/>
    </row>
    <row r="133" spans="2:8" ht="12.75">
      <c r="B133" s="14" t="s">
        <v>284</v>
      </c>
      <c r="E133" s="2">
        <f>+G133-179</f>
        <v>-73</v>
      </c>
      <c r="F133" s="2">
        <v>46</v>
      </c>
      <c r="G133" s="2">
        <v>106</v>
      </c>
      <c r="H133" s="2">
        <v>221</v>
      </c>
    </row>
    <row r="134" spans="5:8" ht="12.75">
      <c r="E134" s="5">
        <f>SUM(E130:E133)</f>
        <v>356</v>
      </c>
      <c r="F134" s="5">
        <f>SUM(F130:F133)</f>
        <v>416</v>
      </c>
      <c r="G134" s="5">
        <f>SUM(G130:G133)</f>
        <v>4406</v>
      </c>
      <c r="H134" s="5">
        <f>SUM(H130:H133)</f>
        <v>4727</v>
      </c>
    </row>
    <row r="135" spans="5:8" ht="12.75">
      <c r="E135" s="16"/>
      <c r="F135" s="16"/>
      <c r="G135" s="16"/>
      <c r="H135" s="16"/>
    </row>
    <row r="136" ht="12.75">
      <c r="B136" s="14" t="s">
        <v>287</v>
      </c>
    </row>
    <row r="137" ht="12.75">
      <c r="B137" s="14" t="s">
        <v>206</v>
      </c>
    </row>
    <row r="138" ht="12.75">
      <c r="B138" s="14"/>
    </row>
    <row r="140" ht="12.75">
      <c r="A140" s="8" t="s">
        <v>0</v>
      </c>
    </row>
    <row r="141" ht="12.75">
      <c r="A141" s="8" t="s">
        <v>212</v>
      </c>
    </row>
    <row r="142" spans="1:8" ht="12.75">
      <c r="A142" s="4" t="s">
        <v>220</v>
      </c>
      <c r="H142" s="1" t="s">
        <v>239</v>
      </c>
    </row>
    <row r="143" spans="1:8" ht="12.75">
      <c r="A143" s="4"/>
      <c r="H143" s="1"/>
    </row>
    <row r="144" spans="1:2" ht="12.75">
      <c r="A144" s="8" t="s">
        <v>104</v>
      </c>
      <c r="B144" s="4" t="s">
        <v>66</v>
      </c>
    </row>
    <row r="145" ht="12.75">
      <c r="B145" t="s">
        <v>148</v>
      </c>
    </row>
    <row r="147" spans="1:2" ht="12.75">
      <c r="A147" s="8" t="s">
        <v>105</v>
      </c>
      <c r="B147" s="4" t="s">
        <v>118</v>
      </c>
    </row>
    <row r="148" ht="12.75">
      <c r="B148" t="s">
        <v>149</v>
      </c>
    </row>
    <row r="149" ht="12.75">
      <c r="B149" t="s">
        <v>67</v>
      </c>
    </row>
    <row r="151" spans="1:2" ht="12.75">
      <c r="A151" s="8" t="s">
        <v>106</v>
      </c>
      <c r="B151" s="4" t="s">
        <v>68</v>
      </c>
    </row>
    <row r="152" s="14" customFormat="1" ht="12.75">
      <c r="A152" s="25"/>
    </row>
    <row r="153" ht="12.75">
      <c r="B153" t="s">
        <v>155</v>
      </c>
    </row>
    <row r="154" ht="12.75">
      <c r="B154" t="s">
        <v>156</v>
      </c>
    </row>
    <row r="155" ht="14.25" customHeight="1"/>
    <row r="157" spans="1:2" ht="12.75">
      <c r="A157" s="8" t="s">
        <v>107</v>
      </c>
      <c r="B157" s="4" t="s">
        <v>69</v>
      </c>
    </row>
    <row r="158" spans="5:8" ht="12.75">
      <c r="E158" s="15"/>
      <c r="F158" s="15"/>
      <c r="G158" s="15" t="s">
        <v>232</v>
      </c>
      <c r="H158" s="15" t="s">
        <v>186</v>
      </c>
    </row>
    <row r="159" spans="2:8" ht="12.75">
      <c r="B159" s="4" t="s">
        <v>28</v>
      </c>
      <c r="E159" s="13"/>
      <c r="F159" s="13"/>
      <c r="G159" s="13" t="s">
        <v>10</v>
      </c>
      <c r="H159" s="13" t="s">
        <v>10</v>
      </c>
    </row>
    <row r="160" spans="2:8" ht="12.75">
      <c r="B160" t="s">
        <v>151</v>
      </c>
      <c r="E160" s="2"/>
      <c r="F160" s="2"/>
      <c r="G160" s="2">
        <v>1866</v>
      </c>
      <c r="H160" s="2">
        <v>7</v>
      </c>
    </row>
    <row r="161" spans="2:8" ht="12.75">
      <c r="B161" t="s">
        <v>131</v>
      </c>
      <c r="E161" s="2"/>
      <c r="F161" s="2"/>
      <c r="G161" s="2">
        <v>19159</v>
      </c>
      <c r="H161" s="2">
        <v>14590</v>
      </c>
    </row>
    <row r="162" spans="2:8" ht="12.75">
      <c r="B162" t="s">
        <v>71</v>
      </c>
      <c r="E162" s="2"/>
      <c r="F162" s="2"/>
      <c r="G162" s="2">
        <v>210</v>
      </c>
      <c r="H162" s="2">
        <v>250</v>
      </c>
    </row>
    <row r="163" spans="2:8" ht="12.75">
      <c r="B163" t="s">
        <v>70</v>
      </c>
      <c r="E163" s="2"/>
      <c r="F163" s="2"/>
      <c r="G163" s="2">
        <v>1549</v>
      </c>
      <c r="H163" s="2">
        <v>1329</v>
      </c>
    </row>
    <row r="164" spans="7:8" ht="12.75">
      <c r="G164" s="5">
        <f>SUM(G160:G163)</f>
        <v>22784</v>
      </c>
      <c r="H164" s="5">
        <f>SUM(H160:H163)</f>
        <v>16176</v>
      </c>
    </row>
    <row r="165" spans="2:8" ht="12.75">
      <c r="B165" s="4" t="s">
        <v>29</v>
      </c>
      <c r="G165" s="2"/>
      <c r="H165" s="2"/>
    </row>
    <row r="166" spans="2:8" ht="12.75">
      <c r="B166" t="s">
        <v>71</v>
      </c>
      <c r="G166" s="2">
        <v>228</v>
      </c>
      <c r="H166" s="2">
        <v>243</v>
      </c>
    </row>
    <row r="167" spans="2:8" ht="12.75">
      <c r="B167" t="s">
        <v>70</v>
      </c>
      <c r="G167" s="2">
        <v>7772</v>
      </c>
      <c r="H167" s="2">
        <v>1317</v>
      </c>
    </row>
    <row r="168" spans="7:8" ht="12.75">
      <c r="G168" s="5">
        <f>SUM(G166:G167)</f>
        <v>8000</v>
      </c>
      <c r="H168" s="5">
        <f>SUM(H166:H167)</f>
        <v>1560</v>
      </c>
    </row>
    <row r="169" spans="2:8" ht="12.75">
      <c r="B169" s="4" t="s">
        <v>5</v>
      </c>
      <c r="G169" s="31">
        <f>+G164+G168</f>
        <v>30784</v>
      </c>
      <c r="H169" s="31">
        <f>+H164+H168</f>
        <v>17736</v>
      </c>
    </row>
    <row r="170" spans="2:8" ht="12.75">
      <c r="B170" s="4"/>
      <c r="G170" s="16"/>
      <c r="H170" s="16"/>
    </row>
    <row r="171" spans="2:8" ht="12.75">
      <c r="B171" s="14" t="s">
        <v>247</v>
      </c>
      <c r="G171" s="16"/>
      <c r="H171" s="16"/>
    </row>
    <row r="172" spans="2:8" ht="12.75">
      <c r="B172" s="14" t="s">
        <v>248</v>
      </c>
      <c r="G172" s="16"/>
      <c r="H172" s="16"/>
    </row>
    <row r="173" spans="2:8" ht="12.75">
      <c r="B173" s="14" t="s">
        <v>257</v>
      </c>
      <c r="G173" s="16"/>
      <c r="H173" s="16"/>
    </row>
    <row r="174" spans="2:8" ht="12.75">
      <c r="B174" s="4"/>
      <c r="G174" s="16"/>
      <c r="H174" s="16"/>
    </row>
    <row r="175" spans="1:8" s="14" customFormat="1" ht="12.75">
      <c r="A175" s="25"/>
      <c r="B175" s="14" t="s">
        <v>165</v>
      </c>
      <c r="G175" s="27"/>
      <c r="H175" s="27"/>
    </row>
    <row r="176" spans="1:8" s="14" customFormat="1" ht="12.75">
      <c r="A176" s="25"/>
      <c r="B176" s="14" t="s">
        <v>170</v>
      </c>
      <c r="G176" s="27"/>
      <c r="H176" s="27"/>
    </row>
    <row r="177" spans="1:8" s="14" customFormat="1" ht="12.75">
      <c r="A177" s="25"/>
      <c r="C177" s="13"/>
      <c r="D177" s="13" t="s">
        <v>169</v>
      </c>
      <c r="E177" s="13" t="s">
        <v>182</v>
      </c>
      <c r="G177" s="27"/>
      <c r="H177" s="27"/>
    </row>
    <row r="178" spans="1:8" s="14" customFormat="1" ht="12.75">
      <c r="A178" s="25"/>
      <c r="B178" s="4" t="s">
        <v>166</v>
      </c>
      <c r="C178" s="24">
        <v>2789737</v>
      </c>
      <c r="D178" s="47">
        <v>3.78</v>
      </c>
      <c r="E178" s="24">
        <f>+C178*D178</f>
        <v>10545205.86</v>
      </c>
      <c r="G178" s="27"/>
      <c r="H178" s="27"/>
    </row>
    <row r="179" spans="1:8" s="14" customFormat="1" ht="12.75">
      <c r="A179" s="25"/>
      <c r="B179" s="4" t="s">
        <v>167</v>
      </c>
      <c r="C179" s="24">
        <v>551061</v>
      </c>
      <c r="D179" s="47">
        <v>4.476</v>
      </c>
      <c r="E179" s="24">
        <f>+C179*D179</f>
        <v>2466549.036</v>
      </c>
      <c r="G179" s="27"/>
      <c r="H179" s="27"/>
    </row>
    <row r="180" spans="1:8" s="14" customFormat="1" ht="12.75">
      <c r="A180" s="25"/>
      <c r="B180" s="4" t="s">
        <v>168</v>
      </c>
      <c r="C180" s="24">
        <v>175200000</v>
      </c>
      <c r="D180" s="47">
        <v>0.0321</v>
      </c>
      <c r="E180" s="24">
        <f>+C180*D180</f>
        <v>5623919.999999999</v>
      </c>
      <c r="G180" s="27"/>
      <c r="H180" s="27"/>
    </row>
    <row r="181" spans="1:10" s="14" customFormat="1" ht="12.75">
      <c r="A181" s="25"/>
      <c r="B181" s="4" t="s">
        <v>253</v>
      </c>
      <c r="C181" s="24">
        <v>994740</v>
      </c>
      <c r="D181" s="47">
        <v>0.4876</v>
      </c>
      <c r="E181" s="24">
        <f>+C181*D181</f>
        <v>485035.224</v>
      </c>
      <c r="G181" s="27"/>
      <c r="H181" s="27"/>
      <c r="J181" s="24">
        <f>SUM(E178:E181)</f>
        <v>19120710.119999997</v>
      </c>
    </row>
    <row r="183" ht="12.75">
      <c r="A183" s="8" t="s">
        <v>0</v>
      </c>
    </row>
    <row r="184" ht="12.75">
      <c r="A184" s="8" t="s">
        <v>212</v>
      </c>
    </row>
    <row r="185" spans="1:8" ht="12.75">
      <c r="A185" s="4" t="s">
        <v>220</v>
      </c>
      <c r="H185" s="1" t="s">
        <v>240</v>
      </c>
    </row>
    <row r="186" spans="1:8" ht="12.75">
      <c r="A186" s="4"/>
      <c r="H186" s="1"/>
    </row>
    <row r="187" spans="1:2" ht="12.75">
      <c r="A187" s="8" t="s">
        <v>108</v>
      </c>
      <c r="B187" s="4" t="s">
        <v>30</v>
      </c>
    </row>
    <row r="188" spans="1:2" s="14" customFormat="1" ht="12.75">
      <c r="A188" s="25"/>
      <c r="B188" s="14" t="s">
        <v>274</v>
      </c>
    </row>
    <row r="189" spans="1:2" s="14" customFormat="1" ht="12.75">
      <c r="A189" s="25"/>
      <c r="B189" s="14" t="s">
        <v>288</v>
      </c>
    </row>
    <row r="190" spans="1:2" s="14" customFormat="1" ht="12.75">
      <c r="A190" s="25"/>
      <c r="B190" s="14" t="s">
        <v>275</v>
      </c>
    </row>
    <row r="191" s="14" customFormat="1" ht="12.75">
      <c r="A191" s="25"/>
    </row>
    <row r="192" spans="1:2" s="14" customFormat="1" ht="12.75">
      <c r="A192" s="25"/>
      <c r="B192" s="14" t="s">
        <v>276</v>
      </c>
    </row>
    <row r="193" spans="1:2" s="14" customFormat="1" ht="12.75">
      <c r="A193" s="25"/>
      <c r="B193" s="14" t="s">
        <v>277</v>
      </c>
    </row>
    <row r="194" spans="1:2" s="14" customFormat="1" ht="12.75">
      <c r="A194" s="25"/>
      <c r="B194" s="14" t="s">
        <v>278</v>
      </c>
    </row>
    <row r="195" spans="1:2" s="14" customFormat="1" ht="12.75">
      <c r="A195" s="25"/>
      <c r="B195" s="14" t="s">
        <v>279</v>
      </c>
    </row>
    <row r="196" s="14" customFormat="1" ht="12.75">
      <c r="A196" s="25"/>
    </row>
    <row r="197" spans="1:2" s="14" customFormat="1" ht="12.75">
      <c r="A197" s="25"/>
      <c r="B197" s="14" t="s">
        <v>289</v>
      </c>
    </row>
    <row r="198" s="14" customFormat="1" ht="12.75">
      <c r="A198" s="25"/>
    </row>
    <row r="199" spans="1:7" s="14" customFormat="1" ht="12.75">
      <c r="A199" s="25"/>
      <c r="B199" s="69" t="s">
        <v>265</v>
      </c>
      <c r="C199" s="70"/>
      <c r="D199" s="71" t="s">
        <v>266</v>
      </c>
      <c r="E199" s="71" t="s">
        <v>267</v>
      </c>
      <c r="F199" s="71" t="s">
        <v>280</v>
      </c>
      <c r="G199" s="71" t="s">
        <v>269</v>
      </c>
    </row>
    <row r="200" spans="1:7" s="14" customFormat="1" ht="12.75">
      <c r="A200" s="25"/>
      <c r="B200" s="72"/>
      <c r="C200" s="73"/>
      <c r="D200" s="74"/>
      <c r="E200" s="75" t="s">
        <v>268</v>
      </c>
      <c r="F200" s="75" t="s">
        <v>281</v>
      </c>
      <c r="G200" s="75" t="s">
        <v>270</v>
      </c>
    </row>
    <row r="201" spans="1:7" s="14" customFormat="1" ht="12.75">
      <c r="A201" s="25"/>
      <c r="B201" s="54"/>
      <c r="C201" s="55"/>
      <c r="D201" s="58"/>
      <c r="E201" s="58"/>
      <c r="F201" s="58"/>
      <c r="G201" s="59"/>
    </row>
    <row r="202" spans="1:7" s="14" customFormat="1" ht="12.75">
      <c r="A202" s="25"/>
      <c r="B202" s="60" t="s">
        <v>271</v>
      </c>
      <c r="C202" s="61"/>
      <c r="D202" s="62">
        <v>180000</v>
      </c>
      <c r="E202" s="64">
        <v>3.765</v>
      </c>
      <c r="F202" s="62">
        <f>+D202*E202</f>
        <v>677700</v>
      </c>
      <c r="G202" s="66" t="s">
        <v>272</v>
      </c>
    </row>
    <row r="203" spans="1:7" s="14" customFormat="1" ht="12.75">
      <c r="A203" s="25"/>
      <c r="B203" s="60" t="s">
        <v>271</v>
      </c>
      <c r="C203" s="61"/>
      <c r="D203" s="62">
        <v>180000</v>
      </c>
      <c r="E203" s="64">
        <v>3.7625</v>
      </c>
      <c r="F203" s="62">
        <f>+D203*E203</f>
        <v>677250</v>
      </c>
      <c r="G203" s="67" t="s">
        <v>273</v>
      </c>
    </row>
    <row r="204" spans="1:7" s="14" customFormat="1" ht="12.75">
      <c r="A204" s="25"/>
      <c r="B204" s="56" t="s">
        <v>271</v>
      </c>
      <c r="C204" s="57"/>
      <c r="D204" s="63">
        <v>300000</v>
      </c>
      <c r="E204" s="65">
        <v>3.749</v>
      </c>
      <c r="F204" s="63">
        <f>+D204*E204</f>
        <v>1124700</v>
      </c>
      <c r="G204" s="68" t="s">
        <v>273</v>
      </c>
    </row>
    <row r="205" s="14" customFormat="1" ht="12.75">
      <c r="A205" s="25"/>
    </row>
    <row r="206" s="14" customFormat="1" ht="12.75">
      <c r="A206" s="25"/>
    </row>
    <row r="207" spans="1:2" ht="12.75">
      <c r="A207" s="8" t="s">
        <v>109</v>
      </c>
      <c r="B207" s="4" t="s">
        <v>31</v>
      </c>
    </row>
    <row r="208" ht="12.75">
      <c r="B208" t="s">
        <v>121</v>
      </c>
    </row>
    <row r="209" ht="12.75">
      <c r="B209" t="s">
        <v>122</v>
      </c>
    </row>
    <row r="211" spans="1:2" ht="12.75">
      <c r="A211" s="8" t="s">
        <v>110</v>
      </c>
      <c r="B211" s="4" t="s">
        <v>72</v>
      </c>
    </row>
    <row r="212" ht="12.75">
      <c r="B212" s="14" t="s">
        <v>249</v>
      </c>
    </row>
    <row r="213" spans="1:2" s="14" customFormat="1" ht="12.75">
      <c r="A213" s="25"/>
      <c r="B213" s="14" t="s">
        <v>263</v>
      </c>
    </row>
    <row r="214" spans="1:2" s="14" customFormat="1" ht="12.75">
      <c r="A214" s="25"/>
      <c r="B214" s="14" t="s">
        <v>250</v>
      </c>
    </row>
    <row r="215" s="14" customFormat="1" ht="12.75">
      <c r="A215" s="25"/>
    </row>
    <row r="216" spans="1:2" s="14" customFormat="1" ht="12.75">
      <c r="A216" s="25"/>
      <c r="B216" s="14" t="s">
        <v>251</v>
      </c>
    </row>
    <row r="217" spans="1:2" s="14" customFormat="1" ht="12.75">
      <c r="A217" s="25"/>
      <c r="B217" s="14" t="s">
        <v>252</v>
      </c>
    </row>
    <row r="218" s="14" customFormat="1" ht="12.75">
      <c r="A218" s="25"/>
    </row>
    <row r="219" s="14" customFormat="1" ht="12.75">
      <c r="A219" s="25"/>
    </row>
    <row r="220" s="14" customFormat="1" ht="12.75">
      <c r="A220" s="8" t="s">
        <v>0</v>
      </c>
    </row>
    <row r="221" s="14" customFormat="1" ht="12.75">
      <c r="A221" s="8" t="s">
        <v>212</v>
      </c>
    </row>
    <row r="222" s="14" customFormat="1" ht="12.75">
      <c r="A222" s="4" t="s">
        <v>220</v>
      </c>
    </row>
    <row r="223" spans="1:8" s="14" customFormat="1" ht="12.75">
      <c r="A223" s="25"/>
      <c r="H223" s="1" t="s">
        <v>241</v>
      </c>
    </row>
    <row r="224" spans="1:10" s="14" customFormat="1" ht="12.75">
      <c r="A224" s="8" t="s">
        <v>111</v>
      </c>
      <c r="B224" s="4" t="s">
        <v>83</v>
      </c>
      <c r="C224"/>
      <c r="D224"/>
      <c r="E224"/>
      <c r="F224"/>
      <c r="G224"/>
      <c r="H224"/>
      <c r="I224"/>
      <c r="J224"/>
    </row>
    <row r="225" spans="1:10" s="14" customFormat="1" ht="12.75">
      <c r="A225" s="8"/>
      <c r="B225" s="4"/>
      <c r="C225"/>
      <c r="D225"/>
      <c r="E225"/>
      <c r="F225"/>
      <c r="G225"/>
      <c r="H225"/>
      <c r="I225"/>
      <c r="J225"/>
    </row>
    <row r="226" spans="1:10" s="14" customFormat="1" ht="12.75">
      <c r="A226" s="8"/>
      <c r="B226" s="4" t="s">
        <v>141</v>
      </c>
      <c r="C226"/>
      <c r="D226"/>
      <c r="E226"/>
      <c r="F226"/>
      <c r="G226"/>
      <c r="H226"/>
      <c r="I226"/>
      <c r="J226"/>
    </row>
    <row r="227" spans="1:10" s="14" customFormat="1" ht="12.75">
      <c r="A227" s="8"/>
      <c r="B227" t="s">
        <v>191</v>
      </c>
      <c r="C227"/>
      <c r="D227"/>
      <c r="E227"/>
      <c r="F227"/>
      <c r="G227"/>
      <c r="H227"/>
      <c r="I227"/>
      <c r="J227"/>
    </row>
    <row r="228" spans="1:10" s="14" customFormat="1" ht="12.75">
      <c r="A228" s="8"/>
      <c r="B228" t="s">
        <v>192</v>
      </c>
      <c r="C228"/>
      <c r="D228"/>
      <c r="E228"/>
      <c r="F228"/>
      <c r="G228"/>
      <c r="H228"/>
      <c r="I228"/>
      <c r="J228"/>
    </row>
    <row r="229" spans="1:10" s="14" customFormat="1" ht="12.75">
      <c r="A229" s="8"/>
      <c r="B229" t="s">
        <v>193</v>
      </c>
      <c r="C229"/>
      <c r="D229"/>
      <c r="E229"/>
      <c r="F229"/>
      <c r="G229"/>
      <c r="H229"/>
      <c r="I229"/>
      <c r="J229"/>
    </row>
    <row r="230" spans="1:10" s="14" customFormat="1" ht="12.75">
      <c r="A230" s="8"/>
      <c r="B230"/>
      <c r="C230"/>
      <c r="D230"/>
      <c r="E230" s="82" t="s">
        <v>143</v>
      </c>
      <c r="F230" s="82"/>
      <c r="G230" s="82" t="s">
        <v>144</v>
      </c>
      <c r="H230" s="82"/>
      <c r="I230"/>
      <c r="J230"/>
    </row>
    <row r="231" spans="1:10" s="14" customFormat="1" ht="12.75">
      <c r="A231" s="8"/>
      <c r="B231" s="4" t="s">
        <v>221</v>
      </c>
      <c r="C231"/>
      <c r="D231"/>
      <c r="E231" s="4">
        <v>2005</v>
      </c>
      <c r="F231" s="4">
        <v>2004</v>
      </c>
      <c r="G231" s="4">
        <v>2005</v>
      </c>
      <c r="H231" s="4">
        <v>2004</v>
      </c>
      <c r="I231" t="s">
        <v>158</v>
      </c>
      <c r="J231"/>
    </row>
    <row r="232" spans="1:10" s="14" customFormat="1" ht="12.75">
      <c r="A232" s="8"/>
      <c r="B232" s="4"/>
      <c r="C232"/>
      <c r="D232"/>
      <c r="E232" s="4"/>
      <c r="F232" s="4"/>
      <c r="G232" s="4"/>
      <c r="H232" s="4"/>
      <c r="I232"/>
      <c r="J232"/>
    </row>
    <row r="233" spans="1:10" s="14" customFormat="1" ht="12.75">
      <c r="A233" s="8"/>
      <c r="B233" t="s">
        <v>145</v>
      </c>
      <c r="C233"/>
      <c r="D233"/>
      <c r="E233" s="2">
        <f>+income!B26</f>
        <v>2215</v>
      </c>
      <c r="F233" s="2">
        <f>+income!C26</f>
        <v>2984</v>
      </c>
      <c r="G233" s="2">
        <f>+income!E26</f>
        <v>14617</v>
      </c>
      <c r="H233" s="2">
        <f>+income!F26</f>
        <v>15086</v>
      </c>
      <c r="I233"/>
      <c r="J233"/>
    </row>
    <row r="234" spans="5:8" ht="12.75">
      <c r="E234" s="2"/>
      <c r="F234" s="2"/>
      <c r="G234" s="2"/>
      <c r="H234" s="2"/>
    </row>
    <row r="235" spans="2:8" ht="12.75">
      <c r="B235" t="s">
        <v>142</v>
      </c>
      <c r="E235" s="2"/>
      <c r="F235" s="2"/>
      <c r="G235" s="2"/>
      <c r="H235" s="2"/>
    </row>
    <row r="236" spans="2:8" ht="12.75">
      <c r="B236" t="s">
        <v>171</v>
      </c>
      <c r="E236" s="2">
        <v>62767</v>
      </c>
      <c r="F236" s="2">
        <v>61939</v>
      </c>
      <c r="G236" s="2">
        <f>+E236</f>
        <v>62767</v>
      </c>
      <c r="H236" s="2">
        <f>+F236</f>
        <v>61939</v>
      </c>
    </row>
    <row r="238" spans="2:8" ht="12.75">
      <c r="B238" t="s">
        <v>146</v>
      </c>
      <c r="E238" s="33">
        <f>+E233*100/E236</f>
        <v>3.5289244348144724</v>
      </c>
      <c r="F238" s="33">
        <f>+F233*100/F236</f>
        <v>4.817643165049484</v>
      </c>
      <c r="G238" s="33">
        <f>+G233*100/G236</f>
        <v>23.287714882023995</v>
      </c>
      <c r="H238" s="33">
        <v>24.35</v>
      </c>
    </row>
    <row r="239" spans="2:8" ht="12.75">
      <c r="B239" s="14"/>
      <c r="G239" s="4"/>
      <c r="H239" s="13"/>
    </row>
    <row r="240" spans="2:8" ht="12.75">
      <c r="B240" s="14"/>
      <c r="G240" s="4">
        <v>2005</v>
      </c>
      <c r="H240" s="4">
        <v>2004</v>
      </c>
    </row>
    <row r="241" spans="1:10" s="14" customFormat="1" ht="12.75">
      <c r="A241" s="8"/>
      <c r="B241" s="4" t="s">
        <v>175</v>
      </c>
      <c r="C241"/>
      <c r="D241"/>
      <c r="E241"/>
      <c r="F241"/>
      <c r="G241"/>
      <c r="H241"/>
      <c r="I241"/>
      <c r="J241"/>
    </row>
    <row r="242" spans="1:10" s="14" customFormat="1" ht="12.75">
      <c r="A242" s="8"/>
      <c r="B242" t="s">
        <v>176</v>
      </c>
      <c r="C242"/>
      <c r="D242"/>
      <c r="E242"/>
      <c r="F242"/>
      <c r="G242" s="2">
        <v>62303000</v>
      </c>
      <c r="H242" s="2">
        <v>61611000</v>
      </c>
      <c r="I242"/>
      <c r="J242"/>
    </row>
    <row r="243" spans="1:10" s="14" customFormat="1" ht="12.75">
      <c r="A243" s="8"/>
      <c r="B243" t="s">
        <v>177</v>
      </c>
      <c r="C243"/>
      <c r="D243"/>
      <c r="E243"/>
      <c r="F243"/>
      <c r="G243" s="77">
        <v>463667</v>
      </c>
      <c r="H243" s="2">
        <v>328333</v>
      </c>
      <c r="I243"/>
      <c r="J243"/>
    </row>
    <row r="244" spans="1:10" s="14" customFormat="1" ht="12.75">
      <c r="A244" s="8"/>
      <c r="B244"/>
      <c r="C244"/>
      <c r="D244"/>
      <c r="E244"/>
      <c r="F244"/>
      <c r="G244" s="2"/>
      <c r="H244" s="2"/>
      <c r="I244"/>
      <c r="J244"/>
    </row>
    <row r="245" spans="1:10" s="14" customFormat="1" ht="12.75">
      <c r="A245" s="8"/>
      <c r="B245"/>
      <c r="C245"/>
      <c r="D245"/>
      <c r="E245"/>
      <c r="F245"/>
      <c r="G245" s="5">
        <f>SUM(G242:G243)</f>
        <v>62766667</v>
      </c>
      <c r="H245" s="5">
        <f>SUM(H242:H243)</f>
        <v>61939333</v>
      </c>
      <c r="I245"/>
      <c r="J245" t="s">
        <v>158</v>
      </c>
    </row>
    <row r="246" spans="1:10" s="14" customFormat="1" ht="12.75">
      <c r="A246" s="8"/>
      <c r="B246"/>
      <c r="C246"/>
      <c r="D246"/>
      <c r="E246"/>
      <c r="F246"/>
      <c r="G246"/>
      <c r="H246"/>
      <c r="I246"/>
      <c r="J246"/>
    </row>
    <row r="247" spans="1:10" s="14" customFormat="1" ht="12.75">
      <c r="A247" s="8" t="s">
        <v>111</v>
      </c>
      <c r="B247" s="4" t="s">
        <v>190</v>
      </c>
      <c r="C247"/>
      <c r="D247"/>
      <c r="E247"/>
      <c r="F247"/>
      <c r="G247"/>
      <c r="H247"/>
      <c r="I247"/>
      <c r="J247"/>
    </row>
    <row r="248" spans="1:10" s="14" customFormat="1" ht="12.75">
      <c r="A248" s="8"/>
      <c r="B248"/>
      <c r="C248"/>
      <c r="D248"/>
      <c r="E248"/>
      <c r="F248"/>
      <c r="G248"/>
      <c r="H248"/>
      <c r="I248"/>
      <c r="J248"/>
    </row>
    <row r="249" spans="1:10" s="14" customFormat="1" ht="12.75">
      <c r="A249" s="8"/>
      <c r="B249" t="s">
        <v>194</v>
      </c>
      <c r="C249"/>
      <c r="D249"/>
      <c r="E249"/>
      <c r="F249"/>
      <c r="G249"/>
      <c r="H249"/>
      <c r="I249"/>
      <c r="J249"/>
    </row>
    <row r="250" ht="12.75">
      <c r="B250" t="s">
        <v>192</v>
      </c>
    </row>
    <row r="251" ht="12.75">
      <c r="B251" t="s">
        <v>193</v>
      </c>
    </row>
    <row r="252" spans="2:8" ht="12.75">
      <c r="B252" s="4"/>
      <c r="G252" s="4">
        <v>2005</v>
      </c>
      <c r="H252" s="4">
        <v>2004</v>
      </c>
    </row>
    <row r="253" ht="12.75">
      <c r="B253" s="4" t="s">
        <v>198</v>
      </c>
    </row>
    <row r="254" spans="2:8" ht="12.75">
      <c r="B254" s="14" t="s">
        <v>199</v>
      </c>
      <c r="G254" s="2">
        <f>+G245</f>
        <v>62766667</v>
      </c>
      <c r="H254" s="2">
        <f>+H245</f>
        <v>61939333</v>
      </c>
    </row>
    <row r="255" spans="1:8" s="14" customFormat="1" ht="12.75">
      <c r="A255" s="25"/>
      <c r="B255" s="14" t="s">
        <v>195</v>
      </c>
      <c r="G255" s="77">
        <v>1403858</v>
      </c>
      <c r="H255" s="24">
        <v>1364635</v>
      </c>
    </row>
    <row r="256" spans="1:8" s="14" customFormat="1" ht="12.75">
      <c r="A256" s="25"/>
      <c r="G256" s="24"/>
      <c r="H256" s="24"/>
    </row>
    <row r="257" spans="1:8" s="14" customFormat="1" ht="12.75">
      <c r="A257" s="25"/>
      <c r="G257" s="28">
        <f>SUM(G254:G256)</f>
        <v>64170525</v>
      </c>
      <c r="H257" s="28">
        <f>SUM(H254:H256)</f>
        <v>63303968</v>
      </c>
    </row>
    <row r="258" s="14" customFormat="1" ht="12.75">
      <c r="A258" s="25"/>
    </row>
    <row r="259" s="14" customFormat="1" ht="12.75">
      <c r="A259" s="25"/>
    </row>
    <row r="260" s="14" customFormat="1" ht="12.75">
      <c r="A260" s="25"/>
    </row>
    <row r="261" spans="1:2" s="14" customFormat="1" ht="12.75">
      <c r="A261" s="25"/>
      <c r="B261" s="14" t="s">
        <v>301</v>
      </c>
    </row>
    <row r="262" spans="1:2" s="14" customFormat="1" ht="12.75">
      <c r="A262" s="25"/>
      <c r="B262" s="4"/>
    </row>
    <row r="263" spans="1:2" s="14" customFormat="1" ht="12.75">
      <c r="A263" s="25"/>
      <c r="B263" s="4"/>
    </row>
    <row r="264" s="14" customFormat="1" ht="12.75">
      <c r="A264" s="25"/>
    </row>
    <row r="265" spans="1:2" s="14" customFormat="1" ht="12.75">
      <c r="A265" s="25"/>
      <c r="B265" s="14" t="s">
        <v>302</v>
      </c>
    </row>
    <row r="266" spans="1:2" s="14" customFormat="1" ht="12.75">
      <c r="A266" s="25"/>
      <c r="B266" s="14" t="s">
        <v>303</v>
      </c>
    </row>
    <row r="267" s="14" customFormat="1" ht="12.75">
      <c r="A267" s="25"/>
    </row>
    <row r="268" spans="1:2" s="14" customFormat="1" ht="12.75">
      <c r="A268" s="25"/>
      <c r="B268" s="14" t="s">
        <v>304</v>
      </c>
    </row>
    <row r="269" s="14" customFormat="1" ht="12.75">
      <c r="A269" s="25"/>
    </row>
    <row r="270" s="14" customFormat="1" ht="12.75">
      <c r="A270" s="25"/>
    </row>
    <row r="271" s="14" customFormat="1" ht="12.75">
      <c r="A271" s="25"/>
    </row>
    <row r="272" spans="1:10" ht="12.75">
      <c r="A272" s="25"/>
      <c r="B272" s="14"/>
      <c r="C272" s="14"/>
      <c r="D272" s="14"/>
      <c r="E272" s="14"/>
      <c r="F272" s="14"/>
      <c r="G272" s="14"/>
      <c r="H272" s="13"/>
      <c r="I272" s="14"/>
      <c r="J272" s="14"/>
    </row>
    <row r="273" spans="2:9" ht="12.75">
      <c r="B273" s="4"/>
      <c r="F273" s="13"/>
      <c r="G273" s="13"/>
      <c r="H273" s="13"/>
      <c r="I273" s="4"/>
    </row>
    <row r="274" spans="2:9" ht="12.75">
      <c r="B274" s="4"/>
      <c r="F274" s="13"/>
      <c r="G274" s="13"/>
      <c r="H274" s="13"/>
      <c r="I274" s="4"/>
    </row>
    <row r="275" spans="6:9" ht="12.75">
      <c r="F275" s="13"/>
      <c r="G275" s="13"/>
      <c r="H275" s="13"/>
      <c r="I275" s="4"/>
    </row>
    <row r="276" spans="2:4" ht="12.75">
      <c r="B276" s="4"/>
      <c r="C276" s="14"/>
      <c r="D276" s="14"/>
    </row>
    <row r="277" spans="2:8" ht="12.75">
      <c r="B277" s="46"/>
      <c r="C277" s="14"/>
      <c r="D277" s="14"/>
      <c r="G277" s="2"/>
      <c r="H277" s="2"/>
    </row>
    <row r="278" spans="2:8" ht="12.75">
      <c r="B278" s="45"/>
      <c r="C278" s="14"/>
      <c r="D278" s="14"/>
      <c r="G278" s="2"/>
      <c r="H278" s="2"/>
    </row>
    <row r="279" spans="2:8" ht="12.75">
      <c r="B279" s="45"/>
      <c r="C279" s="14"/>
      <c r="D279" s="14"/>
      <c r="G279" s="2"/>
      <c r="H279" s="2"/>
    </row>
    <row r="280" spans="2:8" ht="12.75">
      <c r="B280" s="46"/>
      <c r="C280" s="14"/>
      <c r="D280" s="14"/>
      <c r="F280" s="2"/>
      <c r="G280" s="2"/>
      <c r="H280" s="2"/>
    </row>
    <row r="281" spans="2:8" ht="12.75">
      <c r="B281" s="14"/>
      <c r="C281" s="14"/>
      <c r="D281" s="14"/>
      <c r="F281" s="2"/>
      <c r="G281" s="2"/>
      <c r="H281" s="2"/>
    </row>
    <row r="282" spans="1:10" s="14" customFormat="1" ht="12.75">
      <c r="A282" s="8"/>
      <c r="B282" s="4"/>
      <c r="E282"/>
      <c r="F282" s="2"/>
      <c r="G282" s="2"/>
      <c r="H282" s="2"/>
      <c r="I282"/>
      <c r="J282"/>
    </row>
    <row r="283" spans="1:10" s="14" customFormat="1" ht="12.75">
      <c r="A283" s="8"/>
      <c r="B283" s="46"/>
      <c r="E283"/>
      <c r="F283" s="2"/>
      <c r="G283" s="2"/>
      <c r="H283" s="2"/>
      <c r="I283"/>
      <c r="J283"/>
    </row>
    <row r="284" spans="1:10" s="14" customFormat="1" ht="12.75">
      <c r="A284" s="8"/>
      <c r="B284" s="46"/>
      <c r="E284"/>
      <c r="F284" s="2"/>
      <c r="G284" s="2"/>
      <c r="H284" s="2"/>
      <c r="I284"/>
      <c r="J284"/>
    </row>
    <row r="285" spans="1:10" s="14" customFormat="1" ht="12.75">
      <c r="A285" s="8"/>
      <c r="B285" s="46"/>
      <c r="E285"/>
      <c r="F285" s="2"/>
      <c r="G285" s="2"/>
      <c r="H285" s="2"/>
      <c r="I285"/>
      <c r="J285"/>
    </row>
    <row r="286" spans="1:10" s="14" customFormat="1" ht="12.75">
      <c r="A286" s="8"/>
      <c r="B286" s="46"/>
      <c r="E286"/>
      <c r="F286" s="2"/>
      <c r="G286" s="2"/>
      <c r="H286" s="2"/>
      <c r="I286"/>
      <c r="J286"/>
    </row>
    <row r="287" spans="1:10" s="14" customFormat="1" ht="12.75">
      <c r="A287" s="8"/>
      <c r="B287" s="46"/>
      <c r="E287" s="2"/>
      <c r="F287" s="2"/>
      <c r="G287" s="2"/>
      <c r="H287" s="2"/>
      <c r="I287"/>
      <c r="J287"/>
    </row>
    <row r="288" spans="1:10" s="14" customFormat="1" ht="12.75">
      <c r="A288" s="8"/>
      <c r="B288"/>
      <c r="C288"/>
      <c r="D288"/>
      <c r="E288"/>
      <c r="F288"/>
      <c r="G288" s="2"/>
      <c r="H288" s="2"/>
      <c r="I288"/>
      <c r="J288"/>
    </row>
    <row r="289" spans="1:10" s="14" customFormat="1" ht="12.75">
      <c r="A289" s="8"/>
      <c r="B289" s="4"/>
      <c r="C289"/>
      <c r="D289"/>
      <c r="E289"/>
      <c r="F289"/>
      <c r="G289" s="2"/>
      <c r="H289" s="2"/>
      <c r="I289"/>
      <c r="J289"/>
    </row>
    <row r="290" spans="1:10" s="14" customFormat="1" ht="12.75">
      <c r="A290" s="8"/>
      <c r="B290" s="23"/>
      <c r="C290"/>
      <c r="D290"/>
      <c r="E290"/>
      <c r="F290"/>
      <c r="G290" s="2"/>
      <c r="H290" s="2"/>
      <c r="I290"/>
      <c r="J290"/>
    </row>
    <row r="291" spans="1:10" s="14" customFormat="1" ht="12.75">
      <c r="A291" s="8"/>
      <c r="B291" s="23"/>
      <c r="C291"/>
      <c r="D291"/>
      <c r="E291"/>
      <c r="F291"/>
      <c r="G291" s="2"/>
      <c r="H291" s="2"/>
      <c r="I291"/>
      <c r="J291"/>
    </row>
    <row r="292" spans="1:10" s="14" customFormat="1" ht="12.75">
      <c r="A292" s="8"/>
      <c r="B292"/>
      <c r="C292"/>
      <c r="D292"/>
      <c r="E292"/>
      <c r="F292"/>
      <c r="G292" s="2"/>
      <c r="H292" s="2"/>
      <c r="I292"/>
      <c r="J292"/>
    </row>
    <row r="300" ht="12.75">
      <c r="B300" s="4"/>
    </row>
    <row r="301" ht="12.75">
      <c r="B301" s="4"/>
    </row>
  </sheetData>
  <mergeCells count="10">
    <mergeCell ref="E230:F230"/>
    <mergeCell ref="G230:H230"/>
    <mergeCell ref="E124:F124"/>
    <mergeCell ref="G124:H124"/>
    <mergeCell ref="E123:F123"/>
    <mergeCell ref="G123:H123"/>
    <mergeCell ref="G36:H36"/>
    <mergeCell ref="E48:F48"/>
    <mergeCell ref="G48:H48"/>
    <mergeCell ref="G47:H47"/>
  </mergeCells>
  <printOptions/>
  <pageMargins left="0.75" right="0.75" top="1" bottom="1" header="0.5" footer="0.5"/>
  <pageSetup orientation="portrait" r:id="rId1"/>
  <rowBreaks count="5" manualBreakCount="5">
    <brk id="38" max="255" man="1"/>
    <brk id="88" max="255" man="1"/>
    <brk id="138" max="255" man="1"/>
    <brk id="181" max="255" man="1"/>
    <brk id="2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New</cp:lastModifiedBy>
  <cp:lastPrinted>2006-02-27T08:23:32Z</cp:lastPrinted>
  <dcterms:created xsi:type="dcterms:W3CDTF">2002-11-12T04:54:08Z</dcterms:created>
  <dcterms:modified xsi:type="dcterms:W3CDTF">2006-02-27T10:12:10Z</dcterms:modified>
  <cp:category/>
  <cp:version/>
  <cp:contentType/>
  <cp:contentStatus/>
</cp:coreProperties>
</file>