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8955" activeTab="4"/>
  </bookViews>
  <sheets>
    <sheet name="equity" sheetId="1" r:id="rId1"/>
    <sheet name="income" sheetId="2" r:id="rId2"/>
    <sheet name="bsheet" sheetId="3" r:id="rId3"/>
    <sheet name="cflow" sheetId="4" r:id="rId4"/>
    <sheet name="notes" sheetId="5" r:id="rId5"/>
  </sheets>
  <definedNames>
    <definedName name="_xlnm.Print_Area" localSheetId="4">'notes'!$A$1:$I$251</definedName>
  </definedNames>
  <calcPr fullCalcOnLoad="1"/>
</workbook>
</file>

<file path=xl/comments2.xml><?xml version="1.0" encoding="utf-8"?>
<comments xmlns="http://schemas.openxmlformats.org/spreadsheetml/2006/main">
  <authors>
    <author>alan</author>
  </authors>
  <commentList>
    <comment ref="B19" authorId="0">
      <text>
        <r>
          <rPr>
            <b/>
            <sz val="8"/>
            <rFont val="Tahoma"/>
            <family val="0"/>
          </rPr>
          <t>alan: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0"/>
          </rPr>
          <t>alan: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<sst xmlns="http://schemas.openxmlformats.org/spreadsheetml/2006/main" count="367" uniqueCount="288">
  <si>
    <t>UPA CORPORATION BERHAD (384490-P)</t>
  </si>
  <si>
    <t>Condensed Consolidated Statement of Changes in Equity</t>
  </si>
  <si>
    <t>Share</t>
  </si>
  <si>
    <t>capital</t>
  </si>
  <si>
    <t>Retained</t>
  </si>
  <si>
    <t>profits</t>
  </si>
  <si>
    <t>Total</t>
  </si>
  <si>
    <t>RM'000</t>
  </si>
  <si>
    <t>premium</t>
  </si>
  <si>
    <t>Revaluation</t>
  </si>
  <si>
    <t>reserve</t>
  </si>
  <si>
    <t>RM '000</t>
  </si>
  <si>
    <t>Income tax paid</t>
  </si>
  <si>
    <t xml:space="preserve">The Condensed Consolidated Statement of Changes in Equity should be read in conjunction </t>
  </si>
  <si>
    <t>The accounting policies and methods of computation adopted by the Group in this interim</t>
  </si>
  <si>
    <t>financial report are consistent with those adopted in the financial statements for the year</t>
  </si>
  <si>
    <t>Property, plant and equipment</t>
  </si>
  <si>
    <t>The valuations of land and buildings have been brought forward, without amendment, from</t>
  </si>
  <si>
    <t>the previous annual financial report.</t>
  </si>
  <si>
    <t>Inventories</t>
  </si>
  <si>
    <t>Segment information</t>
  </si>
  <si>
    <t>Segment information is presented in respect of the Group's business segment.</t>
  </si>
  <si>
    <t>Manufacturing</t>
  </si>
  <si>
    <t>Machineries</t>
  </si>
  <si>
    <t>Revenue</t>
  </si>
  <si>
    <t>Profit before tax</t>
  </si>
  <si>
    <t>Inter-segment elimination</t>
  </si>
  <si>
    <t>Debt and equity securities</t>
  </si>
  <si>
    <t>Review of performance</t>
  </si>
  <si>
    <t>Variation of results against the preceding quarter</t>
  </si>
  <si>
    <t>Current</t>
  </si>
  <si>
    <t>Non-current</t>
  </si>
  <si>
    <t>Off Balance Sheet financial instruments</t>
  </si>
  <si>
    <t>Material litigation</t>
  </si>
  <si>
    <t>Taxation</t>
  </si>
  <si>
    <t xml:space="preserve">Share of associated </t>
  </si>
  <si>
    <t>companies' taxation</t>
  </si>
  <si>
    <t>Condensed Consolidated Balance Sheet</t>
  </si>
  <si>
    <t>Investment in associates</t>
  </si>
  <si>
    <t>Investment property</t>
  </si>
  <si>
    <t>Current assets</t>
  </si>
  <si>
    <t>Trade and other receivables</t>
  </si>
  <si>
    <t>Cash and cash equivalents</t>
  </si>
  <si>
    <t>Current liabilities</t>
  </si>
  <si>
    <t>Trade and other payables</t>
  </si>
  <si>
    <t>Borrowings (secured)</t>
  </si>
  <si>
    <t>Net current assets</t>
  </si>
  <si>
    <t>Financed by :</t>
  </si>
  <si>
    <t>Capital and reserves</t>
  </si>
  <si>
    <t>Share capital</t>
  </si>
  <si>
    <t>Reserves</t>
  </si>
  <si>
    <t>Minority shareholders' interest</t>
  </si>
  <si>
    <t xml:space="preserve">Long term and deferred liabilities </t>
  </si>
  <si>
    <t>Deferred taxation</t>
  </si>
  <si>
    <t xml:space="preserve">The Condensed Consolidated Balance Sheet should be read in conjunction with the </t>
  </si>
  <si>
    <t>Condensed consolidated income statements</t>
  </si>
  <si>
    <t>Operating profit</t>
  </si>
  <si>
    <t>Interest expense</t>
  </si>
  <si>
    <t>Interest income</t>
  </si>
  <si>
    <t>Share of profit of associates</t>
  </si>
  <si>
    <t>Tax expense</t>
  </si>
  <si>
    <t>Profit after tax</t>
  </si>
  <si>
    <t>Net profit for the period</t>
  </si>
  <si>
    <t>Basic earnings per ordinary share (sen)</t>
  </si>
  <si>
    <t xml:space="preserve">The Condensed Consolidated Income statements should be read in conjunction with the </t>
  </si>
  <si>
    <t>Condensed Consolidated Cash Flow Statements</t>
  </si>
  <si>
    <t>Net profit before tax</t>
  </si>
  <si>
    <t>Adjustment for non-cash flow items :</t>
  </si>
  <si>
    <t>Operating profit before changes in working capital</t>
  </si>
  <si>
    <t>Changes in working capital :</t>
  </si>
  <si>
    <t>Net change in Cash and Cash Equivalents</t>
  </si>
  <si>
    <t xml:space="preserve">The Condensed Consolidated Cash Flow Statements should be read in conjunction with the </t>
  </si>
  <si>
    <t>Dividends paid</t>
  </si>
  <si>
    <t>Interest paid</t>
  </si>
  <si>
    <t>Proceeds from share issue</t>
  </si>
  <si>
    <t>Payment of hire purchase liabilities</t>
  </si>
  <si>
    <t>Sale of Investments and/or Properties</t>
  </si>
  <si>
    <t>financial year todate nor any profit or loss arising thereon.</t>
  </si>
  <si>
    <t>Corporate proposals</t>
  </si>
  <si>
    <t>Group Borrowings and Debt Securities</t>
  </si>
  <si>
    <t>Term loan (secured)</t>
  </si>
  <si>
    <t>Hire purchase liabilities</t>
  </si>
  <si>
    <t>Dividend</t>
  </si>
  <si>
    <t>Changes in composition of the Group</t>
  </si>
  <si>
    <t>Seasonal or cyclical factors</t>
  </si>
  <si>
    <t>Changes in contingent liabilities</t>
  </si>
  <si>
    <t>Audit qualifications</t>
  </si>
  <si>
    <t>There were no audit qualifications in the annual financial statements for the year ended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</si>
  <si>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</si>
  <si>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</si>
  <si>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</si>
  <si>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</si>
  <si>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Notes to the interim financial report as per MASB 26</t>
  </si>
  <si>
    <t>Material events subsequent to the end of the period reported</t>
  </si>
  <si>
    <t>Earnings per share</t>
  </si>
  <si>
    <t>Profit forecast</t>
  </si>
  <si>
    <t xml:space="preserve">The Group does not have any financial instrument with off balance sheet risk as </t>
  </si>
  <si>
    <t>at the date of this report, apart from outstanding forward contracts on foreign</t>
  </si>
  <si>
    <t>currencies in relation to the Group's sales and purchases.</t>
  </si>
  <si>
    <t>Manufacturing segment is subject to seasonal and cyclical factors while machinery</t>
  </si>
  <si>
    <t>segment is not.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</si>
  <si>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</si>
  <si>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</si>
  <si>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</si>
  <si>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</si>
  <si>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</si>
  <si>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</si>
  <si>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</si>
  <si>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</si>
  <si>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</si>
  <si>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</si>
  <si>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</si>
  <si>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</si>
  <si>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</si>
  <si>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</si>
  <si>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</si>
  <si>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</si>
  <si>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</si>
  <si>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</si>
  <si>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</si>
  <si>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</si>
  <si>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</si>
  <si>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</si>
  <si>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</si>
  <si>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</si>
  <si>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</si>
  <si>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Interest received</t>
  </si>
  <si>
    <t>Inter segment pricing is based on negotiated terms.</t>
  </si>
  <si>
    <t>There were no material events subsequent to the current financial quarter ended</t>
  </si>
  <si>
    <t>affect the results of the operations of the Group.</t>
  </si>
  <si>
    <t>Cash and bank balances</t>
  </si>
  <si>
    <t>Bank overdraft</t>
  </si>
  <si>
    <t xml:space="preserve">Depreciation </t>
  </si>
  <si>
    <t>Purchase or Sale of Quoted Securities</t>
  </si>
  <si>
    <t>Add : Minority interest</t>
  </si>
  <si>
    <t xml:space="preserve">All the foreign exchange contracts mature within 12 months and any gain or loss on </t>
  </si>
  <si>
    <t>foreign exchange contracts are dealt with in the income statement.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</si>
  <si>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</si>
  <si>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</si>
  <si>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</si>
  <si>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Dividends received from associates</t>
  </si>
  <si>
    <t>Dividends paid to shareholders of the company</t>
  </si>
  <si>
    <t>(The figures have not been audited)</t>
  </si>
  <si>
    <t>Non-distributable</t>
  </si>
  <si>
    <t>Distributable</t>
  </si>
  <si>
    <t>Cash flows from financing activities</t>
  </si>
  <si>
    <t>Net cash flow (used in)/generated from</t>
  </si>
  <si>
    <t>operating activities</t>
  </si>
  <si>
    <t>Cash flows from operating activities</t>
  </si>
  <si>
    <t>Cash generated from operations</t>
  </si>
  <si>
    <t>Trust receipts</t>
  </si>
  <si>
    <t>Bankers' acceptances</t>
  </si>
  <si>
    <t>Deferred tax expense</t>
  </si>
  <si>
    <t>Income tax expense</t>
  </si>
  <si>
    <t>-current</t>
  </si>
  <si>
    <t xml:space="preserve">Borrowings </t>
  </si>
  <si>
    <t>Forward foreign exchange contracts are entered into with licensed banks</t>
  </si>
  <si>
    <t>Basis of preparation</t>
  </si>
  <si>
    <t>Payment of term loan</t>
  </si>
  <si>
    <t>Other non-cash items</t>
  </si>
  <si>
    <t>There were no unusual items that have a material effect on the assets, liabilities, equity,</t>
  </si>
  <si>
    <t>net income or cashflow for the current quarter and financial year todate.</t>
  </si>
  <si>
    <t>Basic earnings per share</t>
  </si>
  <si>
    <t>Weighted average number</t>
  </si>
  <si>
    <t>Current Quarter</t>
  </si>
  <si>
    <t>Cumulative Quarter</t>
  </si>
  <si>
    <t>Net profit for the period (RM '000)</t>
  </si>
  <si>
    <t>Basic EPS (sen)</t>
  </si>
  <si>
    <t>Net tangible asset per share</t>
  </si>
  <si>
    <t>At 1 January 2003</t>
  </si>
  <si>
    <t>Increase in investment in a subsidiary</t>
  </si>
  <si>
    <t>Deposits with licensed banks</t>
  </si>
  <si>
    <t>There were no sale of investments or properties for the current financial quarter and year todate.</t>
  </si>
  <si>
    <t>There were no purchase or sale of quoted securities for the current financial quarter and</t>
  </si>
  <si>
    <t>Property/Investment</t>
  </si>
  <si>
    <t xml:space="preserve">Bank overdraft </t>
  </si>
  <si>
    <t>MASB 26, Interim Financial Reporting.</t>
  </si>
  <si>
    <t>The interim financial report is unaudited and has been prepared in compliance with</t>
  </si>
  <si>
    <t xml:space="preserve">The interim financial report should be read in conjunction with the audited financial </t>
  </si>
  <si>
    <t>Bonus issue</t>
  </si>
  <si>
    <t>ESOS</t>
  </si>
  <si>
    <t xml:space="preserve">There are no outstanding corporate proposals that have not been completed as at the date of </t>
  </si>
  <si>
    <t>this report.</t>
  </si>
  <si>
    <t>to hedge certain portion of the Group's sales and purchases.</t>
  </si>
  <si>
    <t xml:space="preserve">Barring any unforeseen circumstances, the operating performance of the Group is </t>
  </si>
  <si>
    <t>At 31 December 2003</t>
  </si>
  <si>
    <t>31 Dec 2003</t>
  </si>
  <si>
    <t>31.12.03</t>
  </si>
  <si>
    <t xml:space="preserve"> </t>
  </si>
  <si>
    <t>Acquisition of a subsidiary, net of cash acquired</t>
  </si>
  <si>
    <t>Effects of adoption of MASB 25</t>
  </si>
  <si>
    <t>Restated balance</t>
  </si>
  <si>
    <t>-under/(over)provision in prior years</t>
  </si>
  <si>
    <t>Diluted earnings per ordinary share (sen)</t>
  </si>
  <si>
    <t>investing activities</t>
  </si>
  <si>
    <t>Cash flows from investing activities</t>
  </si>
  <si>
    <t>financing activities</t>
  </si>
  <si>
    <t>Unallocated expenses</t>
  </si>
  <si>
    <t xml:space="preserve">Included in short-term borrowings are trust receipt borrowings denominated in the </t>
  </si>
  <si>
    <t>USD</t>
  </si>
  <si>
    <t>EUR</t>
  </si>
  <si>
    <t>JPY</t>
  </si>
  <si>
    <t>Rate</t>
  </si>
  <si>
    <t>following foreign currencies :</t>
  </si>
  <si>
    <t>of shares in issue ('000)</t>
  </si>
  <si>
    <t>Net profit for the period/year</t>
  </si>
  <si>
    <t>facilities granted to subsidiaries amounted to RM 64.7 million as at the date of</t>
  </si>
  <si>
    <t>Annual Financial Report for the year ended 31 December 2003.</t>
  </si>
  <si>
    <t>At 1 January 2004</t>
  </si>
  <si>
    <t>with the Annual Financial Report for the year ended 31 December 2003.</t>
  </si>
  <si>
    <t>Goodwill on consolidation</t>
  </si>
  <si>
    <t>Negative goodwill</t>
  </si>
  <si>
    <t>statements of the Group for the year ended 31 December 2003.</t>
  </si>
  <si>
    <t xml:space="preserve">ended 31 December 2003. </t>
  </si>
  <si>
    <t>31 December 2003.</t>
  </si>
  <si>
    <t>Weighted average number of ordinary shares</t>
  </si>
  <si>
    <t>Issued ordinary shares at beginning of the year</t>
  </si>
  <si>
    <t>Effect of bonus issue in August 2003</t>
  </si>
  <si>
    <t>Effect of allotment of shares pursuant to ESOS</t>
  </si>
  <si>
    <t>Cash and Cash Equivalents at the beginning of the period</t>
  </si>
  <si>
    <t>Cash and Cash Equivalents at the end of the period</t>
  </si>
  <si>
    <t>Cash and cash equivalents at the end of the period</t>
  </si>
  <si>
    <t>Explanatory notes as required by the BMSB's Listing Requirements</t>
  </si>
  <si>
    <t>3 months ended</t>
  </si>
  <si>
    <t xml:space="preserve">RM </t>
  </si>
  <si>
    <t>GBP</t>
  </si>
  <si>
    <t xml:space="preserve">The Group's effective tax rate is lower than the statutory tax rate due to capital gains </t>
  </si>
  <si>
    <t>which are not subject to tax.</t>
  </si>
  <si>
    <t>Proceeds from/(payment of) borrowings</t>
  </si>
  <si>
    <t>Not applicable.</t>
  </si>
  <si>
    <t>For the period ended 31 December 2004</t>
  </si>
  <si>
    <t>12 months ended 31 December</t>
  </si>
  <si>
    <t>At 31 December 2004</t>
  </si>
  <si>
    <t>31 Dec 2004</t>
  </si>
  <si>
    <t>(12 months)</t>
  </si>
  <si>
    <t>Drawdown of term loan</t>
  </si>
  <si>
    <t>The company issued 251,000 shares in the current quarter under ESOS, thus increasing</t>
  </si>
  <si>
    <t>the paid up share capital to RM 62,303,000.</t>
  </si>
  <si>
    <t>The company did not pay any dividends during the current quarter.</t>
  </si>
  <si>
    <t>12 months ended</t>
  </si>
  <si>
    <t>31 December</t>
  </si>
  <si>
    <t>31 December 2004 up to the date of this report, which is likely to substantially</t>
  </si>
  <si>
    <t>There are no changes in the composition of the Group for the current financial quarter.</t>
  </si>
  <si>
    <t>compared to RM 26.0 million in the corresponding quarter of the previous year.</t>
  </si>
  <si>
    <t xml:space="preserve">compared to RM 7.0 million in the immediate preceding quarter. </t>
  </si>
  <si>
    <t>Prospects for the coming financial year</t>
  </si>
  <si>
    <t>31.12.04</t>
  </si>
  <si>
    <t>The value of the above contracts as at the date of this report was RM 8.5 million.</t>
  </si>
  <si>
    <t>Quarter ended 31 December</t>
  </si>
  <si>
    <t>Investment in joint venture</t>
  </si>
  <si>
    <t>Deferred tax asset</t>
  </si>
  <si>
    <t>Tax recoverable</t>
  </si>
  <si>
    <t>Provision for taxation</t>
  </si>
  <si>
    <t>Investment in a Joint Venture</t>
  </si>
  <si>
    <t>For the quarter under review, the Group recorded a profit before tax of RM 3.4 million</t>
  </si>
  <si>
    <t>RM 3.4 million compared to RM 2.8 million in the corresponding quarter of the previous year.</t>
  </si>
  <si>
    <t xml:space="preserve">The Group's profit before taxation for the fourth quarter ended 31 December 2004 was </t>
  </si>
  <si>
    <t>During the year, the company paid a first and final dividend of 7 sen less tax,</t>
  </si>
  <si>
    <t>for the financial year ended 31 December 2003.</t>
  </si>
  <si>
    <t>magazines and books. However, as at the date of this report, the joint venture</t>
  </si>
  <si>
    <t>company has not commenced operations.</t>
  </si>
  <si>
    <t>based in Beijing, China. The joint venture company will be involved in printing of newspapers,</t>
  </si>
  <si>
    <t>Diluted earnings per ordinary share</t>
  </si>
  <si>
    <t>The calculation of basic earnings per share is based on the net profit attributable</t>
  </si>
  <si>
    <t>to ordinary shareholders and the weighted average number of ordinary shares</t>
  </si>
  <si>
    <t>in issue :</t>
  </si>
  <si>
    <t>The calculation of diluted earnings per share is based on the net profit attributable</t>
  </si>
  <si>
    <t>Effect of share options</t>
  </si>
  <si>
    <t>Proceeds from disposal of plant and equipment</t>
  </si>
  <si>
    <t>Purchase of plant and equipment</t>
  </si>
  <si>
    <t>During the year, a subsidiary of the company had entered into a joint venture company</t>
  </si>
  <si>
    <t xml:space="preserve">The Group's turnover for the fourth quarter ended 31 December 2004 was RM 32.1 million </t>
  </si>
  <si>
    <t>Included in the profit before taxation for the fourth quarter is an amount of RM 2.0 million</t>
  </si>
  <si>
    <t>being gain on disposal of machineries. Profit before taxation for the year has increased</t>
  </si>
  <si>
    <t>by RM 5.3 million to RM 19.8 million compared to the preceding year.</t>
  </si>
  <si>
    <t>Turnover for the year has increased by RM 23.7 million to RM 115.9 million,</t>
  </si>
  <si>
    <t>compared to the preceding year.</t>
  </si>
  <si>
    <t>The Board of Directors is recommending for shareholders' approval at the forthcoming</t>
  </si>
  <si>
    <t>Annual General Meeting, a first and final dividend of 10 sen per share, less tax,</t>
  </si>
  <si>
    <t>for the financial year ended 31 December 2004.</t>
  </si>
  <si>
    <t>The date of the Annual General Meeting and book closure for dividend entitlement will</t>
  </si>
  <si>
    <t>be announced in due course.</t>
  </si>
  <si>
    <t>Weighted average number of shares (diluted)</t>
  </si>
  <si>
    <t>Weighted average number of shares as above</t>
  </si>
  <si>
    <t>expected to be satisfactory for the next financial year.</t>
  </si>
  <si>
    <t>By Order of the Board,</t>
  </si>
  <si>
    <t>CHEW YOKE LIN (MAICSA 7019214)</t>
  </si>
  <si>
    <t>Secretary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</si>
</sst>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#,##0.0000"/>
    <numFmt numFmtId="173" formatCode="#,##0.000"/>
    <numFmt numFmtId="174" formatCode="#,##0.0"/>
    <numFmt numFmtId="175" formatCode="_(* #,##0.0_);_(* \(#,##0.0\);_(* &quot;-&quot;??_);_(@_)"/>
    <numFmt numFmtId="176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1" fillId="0" borderId="0" xfId="0" applyFont="1" applyAlignment="1">
      <alignment horizontal="left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right"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0" fillId="0" borderId="7" xfId="0" applyNumberFormat="1" applyBorder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ill="1" applyBorder="1" applyAlignment="1">
      <alignment/>
    </xf>
    <xf numFmtId="16" fontId="1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 quotePrefix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3" fontId="0" fillId="0" borderId="3" xfId="0" applyNumberFormat="1" applyBorder="1" applyAlignment="1">
      <alignment horizontal="right"/>
    </xf>
    <xf numFmtId="0" fontId="0" fillId="0" borderId="6" xfId="0" applyBorder="1" applyAlignment="1">
      <alignment/>
    </xf>
    <xf numFmtId="3" fontId="0" fillId="0" borderId="11" xfId="0" applyNumberFormat="1" applyBorder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12" xfId="0" applyFont="1" applyBorder="1" applyAlignment="1">
      <alignment horizontal="right"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H37" sqref="H37:H38"/>
    </sheetView>
  </sheetViews>
  <sheetFormatPr defaultColWidth="9.140625" defaultRowHeight="12.75"/>
  <cols>
    <col min="1" max="1" width="30.00390625" style="0" customWidth="1"/>
    <col min="2" max="3" width="9.140625" style="2" customWidth="1"/>
    <col min="4" max="4" width="10.28125" style="2" customWidth="1"/>
    <col min="5" max="5" width="11.7109375" style="2" customWidth="1"/>
    <col min="6" max="6" width="9.140625" style="2" customWidth="1"/>
  </cols>
  <sheetData>
    <row r="1" ht="12.75">
      <c r="A1" s="4" t="s">
        <v>0</v>
      </c>
    </row>
    <row r="3" ht="12.75">
      <c r="A3" s="4" t="s">
        <v>1</v>
      </c>
    </row>
    <row r="4" ht="12.75">
      <c r="A4" s="4" t="s">
        <v>230</v>
      </c>
    </row>
    <row r="5" ht="12.75">
      <c r="A5" s="4" t="s">
        <v>142</v>
      </c>
    </row>
    <row r="6" spans="1:5" ht="12.75">
      <c r="A6" s="4"/>
      <c r="B6" s="53" t="s">
        <v>143</v>
      </c>
      <c r="C6" s="53"/>
      <c r="D6" s="53"/>
      <c r="E6" s="23" t="s">
        <v>144</v>
      </c>
    </row>
    <row r="8" spans="2:6" ht="12.75">
      <c r="B8" s="3" t="s">
        <v>2</v>
      </c>
      <c r="C8" s="3" t="s">
        <v>2</v>
      </c>
      <c r="D8" s="3" t="s">
        <v>9</v>
      </c>
      <c r="E8" s="3" t="s">
        <v>4</v>
      </c>
      <c r="F8" s="3"/>
    </row>
    <row r="9" spans="2:6" ht="12.75">
      <c r="B9" s="3" t="s">
        <v>3</v>
      </c>
      <c r="C9" s="3" t="s">
        <v>8</v>
      </c>
      <c r="D9" s="3" t="s">
        <v>10</v>
      </c>
      <c r="E9" s="3" t="s">
        <v>5</v>
      </c>
      <c r="F9" s="3" t="s">
        <v>6</v>
      </c>
    </row>
    <row r="10" spans="1:6" ht="12.75">
      <c r="A10" s="46"/>
      <c r="B10" s="18" t="s">
        <v>7</v>
      </c>
      <c r="C10" s="18" t="s">
        <v>7</v>
      </c>
      <c r="D10" s="18" t="s">
        <v>7</v>
      </c>
      <c r="E10" s="18" t="s">
        <v>7</v>
      </c>
      <c r="F10" s="18" t="s">
        <v>7</v>
      </c>
    </row>
    <row r="11" spans="2:6" ht="12.75">
      <c r="B11" s="7"/>
      <c r="C11" s="7"/>
      <c r="D11" s="7"/>
      <c r="E11" s="7"/>
      <c r="F11" s="7"/>
    </row>
    <row r="13" spans="1:6" ht="12.75">
      <c r="A13" s="4"/>
      <c r="B13" s="16"/>
      <c r="C13" s="16"/>
      <c r="D13" s="16"/>
      <c r="E13" s="16"/>
      <c r="F13" s="16"/>
    </row>
    <row r="14" spans="1:6" ht="12.75">
      <c r="A14" s="4" t="s">
        <v>169</v>
      </c>
      <c r="B14" s="25">
        <v>43770</v>
      </c>
      <c r="C14" s="25">
        <v>3686</v>
      </c>
      <c r="D14" s="25">
        <v>1490</v>
      </c>
      <c r="E14" s="25">
        <v>35126</v>
      </c>
      <c r="F14" s="25">
        <f>SUM(B14:E14)</f>
        <v>84072</v>
      </c>
    </row>
    <row r="15" ht="12.75">
      <c r="A15" s="4"/>
    </row>
    <row r="16" spans="1:6" ht="12.75">
      <c r="A16" s="4" t="s">
        <v>190</v>
      </c>
      <c r="E16" s="2">
        <v>-2132</v>
      </c>
      <c r="F16" s="2">
        <f>SUM(B16:E16)</f>
        <v>-2132</v>
      </c>
    </row>
    <row r="17" spans="1:6" ht="12.75">
      <c r="A17" s="4"/>
      <c r="B17" s="7"/>
      <c r="C17" s="7"/>
      <c r="D17" s="7"/>
      <c r="E17" s="7"/>
      <c r="F17" s="7"/>
    </row>
    <row r="18" spans="2:6" ht="12.75">
      <c r="B18" s="16"/>
      <c r="C18" s="16"/>
      <c r="D18" s="16"/>
      <c r="E18" s="16"/>
      <c r="F18" s="16"/>
    </row>
    <row r="19" spans="1:6" ht="12.75">
      <c r="A19" s="4" t="s">
        <v>169</v>
      </c>
      <c r="B19" s="2">
        <f>SUM(B14:B16)</f>
        <v>43770</v>
      </c>
      <c r="C19" s="2">
        <f>SUM(C14:C16)</f>
        <v>3686</v>
      </c>
      <c r="D19" s="2">
        <f>SUM(D14:D16)</f>
        <v>1490</v>
      </c>
      <c r="E19" s="2">
        <f>SUM(E14:E16)</f>
        <v>32994</v>
      </c>
      <c r="F19" s="2">
        <f>SUM(F14:F16)</f>
        <v>81940</v>
      </c>
    </row>
    <row r="20" ht="12.75">
      <c r="A20" s="4" t="s">
        <v>191</v>
      </c>
    </row>
    <row r="22" spans="1:6" ht="12.75">
      <c r="A22" t="s">
        <v>62</v>
      </c>
      <c r="E22" s="2">
        <v>11775</v>
      </c>
      <c r="F22" s="2">
        <f>SUM(B22:E22)</f>
        <v>11775</v>
      </c>
    </row>
    <row r="23" spans="1:6" ht="12.75">
      <c r="A23" s="14" t="s">
        <v>179</v>
      </c>
      <c r="B23" s="2">
        <v>17508</v>
      </c>
      <c r="E23" s="2">
        <v>-17508</v>
      </c>
      <c r="F23" s="2">
        <f>SUM(B23:E23)</f>
        <v>0</v>
      </c>
    </row>
    <row r="24" spans="1:6" ht="12.75">
      <c r="A24" s="14" t="s">
        <v>180</v>
      </c>
      <c r="B24" s="2">
        <v>333</v>
      </c>
      <c r="C24" s="2">
        <v>13</v>
      </c>
      <c r="F24" s="2">
        <f>SUM(B24:E24)</f>
        <v>346</v>
      </c>
    </row>
    <row r="25" spans="1:6" ht="12.75">
      <c r="A25" s="14" t="s">
        <v>72</v>
      </c>
      <c r="E25" s="2">
        <v>-1891</v>
      </c>
      <c r="F25" s="2">
        <f>SUM(B25:E25)</f>
        <v>-1891</v>
      </c>
    </row>
    <row r="28" spans="1:6" ht="12.75">
      <c r="A28" s="4" t="s">
        <v>185</v>
      </c>
      <c r="B28" s="5">
        <f>SUM(B19:B26)</f>
        <v>61611</v>
      </c>
      <c r="C28" s="5">
        <f>SUM(C19:C26)</f>
        <v>3699</v>
      </c>
      <c r="D28" s="5">
        <f>SUM(D19:D26)</f>
        <v>1490</v>
      </c>
      <c r="E28" s="5">
        <f>SUM(E19:E26)</f>
        <v>25370</v>
      </c>
      <c r="F28" s="5">
        <f>SUM(B28:E28)</f>
        <v>92170</v>
      </c>
    </row>
    <row r="29" spans="1:6" ht="12.75">
      <c r="A29" s="4"/>
      <c r="B29" s="16"/>
      <c r="C29" s="16"/>
      <c r="D29" s="16"/>
      <c r="E29" s="16"/>
      <c r="F29" s="16"/>
    </row>
    <row r="30" spans="1:6" ht="12.75">
      <c r="A30" s="4"/>
      <c r="B30" s="16"/>
      <c r="C30" s="16"/>
      <c r="D30" s="16"/>
      <c r="E30" s="16"/>
      <c r="F30" s="16"/>
    </row>
    <row r="31" spans="1:6" ht="12.75">
      <c r="A31" s="4" t="s">
        <v>208</v>
      </c>
      <c r="B31" s="25">
        <f>+B28</f>
        <v>61611</v>
      </c>
      <c r="C31" s="25">
        <f>+C28</f>
        <v>3699</v>
      </c>
      <c r="D31" s="25">
        <f>+D28</f>
        <v>1490</v>
      </c>
      <c r="E31" s="25">
        <v>25370</v>
      </c>
      <c r="F31" s="25">
        <f>SUM(B31:E31)</f>
        <v>92170</v>
      </c>
    </row>
    <row r="32" ht="12.75">
      <c r="A32" s="4"/>
    </row>
    <row r="34" spans="1:6" ht="12.75">
      <c r="A34" t="s">
        <v>62</v>
      </c>
      <c r="E34" s="2">
        <v>15130</v>
      </c>
      <c r="F34" s="2">
        <v>15130</v>
      </c>
    </row>
    <row r="35" spans="1:6" ht="12.75">
      <c r="A35" s="14" t="s">
        <v>180</v>
      </c>
      <c r="B35" s="2">
        <v>692</v>
      </c>
      <c r="C35" s="2">
        <v>28</v>
      </c>
      <c r="F35" s="2">
        <f>SUM(B35:E35)</f>
        <v>720</v>
      </c>
    </row>
    <row r="36" spans="1:6" ht="12.75">
      <c r="A36" s="14" t="s">
        <v>72</v>
      </c>
      <c r="E36" s="2">
        <v>-3110</v>
      </c>
      <c r="F36" s="2">
        <f>SUM(B36:E36)</f>
        <v>-3110</v>
      </c>
    </row>
    <row r="38" spans="1:6" ht="12.75">
      <c r="A38" s="4" t="s">
        <v>232</v>
      </c>
      <c r="B38" s="5">
        <f>SUM(B31:B36)</f>
        <v>62303</v>
      </c>
      <c r="C38" s="5">
        <f>SUM(C31:C36)</f>
        <v>3727</v>
      </c>
      <c r="D38" s="5">
        <f>SUM(D31:D36)</f>
        <v>1490</v>
      </c>
      <c r="E38" s="5">
        <f>SUM(E31:E36)</f>
        <v>37390</v>
      </c>
      <c r="F38" s="5">
        <f>SUM(B38:E38)</f>
        <v>104910</v>
      </c>
    </row>
    <row r="39" spans="1:6" ht="12.75">
      <c r="A39" s="4"/>
      <c r="B39" s="16"/>
      <c r="C39" s="16"/>
      <c r="D39" s="16"/>
      <c r="E39" s="16"/>
      <c r="F39" s="16"/>
    </row>
    <row r="40" ht="12.75">
      <c r="A40" s="4" t="s">
        <v>13</v>
      </c>
    </row>
    <row r="41" ht="12.75">
      <c r="A41" s="4" t="s">
        <v>209</v>
      </c>
    </row>
  </sheetData>
  <mergeCells count="1">
    <mergeCell ref="B6:D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C29" sqref="C29"/>
    </sheetView>
  </sheetViews>
  <sheetFormatPr defaultColWidth="9.140625" defaultRowHeight="12.75"/>
  <cols>
    <col min="1" max="1" width="41.140625" style="0" customWidth="1"/>
    <col min="4" max="4" width="2.7109375" style="0" customWidth="1"/>
  </cols>
  <sheetData>
    <row r="1" ht="12.75">
      <c r="A1" s="4" t="s">
        <v>0</v>
      </c>
    </row>
    <row r="3" ht="12.75">
      <c r="A3" s="4" t="s">
        <v>55</v>
      </c>
    </row>
    <row r="4" ht="12.75">
      <c r="A4" s="4" t="s">
        <v>230</v>
      </c>
    </row>
    <row r="5" ht="12.75">
      <c r="A5" s="4" t="s">
        <v>142</v>
      </c>
    </row>
    <row r="6" spans="1:6" ht="12.75">
      <c r="A6" s="4"/>
      <c r="F6" s="4"/>
    </row>
    <row r="7" spans="1:6" ht="12.75">
      <c r="A7" s="4"/>
      <c r="C7" s="13"/>
      <c r="F7" s="13"/>
    </row>
    <row r="8" spans="2:6" ht="12.75">
      <c r="B8" s="54"/>
      <c r="C8" s="54"/>
      <c r="D8" s="36"/>
      <c r="E8" s="54"/>
      <c r="F8" s="54"/>
    </row>
    <row r="9" spans="2:6" ht="12.75">
      <c r="B9" s="55" t="s">
        <v>164</v>
      </c>
      <c r="C9" s="56"/>
      <c r="D9" s="37"/>
      <c r="E9" s="57" t="s">
        <v>165</v>
      </c>
      <c r="F9" s="56"/>
    </row>
    <row r="10" spans="1:6" ht="12.75">
      <c r="A10" s="4" t="s">
        <v>231</v>
      </c>
      <c r="B10" s="4">
        <v>2004</v>
      </c>
      <c r="C10" s="4">
        <v>2003</v>
      </c>
      <c r="D10" s="38"/>
      <c r="E10" s="4">
        <v>2004</v>
      </c>
      <c r="F10" s="4">
        <v>2003</v>
      </c>
    </row>
    <row r="11" spans="2:6" ht="12.75">
      <c r="B11" s="13" t="s">
        <v>11</v>
      </c>
      <c r="C11" s="13" t="s">
        <v>11</v>
      </c>
      <c r="D11" s="39"/>
      <c r="E11" s="13" t="s">
        <v>11</v>
      </c>
      <c r="F11" s="13" t="s">
        <v>11</v>
      </c>
    </row>
    <row r="12" ht="12.75">
      <c r="D12" s="40"/>
    </row>
    <row r="13" spans="1:6" ht="12.75">
      <c r="A13" t="s">
        <v>24</v>
      </c>
      <c r="B13" s="2">
        <f>+E13-83770</f>
        <v>32137</v>
      </c>
      <c r="C13" s="2">
        <v>25971</v>
      </c>
      <c r="D13" s="41"/>
      <c r="E13" s="2">
        <v>115907</v>
      </c>
      <c r="F13" s="2">
        <v>92165</v>
      </c>
    </row>
    <row r="14" spans="2:6" ht="12.75">
      <c r="B14" s="2"/>
      <c r="C14" s="2"/>
      <c r="D14" s="41"/>
      <c r="E14" s="2"/>
      <c r="F14" s="2"/>
    </row>
    <row r="15" spans="2:6" ht="12.75">
      <c r="B15" s="2"/>
      <c r="C15" s="2"/>
      <c r="D15" s="41"/>
      <c r="E15" s="2"/>
      <c r="F15" s="2"/>
    </row>
    <row r="16" spans="1:6" ht="12.75">
      <c r="A16" t="s">
        <v>56</v>
      </c>
      <c r="B16" s="2">
        <f>+E16-16082</f>
        <v>3466</v>
      </c>
      <c r="C16" s="2">
        <v>2642</v>
      </c>
      <c r="D16" s="41"/>
      <c r="E16" s="2">
        <v>19548</v>
      </c>
      <c r="F16" s="2">
        <v>14352</v>
      </c>
    </row>
    <row r="17" spans="2:6" ht="12.75">
      <c r="B17" s="2"/>
      <c r="C17" s="2"/>
      <c r="D17" s="41"/>
      <c r="E17" s="2"/>
      <c r="F17" s="2"/>
    </row>
    <row r="18" spans="1:6" ht="12.75">
      <c r="A18" t="s">
        <v>57</v>
      </c>
      <c r="B18" s="2">
        <f>+E18+546</f>
        <v>-250</v>
      </c>
      <c r="C18" s="2">
        <v>-142</v>
      </c>
      <c r="D18" s="41"/>
      <c r="E18" s="2">
        <v>-796</v>
      </c>
      <c r="F18" s="2">
        <v>-559</v>
      </c>
    </row>
    <row r="19" spans="1:6" ht="12.75">
      <c r="A19" t="s">
        <v>58</v>
      </c>
      <c r="B19" s="2">
        <f>+E19-226</f>
        <v>75</v>
      </c>
      <c r="C19" s="2">
        <v>83</v>
      </c>
      <c r="D19" s="41"/>
      <c r="E19" s="2">
        <v>301</v>
      </c>
      <c r="F19" s="2">
        <v>186</v>
      </c>
    </row>
    <row r="20" spans="1:6" ht="12.75">
      <c r="A20" t="s">
        <v>59</v>
      </c>
      <c r="B20" s="7">
        <f>+E20-603</f>
        <v>152</v>
      </c>
      <c r="C20" s="7">
        <v>209</v>
      </c>
      <c r="D20" s="42"/>
      <c r="E20" s="7">
        <v>755</v>
      </c>
      <c r="F20" s="7">
        <v>559</v>
      </c>
    </row>
    <row r="21" spans="2:6" ht="12.75">
      <c r="B21" s="2"/>
      <c r="C21" s="2"/>
      <c r="D21" s="41"/>
      <c r="E21" s="2"/>
      <c r="F21" s="2"/>
    </row>
    <row r="22" spans="1:6" ht="12.75">
      <c r="A22" t="s">
        <v>25</v>
      </c>
      <c r="B22" s="2">
        <f>SUM(B16:B20)</f>
        <v>3443</v>
      </c>
      <c r="C22" s="2">
        <f>SUM(C16:C20)</f>
        <v>2792</v>
      </c>
      <c r="D22" s="41"/>
      <c r="E22" s="2">
        <f>SUM(E16:E20)</f>
        <v>19808</v>
      </c>
      <c r="F22" s="2">
        <f>SUM(F16:F20)</f>
        <v>14538</v>
      </c>
    </row>
    <row r="23" spans="1:6" ht="12.75">
      <c r="A23" t="s">
        <v>60</v>
      </c>
      <c r="B23" s="7">
        <f>+E23+4266</f>
        <v>-416</v>
      </c>
      <c r="C23" s="7">
        <v>-855</v>
      </c>
      <c r="D23" s="42"/>
      <c r="E23" s="7">
        <v>-4682</v>
      </c>
      <c r="F23" s="7">
        <v>-2770</v>
      </c>
    </row>
    <row r="24" spans="1:6" ht="12.75">
      <c r="A24" t="s">
        <v>61</v>
      </c>
      <c r="B24" s="2">
        <f>SUM(B22:B23)</f>
        <v>3027</v>
      </c>
      <c r="C24" s="2">
        <f>SUM(C22:C23)</f>
        <v>1937</v>
      </c>
      <c r="D24" s="41"/>
      <c r="E24" s="2">
        <f>SUM(E22:E23)</f>
        <v>15126</v>
      </c>
      <c r="F24" s="2">
        <f>SUM(F22:F23)</f>
        <v>11768</v>
      </c>
    </row>
    <row r="25" spans="1:6" ht="12.75">
      <c r="A25" t="s">
        <v>134</v>
      </c>
      <c r="B25" s="2">
        <f>+E25-3</f>
        <v>2</v>
      </c>
      <c r="C25" s="2">
        <v>3</v>
      </c>
      <c r="D25" s="41"/>
      <c r="E25" s="2">
        <v>5</v>
      </c>
      <c r="F25" s="2">
        <v>7</v>
      </c>
    </row>
    <row r="26" spans="1:6" ht="12.75">
      <c r="A26" t="s">
        <v>205</v>
      </c>
      <c r="B26" s="5">
        <f>SUM(B24:B25)</f>
        <v>3029</v>
      </c>
      <c r="C26" s="5">
        <f>SUM(C24:C25)</f>
        <v>1940</v>
      </c>
      <c r="D26" s="43"/>
      <c r="E26" s="5">
        <f>SUM(E24:E25)</f>
        <v>15131</v>
      </c>
      <c r="F26" s="5">
        <f>SUM(F24:F25)</f>
        <v>11775</v>
      </c>
    </row>
    <row r="27" spans="2:6" ht="12.75">
      <c r="B27" s="2"/>
      <c r="C27" s="2"/>
      <c r="D27" s="2"/>
      <c r="E27" s="2"/>
      <c r="F27" s="2"/>
    </row>
    <row r="29" spans="1:6" ht="12.75">
      <c r="A29" t="s">
        <v>63</v>
      </c>
      <c r="B29" s="17">
        <f>+B26*100/61939</f>
        <v>4.890295290527777</v>
      </c>
      <c r="C29" s="17">
        <v>3.15</v>
      </c>
      <c r="D29" s="17"/>
      <c r="E29" s="17">
        <f>+E26*100/61939</f>
        <v>24.42887356915675</v>
      </c>
      <c r="F29" s="17">
        <v>19.19</v>
      </c>
    </row>
    <row r="30" spans="2:6" ht="12.75">
      <c r="B30" s="17"/>
      <c r="C30" s="17"/>
      <c r="D30" s="17"/>
      <c r="E30" s="17"/>
      <c r="F30" s="17"/>
    </row>
    <row r="31" spans="1:6" ht="12.75">
      <c r="A31" s="14" t="s">
        <v>193</v>
      </c>
      <c r="B31" s="20">
        <f>+B26*100/63304</f>
        <v>4.784847718943511</v>
      </c>
      <c r="C31" s="20">
        <v>3.14</v>
      </c>
      <c r="D31" s="20"/>
      <c r="E31" s="20">
        <f>+E26*100/63304</f>
        <v>23.9021230885884</v>
      </c>
      <c r="F31" s="20">
        <v>19.18</v>
      </c>
    </row>
    <row r="32" spans="2:6" ht="12.75">
      <c r="B32" s="20"/>
      <c r="C32" s="20"/>
      <c r="D32" s="20"/>
      <c r="E32" s="20"/>
      <c r="F32" s="20"/>
    </row>
    <row r="33" spans="2:6" ht="12.75">
      <c r="B33" s="17"/>
      <c r="C33" s="17"/>
      <c r="D33" s="17"/>
      <c r="E33" s="17"/>
      <c r="F33" s="17"/>
    </row>
    <row r="35" ht="12.75">
      <c r="A35" s="4" t="s">
        <v>64</v>
      </c>
    </row>
    <row r="36" ht="12.75">
      <c r="A36" s="4" t="s">
        <v>207</v>
      </c>
    </row>
  </sheetData>
  <mergeCells count="4">
    <mergeCell ref="B8:C8"/>
    <mergeCell ref="B9:C9"/>
    <mergeCell ref="E8:F8"/>
    <mergeCell ref="E9:F9"/>
  </mergeCells>
  <printOptions/>
  <pageMargins left="0.75" right="0.75" top="1" bottom="1" header="0.5" footer="0.5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workbookViewId="0" topLeftCell="A1">
      <selection activeCell="D45" sqref="D45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11.57421875" style="0" customWidth="1"/>
    <col min="4" max="4" width="12.421875" style="0" customWidth="1"/>
    <col min="5" max="5" width="13.140625" style="0" customWidth="1"/>
  </cols>
  <sheetData>
    <row r="1" ht="12.75">
      <c r="A1" s="4" t="s">
        <v>0</v>
      </c>
    </row>
    <row r="3" spans="1:2" ht="12.75">
      <c r="A3" s="4" t="s">
        <v>37</v>
      </c>
      <c r="B3" s="4"/>
    </row>
    <row r="4" spans="1:2" ht="12.75">
      <c r="A4" s="4" t="s">
        <v>232</v>
      </c>
      <c r="B4" s="4"/>
    </row>
    <row r="5" ht="12.75">
      <c r="A5" s="4" t="s">
        <v>142</v>
      </c>
    </row>
    <row r="6" spans="1:5" ht="12.75">
      <c r="A6" s="4"/>
      <c r="E6" s="13"/>
    </row>
    <row r="7" spans="3:5" ht="12.75">
      <c r="C7" s="4"/>
      <c r="D7" s="12" t="s">
        <v>233</v>
      </c>
      <c r="E7" s="12" t="s">
        <v>186</v>
      </c>
    </row>
    <row r="8" spans="3:5" ht="12.75">
      <c r="C8" s="4"/>
      <c r="D8" s="13" t="s">
        <v>11</v>
      </c>
      <c r="E8" s="13" t="s">
        <v>11</v>
      </c>
    </row>
    <row r="10" spans="1:5" ht="12.75">
      <c r="A10" t="s">
        <v>16</v>
      </c>
      <c r="D10" s="2">
        <v>43306</v>
      </c>
      <c r="E10" s="2">
        <v>45775</v>
      </c>
    </row>
    <row r="11" spans="1:5" ht="12.75">
      <c r="A11" t="s">
        <v>38</v>
      </c>
      <c r="D11" s="2">
        <v>7227</v>
      </c>
      <c r="E11" s="2">
        <v>6692</v>
      </c>
    </row>
    <row r="12" spans="1:5" ht="12.75">
      <c r="A12" t="s">
        <v>249</v>
      </c>
      <c r="D12" s="2">
        <v>1482</v>
      </c>
      <c r="E12" s="2">
        <v>0</v>
      </c>
    </row>
    <row r="13" spans="1:5" ht="12.75">
      <c r="A13" t="s">
        <v>39</v>
      </c>
      <c r="D13" s="2">
        <v>8894</v>
      </c>
      <c r="E13" s="2">
        <v>8894</v>
      </c>
    </row>
    <row r="14" spans="1:5" ht="12.75">
      <c r="A14" t="s">
        <v>250</v>
      </c>
      <c r="D14" s="2">
        <v>59</v>
      </c>
      <c r="E14" s="2">
        <v>0</v>
      </c>
    </row>
    <row r="15" spans="1:5" ht="12.75">
      <c r="A15" t="s">
        <v>210</v>
      </c>
      <c r="D15" s="2">
        <v>127</v>
      </c>
      <c r="E15" s="2">
        <v>366</v>
      </c>
    </row>
    <row r="16" spans="4:5" ht="12.75">
      <c r="D16" s="2"/>
      <c r="E16" s="2"/>
    </row>
    <row r="17" spans="1:5" ht="12.75">
      <c r="A17" s="4" t="s">
        <v>40</v>
      </c>
      <c r="D17" s="2"/>
      <c r="E17" s="2"/>
    </row>
    <row r="18" spans="1:5" ht="12.75">
      <c r="A18" t="s">
        <v>19</v>
      </c>
      <c r="D18" s="9">
        <v>32649</v>
      </c>
      <c r="E18" s="9">
        <v>22468</v>
      </c>
    </row>
    <row r="19" spans="1:5" ht="12.75">
      <c r="A19" t="s">
        <v>41</v>
      </c>
      <c r="D19" s="10">
        <v>33324</v>
      </c>
      <c r="E19" s="10">
        <v>24224</v>
      </c>
    </row>
    <row r="20" spans="1:5" ht="12.75">
      <c r="A20" t="s">
        <v>42</v>
      </c>
      <c r="D20" s="10">
        <v>15381</v>
      </c>
      <c r="E20" s="10">
        <v>17419</v>
      </c>
    </row>
    <row r="21" spans="1:5" ht="12.75">
      <c r="A21" t="s">
        <v>251</v>
      </c>
      <c r="D21" s="51">
        <v>248</v>
      </c>
      <c r="E21" s="51">
        <v>109</v>
      </c>
    </row>
    <row r="22" spans="4:5" ht="12.75">
      <c r="D22" s="11">
        <f>SUM(D18:D21)</f>
        <v>81602</v>
      </c>
      <c r="E22" s="11">
        <f>SUM(E18:E21)</f>
        <v>64220</v>
      </c>
    </row>
    <row r="23" spans="4:5" ht="12.75">
      <c r="D23" s="2"/>
      <c r="E23" s="2"/>
    </row>
    <row r="24" spans="1:5" ht="12.75">
      <c r="A24" s="4" t="s">
        <v>43</v>
      </c>
      <c r="D24" s="2"/>
      <c r="E24" s="2"/>
    </row>
    <row r="25" spans="1:5" ht="12.75">
      <c r="A25" t="s">
        <v>44</v>
      </c>
      <c r="D25" s="9">
        <v>9640</v>
      </c>
      <c r="E25" s="9">
        <v>7202</v>
      </c>
    </row>
    <row r="26" spans="1:5" ht="12.75">
      <c r="A26" t="s">
        <v>155</v>
      </c>
      <c r="D26" s="10">
        <v>16176</v>
      </c>
      <c r="E26" s="10">
        <v>16899</v>
      </c>
    </row>
    <row r="27" spans="1:5" ht="12.75">
      <c r="A27" t="s">
        <v>252</v>
      </c>
      <c r="D27" s="11">
        <v>2046</v>
      </c>
      <c r="E27" s="11">
        <v>471</v>
      </c>
    </row>
    <row r="28" spans="4:5" ht="12.75">
      <c r="D28" s="6">
        <f>SUM(D25:D27)</f>
        <v>27862</v>
      </c>
      <c r="E28" s="6">
        <f>SUM(E25:E27)</f>
        <v>24572</v>
      </c>
    </row>
    <row r="29" spans="4:5" ht="12.75">
      <c r="D29" s="2"/>
      <c r="E29" s="2"/>
    </row>
    <row r="30" spans="1:5" ht="12.75">
      <c r="A30" s="4" t="s">
        <v>46</v>
      </c>
      <c r="D30" s="2">
        <f>+D22-D28</f>
        <v>53740</v>
      </c>
      <c r="E30" s="2">
        <f>+E22-E28</f>
        <v>39648</v>
      </c>
    </row>
    <row r="31" spans="4:5" ht="12.75">
      <c r="D31" s="2"/>
      <c r="E31" s="2"/>
    </row>
    <row r="32" spans="4:5" ht="13.5" thickBot="1">
      <c r="D32" s="19">
        <f>+D10+D11+D12+D13+D14+D15+D30</f>
        <v>114835</v>
      </c>
      <c r="E32" s="19">
        <f>+E10+E11+E13+E15+E30</f>
        <v>101375</v>
      </c>
    </row>
    <row r="33" spans="4:5" ht="12.75">
      <c r="D33" s="2"/>
      <c r="E33" s="2"/>
    </row>
    <row r="34" spans="1:5" ht="12.75">
      <c r="A34" s="4" t="s">
        <v>47</v>
      </c>
      <c r="D34" s="2"/>
      <c r="E34" s="2"/>
    </row>
    <row r="35" spans="1:5" ht="12.75">
      <c r="A35" s="4" t="s">
        <v>48</v>
      </c>
      <c r="D35" s="2"/>
      <c r="E35" s="2"/>
    </row>
    <row r="36" spans="2:5" ht="12.75">
      <c r="B36" t="s">
        <v>49</v>
      </c>
      <c r="D36" s="2">
        <v>62303</v>
      </c>
      <c r="E36" s="2">
        <v>61611</v>
      </c>
    </row>
    <row r="37" spans="2:5" ht="12.75">
      <c r="B37" t="s">
        <v>50</v>
      </c>
      <c r="D37" s="7">
        <v>42607</v>
      </c>
      <c r="E37" s="7">
        <v>30559</v>
      </c>
    </row>
    <row r="38" spans="4:5" ht="12.75">
      <c r="D38" s="2">
        <f>SUM(D36:D37)</f>
        <v>104910</v>
      </c>
      <c r="E38" s="2">
        <f>SUM(E36:E37)</f>
        <v>92170</v>
      </c>
    </row>
    <row r="39" spans="4:5" ht="12.75">
      <c r="D39" s="2"/>
      <c r="E39" s="2"/>
    </row>
    <row r="40" spans="1:5" ht="12.75">
      <c r="A40" s="4" t="s">
        <v>211</v>
      </c>
      <c r="D40" s="2">
        <v>0</v>
      </c>
      <c r="E40" s="2">
        <v>126</v>
      </c>
    </row>
    <row r="41" spans="1:5" ht="12.75">
      <c r="A41" s="4" t="s">
        <v>51</v>
      </c>
      <c r="D41" s="2">
        <v>1455</v>
      </c>
      <c r="E41" s="2">
        <v>1460</v>
      </c>
    </row>
    <row r="42" spans="4:5" ht="12.75">
      <c r="D42" s="2"/>
      <c r="E42" s="2"/>
    </row>
    <row r="43" spans="1:5" ht="12.75">
      <c r="A43" s="4" t="s">
        <v>52</v>
      </c>
      <c r="D43" s="2"/>
      <c r="E43" s="2"/>
    </row>
    <row r="44" spans="2:5" ht="12.75">
      <c r="B44" t="s">
        <v>45</v>
      </c>
      <c r="D44" s="16">
        <v>1559</v>
      </c>
      <c r="E44" s="16">
        <v>956</v>
      </c>
    </row>
    <row r="45" spans="2:5" ht="12.75">
      <c r="B45" t="s">
        <v>53</v>
      </c>
      <c r="D45" s="7">
        <v>6911</v>
      </c>
      <c r="E45" s="7">
        <v>6663</v>
      </c>
    </row>
    <row r="46" spans="4:5" ht="12.75">
      <c r="D46" s="16">
        <f>SUM(D44:D45)</f>
        <v>8470</v>
      </c>
      <c r="E46" s="16">
        <f>SUM(E44:E45)</f>
        <v>7619</v>
      </c>
    </row>
    <row r="47" spans="4:5" ht="12.75">
      <c r="D47" s="2"/>
      <c r="E47" s="2"/>
    </row>
    <row r="48" spans="4:5" ht="13.5" thickBot="1">
      <c r="D48" s="19">
        <f>+D38+D40+D41+D46</f>
        <v>114835</v>
      </c>
      <c r="E48" s="19">
        <f>+E38+E40+E41+E46</f>
        <v>101375</v>
      </c>
    </row>
    <row r="49" spans="4:5" ht="12.75">
      <c r="D49" s="16"/>
      <c r="E49" s="16"/>
    </row>
    <row r="50" spans="1:5" ht="12.75">
      <c r="A50" t="s">
        <v>168</v>
      </c>
      <c r="D50" s="35">
        <f>+(D38-D15)/D36</f>
        <v>1.6818291254032711</v>
      </c>
      <c r="E50" s="35">
        <f>+(E38-E15)/E36</f>
        <v>1.4900585934329909</v>
      </c>
    </row>
    <row r="51" spans="4:5" ht="12.75">
      <c r="D51" s="35"/>
      <c r="E51" s="35"/>
    </row>
    <row r="52" spans="4:5" ht="12.75">
      <c r="D52" s="16"/>
      <c r="E52" s="16"/>
    </row>
    <row r="53" spans="1:5" ht="12.75">
      <c r="A53" s="4" t="s">
        <v>54</v>
      </c>
      <c r="D53" s="2"/>
      <c r="E53" s="2"/>
    </row>
    <row r="54" spans="1:5" ht="12.75">
      <c r="A54" s="4" t="s">
        <v>207</v>
      </c>
      <c r="D54" s="2"/>
      <c r="E54" s="2"/>
    </row>
    <row r="55" spans="4:5" ht="12.75">
      <c r="D55" s="2"/>
      <c r="E55" s="2"/>
    </row>
    <row r="56" spans="4:5" ht="12.75">
      <c r="D56" s="2"/>
      <c r="E56" s="2"/>
    </row>
    <row r="57" spans="4:5" ht="12.75"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  <row r="65" spans="4:5" ht="12.75">
      <c r="D65" s="2"/>
      <c r="E65" s="2"/>
    </row>
    <row r="66" spans="4:5" ht="12.75">
      <c r="D66" s="2"/>
      <c r="E66" s="2"/>
    </row>
    <row r="67" spans="4:5" ht="12.75">
      <c r="D67" s="2"/>
      <c r="E67" s="2"/>
    </row>
  </sheetData>
  <printOptions/>
  <pageMargins left="0.75" right="0.75" top="1" bottom="1" header="0.5" footer="0.5"/>
  <pageSetup fitToHeight="1" fitToWidth="1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workbookViewId="0" topLeftCell="A1">
      <selection activeCell="A24" sqref="A24"/>
    </sheetView>
  </sheetViews>
  <sheetFormatPr defaultColWidth="9.140625" defaultRowHeight="12.75"/>
  <cols>
    <col min="1" max="1" width="48.140625" style="0" customWidth="1"/>
    <col min="2" max="3" width="14.28125" style="0" customWidth="1"/>
    <col min="4" max="4" width="12.00390625" style="0" customWidth="1"/>
  </cols>
  <sheetData>
    <row r="1" ht="12.75">
      <c r="A1" s="4" t="s">
        <v>0</v>
      </c>
    </row>
    <row r="3" ht="12.75">
      <c r="A3" s="4" t="s">
        <v>65</v>
      </c>
    </row>
    <row r="4" spans="1:3" ht="12.75">
      <c r="A4" s="4" t="s">
        <v>230</v>
      </c>
      <c r="B4" s="13"/>
      <c r="C4" s="13"/>
    </row>
    <row r="5" spans="1:3" ht="12.75">
      <c r="A5" s="4" t="s">
        <v>142</v>
      </c>
      <c r="B5" s="13" t="s">
        <v>234</v>
      </c>
      <c r="C5" s="13" t="s">
        <v>234</v>
      </c>
    </row>
    <row r="6" spans="1:3" ht="12.75">
      <c r="A6" s="4"/>
      <c r="B6" s="12" t="s">
        <v>233</v>
      </c>
      <c r="C6" s="12" t="s">
        <v>186</v>
      </c>
    </row>
    <row r="7" spans="2:3" ht="12.75">
      <c r="B7" s="13" t="s">
        <v>11</v>
      </c>
      <c r="C7" s="13" t="s">
        <v>11</v>
      </c>
    </row>
    <row r="8" ht="12.75">
      <c r="A8" s="4" t="s">
        <v>148</v>
      </c>
    </row>
    <row r="9" spans="1:3" ht="12.75">
      <c r="A9" t="s">
        <v>66</v>
      </c>
      <c r="B9" s="2">
        <v>19808</v>
      </c>
      <c r="C9" s="2">
        <v>14538</v>
      </c>
    </row>
    <row r="10" spans="2:3" ht="12.75">
      <c r="B10" s="2"/>
      <c r="C10" s="2"/>
    </row>
    <row r="11" spans="1:3" ht="12.75">
      <c r="A11" s="4" t="s">
        <v>67</v>
      </c>
      <c r="B11" s="2"/>
      <c r="C11" s="2"/>
    </row>
    <row r="12" spans="1:3" ht="12.75">
      <c r="A12" t="s">
        <v>132</v>
      </c>
      <c r="B12" s="2">
        <v>4200</v>
      </c>
      <c r="C12" s="2">
        <v>4408</v>
      </c>
    </row>
    <row r="13" spans="1:3" ht="12.75">
      <c r="A13" t="s">
        <v>159</v>
      </c>
      <c r="B13" s="50">
        <v>-3044</v>
      </c>
      <c r="C13" s="7">
        <v>-45</v>
      </c>
    </row>
    <row r="14" spans="2:3" ht="12.75">
      <c r="B14" s="16"/>
      <c r="C14" s="16"/>
    </row>
    <row r="15" spans="1:3" ht="12.75">
      <c r="A15" t="s">
        <v>68</v>
      </c>
      <c r="B15" s="2">
        <f>SUM(B9:B13)</f>
        <v>20964</v>
      </c>
      <c r="C15" s="2">
        <f>SUM(C9:C13)</f>
        <v>18901</v>
      </c>
    </row>
    <row r="16" spans="2:3" ht="12.75">
      <c r="B16" s="2"/>
      <c r="C16" s="2"/>
    </row>
    <row r="17" spans="1:3" ht="12.75">
      <c r="A17" s="4" t="s">
        <v>69</v>
      </c>
      <c r="B17" s="2"/>
      <c r="C17" s="2"/>
    </row>
    <row r="18" spans="1:3" ht="12.75">
      <c r="A18" s="14" t="s">
        <v>19</v>
      </c>
      <c r="B18" s="2">
        <v>-10181</v>
      </c>
      <c r="C18" s="2">
        <v>18</v>
      </c>
    </row>
    <row r="19" spans="1:3" ht="12.75">
      <c r="A19" t="s">
        <v>41</v>
      </c>
      <c r="B19" s="2">
        <v>-9239</v>
      </c>
      <c r="C19" s="2">
        <v>4755</v>
      </c>
    </row>
    <row r="20" spans="1:3" ht="12.75">
      <c r="A20" t="s">
        <v>44</v>
      </c>
      <c r="B20" s="7">
        <v>4014</v>
      </c>
      <c r="C20" s="7">
        <v>-4028</v>
      </c>
    </row>
    <row r="21" spans="1:3" ht="12.75">
      <c r="A21" t="s">
        <v>149</v>
      </c>
      <c r="B21" s="2">
        <f>SUM(B15:B20)</f>
        <v>5558</v>
      </c>
      <c r="C21" s="2">
        <f>SUM(C15:C20)</f>
        <v>19646</v>
      </c>
    </row>
    <row r="22" spans="2:3" ht="12.75">
      <c r="B22" s="2"/>
      <c r="C22" s="2"/>
    </row>
    <row r="23" spans="1:3" ht="12.75">
      <c r="A23" t="s">
        <v>12</v>
      </c>
      <c r="B23" s="2">
        <v>-3185</v>
      </c>
      <c r="C23" s="2">
        <v>-3562</v>
      </c>
    </row>
    <row r="24" spans="1:3" ht="12.75">
      <c r="A24" t="s">
        <v>73</v>
      </c>
      <c r="B24" s="2">
        <v>-700</v>
      </c>
      <c r="C24" s="2">
        <v>-487</v>
      </c>
    </row>
    <row r="25" spans="1:3" ht="12.75">
      <c r="A25" t="s">
        <v>126</v>
      </c>
      <c r="B25" s="2">
        <v>229</v>
      </c>
      <c r="C25" s="2">
        <v>187</v>
      </c>
    </row>
    <row r="26" spans="1:3" ht="12.75">
      <c r="A26" s="4" t="s">
        <v>146</v>
      </c>
      <c r="B26" s="2"/>
      <c r="C26" s="2"/>
    </row>
    <row r="27" spans="1:3" ht="12.75">
      <c r="A27" s="4" t="s">
        <v>147</v>
      </c>
      <c r="B27" s="5">
        <f>SUM(B21:B25)</f>
        <v>1902</v>
      </c>
      <c r="C27" s="5">
        <f>SUM(C21:C25)</f>
        <v>15784</v>
      </c>
    </row>
    <row r="28" spans="2:3" ht="12.75">
      <c r="B28" s="2"/>
      <c r="C28" s="2"/>
    </row>
    <row r="29" spans="1:3" ht="12.75">
      <c r="A29" s="4" t="s">
        <v>195</v>
      </c>
      <c r="B29" s="2"/>
      <c r="C29" s="2"/>
    </row>
    <row r="30" spans="1:3" ht="12.75">
      <c r="A30" t="s">
        <v>268</v>
      </c>
      <c r="B30" s="2">
        <v>8040</v>
      </c>
      <c r="C30" s="2">
        <v>416</v>
      </c>
    </row>
    <row r="31" spans="1:3" ht="12.75">
      <c r="A31" t="s">
        <v>269</v>
      </c>
      <c r="B31" s="3">
        <v>-5750</v>
      </c>
      <c r="C31" s="2">
        <v>-14388</v>
      </c>
    </row>
    <row r="32" spans="1:3" ht="12.75">
      <c r="A32" t="s">
        <v>170</v>
      </c>
      <c r="B32" s="2">
        <v>0</v>
      </c>
      <c r="C32" s="2">
        <v>-661</v>
      </c>
    </row>
    <row r="33" spans="1:3" ht="12.75">
      <c r="A33" t="s">
        <v>253</v>
      </c>
      <c r="B33" s="2">
        <v>-1482</v>
      </c>
      <c r="C33" s="2">
        <v>0</v>
      </c>
    </row>
    <row r="34" spans="1:3" ht="12.75">
      <c r="A34" t="s">
        <v>189</v>
      </c>
      <c r="B34" s="2">
        <v>0</v>
      </c>
      <c r="C34" s="2">
        <v>21</v>
      </c>
    </row>
    <row r="35" spans="1:3" ht="12.75">
      <c r="A35" t="s">
        <v>140</v>
      </c>
      <c r="B35" s="2">
        <v>0</v>
      </c>
      <c r="C35" s="2">
        <v>732</v>
      </c>
    </row>
    <row r="36" spans="2:3" ht="12.75">
      <c r="B36" s="2"/>
      <c r="C36" s="2"/>
    </row>
    <row r="37" spans="1:3" ht="12.75">
      <c r="A37" s="4" t="s">
        <v>146</v>
      </c>
      <c r="B37" s="2"/>
      <c r="C37" s="2"/>
    </row>
    <row r="38" spans="1:3" ht="12.75">
      <c r="A38" s="4" t="s">
        <v>194</v>
      </c>
      <c r="B38" s="5">
        <f>SUM(B30:B37)</f>
        <v>808</v>
      </c>
      <c r="C38" s="5">
        <f>SUM(C30:C37)</f>
        <v>-13880</v>
      </c>
    </row>
    <row r="39" spans="2:3" ht="12.75">
      <c r="B39" s="16"/>
      <c r="C39" s="16"/>
    </row>
    <row r="40" spans="1:3" ht="12.75">
      <c r="A40" s="4" t="s">
        <v>145</v>
      </c>
      <c r="B40" s="2"/>
      <c r="C40" s="2"/>
    </row>
    <row r="41" spans="1:3" ht="12.75">
      <c r="A41" s="14" t="s">
        <v>228</v>
      </c>
      <c r="B41" s="2">
        <v>-3818</v>
      </c>
      <c r="C41" s="2">
        <v>8991</v>
      </c>
    </row>
    <row r="42" spans="1:3" ht="12.75">
      <c r="A42" s="14" t="s">
        <v>158</v>
      </c>
      <c r="B42" s="2">
        <v>-1033</v>
      </c>
      <c r="C42" s="2">
        <v>-400</v>
      </c>
    </row>
    <row r="43" spans="1:3" ht="12.75">
      <c r="A43" s="14" t="s">
        <v>235</v>
      </c>
      <c r="B43" s="2">
        <v>2800</v>
      </c>
      <c r="C43" s="2">
        <v>0</v>
      </c>
    </row>
    <row r="44" spans="1:3" ht="12.75">
      <c r="A44" s="14" t="s">
        <v>73</v>
      </c>
      <c r="B44" s="2">
        <v>0</v>
      </c>
      <c r="C44" s="2">
        <v>-72</v>
      </c>
    </row>
    <row r="45" spans="1:3" ht="12.75">
      <c r="A45" s="14" t="s">
        <v>74</v>
      </c>
      <c r="B45" s="2">
        <v>720</v>
      </c>
      <c r="C45" s="2">
        <v>346</v>
      </c>
    </row>
    <row r="46" spans="1:3" ht="12.75">
      <c r="A46" s="14" t="s">
        <v>141</v>
      </c>
      <c r="B46" s="2">
        <v>-3110</v>
      </c>
      <c r="C46" s="2">
        <v>-1891</v>
      </c>
    </row>
    <row r="47" spans="1:3" ht="12.75">
      <c r="A47" s="14" t="s">
        <v>75</v>
      </c>
      <c r="B47" s="2">
        <v>-301</v>
      </c>
      <c r="C47" s="2">
        <v>-235</v>
      </c>
    </row>
    <row r="48" spans="1:3" ht="12.75">
      <c r="A48" s="14"/>
      <c r="B48" s="2"/>
      <c r="C48" s="2"/>
    </row>
    <row r="49" spans="1:3" ht="12.75">
      <c r="A49" s="4" t="s">
        <v>146</v>
      </c>
      <c r="B49" s="2"/>
      <c r="C49" s="2"/>
    </row>
    <row r="50" spans="1:3" ht="12.75">
      <c r="A50" s="4" t="s">
        <v>196</v>
      </c>
      <c r="B50" s="5">
        <f>SUM(B41:B47)</f>
        <v>-4742</v>
      </c>
      <c r="C50" s="5">
        <f>SUM(C41:C47)</f>
        <v>6739</v>
      </c>
    </row>
    <row r="51" spans="2:3" ht="12.75">
      <c r="B51" s="2"/>
      <c r="C51" s="2"/>
    </row>
    <row r="52" spans="1:3" ht="12.75">
      <c r="A52" t="s">
        <v>70</v>
      </c>
      <c r="B52" s="2">
        <f>+B27+B38+B50</f>
        <v>-2032</v>
      </c>
      <c r="C52" s="2">
        <f>+C27+C38+C50</f>
        <v>8643</v>
      </c>
    </row>
    <row r="53" spans="2:3" ht="12.75">
      <c r="B53" s="2"/>
      <c r="C53" s="2"/>
    </row>
    <row r="54" spans="1:3" ht="12.75">
      <c r="A54" t="s">
        <v>219</v>
      </c>
      <c r="B54" s="2">
        <v>17407</v>
      </c>
      <c r="C54" s="2">
        <v>8764</v>
      </c>
    </row>
    <row r="55" spans="1:3" ht="12.75">
      <c r="A55" t="s">
        <v>220</v>
      </c>
      <c r="B55" s="29">
        <f>SUM(B52:B54)</f>
        <v>15375</v>
      </c>
      <c r="C55" s="29">
        <f>SUM(C52:C54)</f>
        <v>17407</v>
      </c>
    </row>
    <row r="56" spans="2:3" ht="12.75">
      <c r="B56" s="2"/>
      <c r="C56" s="2"/>
    </row>
    <row r="57" spans="1:3" ht="12.75">
      <c r="A57" s="4" t="s">
        <v>221</v>
      </c>
      <c r="B57" s="2"/>
      <c r="C57" s="2"/>
    </row>
    <row r="58" spans="1:3" ht="12.75">
      <c r="A58" t="s">
        <v>130</v>
      </c>
      <c r="B58" s="2">
        <v>10748</v>
      </c>
      <c r="C58" s="2">
        <v>5057</v>
      </c>
    </row>
    <row r="59" spans="1:3" ht="12.75">
      <c r="A59" t="s">
        <v>171</v>
      </c>
      <c r="B59" s="2">
        <v>4634</v>
      </c>
      <c r="C59" s="2">
        <v>12362</v>
      </c>
    </row>
    <row r="60" spans="1:3" ht="12.75">
      <c r="A60" t="s">
        <v>131</v>
      </c>
      <c r="B60" s="2">
        <v>-7</v>
      </c>
      <c r="C60" s="2">
        <v>-12</v>
      </c>
    </row>
    <row r="61" spans="2:3" ht="12.75">
      <c r="B61" s="5">
        <f>SUM(B58:B60)</f>
        <v>15375</v>
      </c>
      <c r="C61" s="5">
        <f>SUM(C58:C60)</f>
        <v>17407</v>
      </c>
    </row>
    <row r="62" spans="2:3" ht="12.75">
      <c r="B62" s="2"/>
      <c r="C62" s="2"/>
    </row>
    <row r="63" ht="12.75">
      <c r="A63" s="4" t="s">
        <v>71</v>
      </c>
    </row>
    <row r="64" ht="12.75">
      <c r="A64" s="4" t="s">
        <v>207</v>
      </c>
    </row>
    <row r="67" spans="1:3" ht="12.75">
      <c r="A67" s="21"/>
      <c r="B67" s="22"/>
      <c r="C67" s="22"/>
    </row>
    <row r="68" spans="2:4" ht="12.75">
      <c r="B68" s="2"/>
      <c r="C68" s="2"/>
      <c r="D68" s="2"/>
    </row>
    <row r="69" spans="2:4" ht="12.75">
      <c r="B69" s="2"/>
      <c r="C69" s="2"/>
      <c r="D69" s="2"/>
    </row>
  </sheetData>
  <printOptions/>
  <pageMargins left="0.75" right="0.75" top="1" bottom="1" header="0.5" footer="0.5"/>
  <pageSetup fitToHeight="1" fitToWidth="1" orientation="portrait" scale="81" r:id="rId1"/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88"/>
  <sheetViews>
    <sheetView tabSelected="1" workbookViewId="0" topLeftCell="A190">
      <selection activeCell="E58" sqref="E58"/>
    </sheetView>
  </sheetViews>
  <sheetFormatPr defaultColWidth="9.140625" defaultRowHeight="12.75"/>
  <cols>
    <col min="1" max="1" width="4.00390625" style="8" customWidth="1"/>
    <col min="2" max="2" width="9.421875" style="0" bestFit="1" customWidth="1"/>
    <col min="3" max="3" width="11.7109375" style="0" customWidth="1"/>
    <col min="4" max="4" width="9.8515625" style="0" customWidth="1"/>
    <col min="5" max="5" width="10.28125" style="0" bestFit="1" customWidth="1"/>
    <col min="6" max="6" width="11.421875" style="0" customWidth="1"/>
    <col min="7" max="8" width="9.8515625" style="0" customWidth="1"/>
  </cols>
  <sheetData>
    <row r="1" ht="12.75">
      <c r="A1" s="8" t="s">
        <v>0</v>
      </c>
    </row>
    <row r="2" ht="12.75">
      <c r="A2" s="8" t="s">
        <v>92</v>
      </c>
    </row>
    <row r="4" spans="1:2" ht="12.75">
      <c r="A4" s="8" t="s">
        <v>101</v>
      </c>
      <c r="B4" s="4" t="s">
        <v>157</v>
      </c>
    </row>
    <row r="5" ht="12.75">
      <c r="B5" t="s">
        <v>177</v>
      </c>
    </row>
    <row r="6" ht="12.75">
      <c r="B6" t="s">
        <v>176</v>
      </c>
    </row>
    <row r="8" ht="12.75">
      <c r="B8" t="s">
        <v>178</v>
      </c>
    </row>
    <row r="9" ht="12.75">
      <c r="B9" t="s">
        <v>212</v>
      </c>
    </row>
    <row r="11" ht="12.75">
      <c r="B11" t="s">
        <v>14</v>
      </c>
    </row>
    <row r="12" ht="12.75">
      <c r="B12" t="s">
        <v>15</v>
      </c>
    </row>
    <row r="13" spans="2:9" ht="12.75">
      <c r="B13" s="14" t="s">
        <v>213</v>
      </c>
      <c r="C13" s="4"/>
      <c r="D13" s="4"/>
      <c r="E13" s="4"/>
      <c r="F13" s="4"/>
      <c r="G13" s="4"/>
      <c r="H13" s="4"/>
      <c r="I13" s="4"/>
    </row>
    <row r="15" spans="1:2" ht="12.75">
      <c r="A15" s="8" t="s">
        <v>102</v>
      </c>
      <c r="B15" s="4" t="s">
        <v>86</v>
      </c>
    </row>
    <row r="16" ht="12.75">
      <c r="B16" t="s">
        <v>87</v>
      </c>
    </row>
    <row r="17" ht="12.75">
      <c r="B17" t="s">
        <v>214</v>
      </c>
    </row>
    <row r="19" spans="1:2" ht="12.75">
      <c r="A19" s="8" t="s">
        <v>103</v>
      </c>
      <c r="B19" s="4" t="s">
        <v>84</v>
      </c>
    </row>
    <row r="20" ht="12.75">
      <c r="B20" t="s">
        <v>99</v>
      </c>
    </row>
    <row r="21" ht="12.75">
      <c r="B21" t="s">
        <v>100</v>
      </c>
    </row>
    <row r="23" spans="1:2" ht="12.75">
      <c r="A23" s="33" t="s">
        <v>104</v>
      </c>
      <c r="B23" s="4" t="s">
        <v>88</v>
      </c>
    </row>
    <row r="24" spans="1:2" s="14" customFormat="1" ht="12.75">
      <c r="A24" s="26"/>
      <c r="B24" s="14" t="s">
        <v>160</v>
      </c>
    </row>
    <row r="25" spans="1:2" s="14" customFormat="1" ht="12.75">
      <c r="A25" s="26"/>
      <c r="B25" s="14" t="s">
        <v>161</v>
      </c>
    </row>
    <row r="26" s="14" customFormat="1" ht="12.75">
      <c r="A26" s="26"/>
    </row>
    <row r="27" spans="1:2" ht="12.75">
      <c r="A27" s="8" t="s">
        <v>105</v>
      </c>
      <c r="B27" s="4" t="s">
        <v>89</v>
      </c>
    </row>
    <row r="28" ht="12.75">
      <c r="B28" t="s">
        <v>90</v>
      </c>
    </row>
    <row r="29" ht="12.75">
      <c r="B29" t="s">
        <v>91</v>
      </c>
    </row>
    <row r="31" spans="1:2" ht="12.75">
      <c r="A31" s="8" t="s">
        <v>106</v>
      </c>
      <c r="B31" s="4" t="s">
        <v>27</v>
      </c>
    </row>
    <row r="32" ht="12.75">
      <c r="B32" s="14" t="s">
        <v>236</v>
      </c>
    </row>
    <row r="33" ht="12.75">
      <c r="B33" s="14" t="s">
        <v>237</v>
      </c>
    </row>
    <row r="34" ht="12.75">
      <c r="B34" s="14"/>
    </row>
    <row r="35" spans="1:8" ht="12.75">
      <c r="A35" s="8" t="s">
        <v>107</v>
      </c>
      <c r="B35" s="4" t="s">
        <v>72</v>
      </c>
      <c r="G35" s="54"/>
      <c r="H35" s="54"/>
    </row>
    <row r="36" spans="2:8" ht="12.75">
      <c r="B36" t="s">
        <v>238</v>
      </c>
      <c r="G36" s="44"/>
      <c r="H36" s="45"/>
    </row>
    <row r="37" ht="12.75">
      <c r="B37" t="s">
        <v>257</v>
      </c>
    </row>
    <row r="38" spans="2:8" ht="12.75">
      <c r="B38" t="s">
        <v>258</v>
      </c>
      <c r="E38" s="1"/>
      <c r="F38" s="1"/>
      <c r="G38" s="1"/>
      <c r="H38" s="1"/>
    </row>
    <row r="41" ht="12.75">
      <c r="A41" s="8" t="s">
        <v>0</v>
      </c>
    </row>
    <row r="42" ht="12.75">
      <c r="A42" s="8" t="s">
        <v>92</v>
      </c>
    </row>
    <row r="44" spans="1:2" ht="12.75">
      <c r="A44" s="8" t="s">
        <v>108</v>
      </c>
      <c r="B44" s="4" t="s">
        <v>20</v>
      </c>
    </row>
    <row r="45" ht="12.75">
      <c r="B45" t="s">
        <v>21</v>
      </c>
    </row>
    <row r="46" ht="12.75">
      <c r="B46" t="s">
        <v>127</v>
      </c>
    </row>
    <row r="48" spans="7:8" ht="12.75">
      <c r="G48" s="54"/>
      <c r="H48" s="54"/>
    </row>
    <row r="49" spans="2:8" ht="12.75">
      <c r="B49" s="4" t="s">
        <v>239</v>
      </c>
      <c r="E49" s="54" t="s">
        <v>24</v>
      </c>
      <c r="F49" s="54"/>
      <c r="G49" s="54" t="s">
        <v>56</v>
      </c>
      <c r="H49" s="54"/>
    </row>
    <row r="50" spans="2:8" ht="12.75">
      <c r="B50" s="31" t="s">
        <v>240</v>
      </c>
      <c r="E50">
        <v>2004</v>
      </c>
      <c r="F50">
        <v>2003</v>
      </c>
      <c r="G50">
        <v>2004</v>
      </c>
      <c r="H50">
        <v>2003</v>
      </c>
    </row>
    <row r="51" spans="5:8" ht="12.75">
      <c r="E51" s="1" t="s">
        <v>11</v>
      </c>
      <c r="F51" s="1" t="s">
        <v>11</v>
      </c>
      <c r="G51" s="1" t="s">
        <v>11</v>
      </c>
      <c r="H51" s="1" t="s">
        <v>11</v>
      </c>
    </row>
    <row r="53" spans="2:8" ht="12.75">
      <c r="B53" t="s">
        <v>22</v>
      </c>
      <c r="E53" s="2">
        <v>71097</v>
      </c>
      <c r="F53" s="2">
        <v>58594</v>
      </c>
      <c r="G53" s="25">
        <v>16305</v>
      </c>
      <c r="H53" s="25">
        <v>11861</v>
      </c>
    </row>
    <row r="54" spans="2:8" ht="12.75">
      <c r="B54" t="s">
        <v>23</v>
      </c>
      <c r="E54" s="2">
        <v>44790</v>
      </c>
      <c r="F54" s="2">
        <v>33571</v>
      </c>
      <c r="G54" s="25">
        <v>2844</v>
      </c>
      <c r="H54" s="25">
        <v>2407</v>
      </c>
    </row>
    <row r="55" spans="2:8" ht="12.75">
      <c r="B55" t="s">
        <v>174</v>
      </c>
      <c r="E55" s="7">
        <v>20</v>
      </c>
      <c r="F55" s="27">
        <v>833</v>
      </c>
      <c r="G55" s="27">
        <v>399</v>
      </c>
      <c r="H55" s="27">
        <v>263</v>
      </c>
    </row>
    <row r="56" spans="5:8" ht="12.75">
      <c r="E56" s="16">
        <f>SUM(E53:E55)</f>
        <v>115907</v>
      </c>
      <c r="F56" s="28">
        <f>SUM(F53:F55)</f>
        <v>92998</v>
      </c>
      <c r="G56" s="28">
        <f>SUM(G53:G55)</f>
        <v>19548</v>
      </c>
      <c r="H56" s="28">
        <f>SUM(H53:H55)</f>
        <v>14531</v>
      </c>
    </row>
    <row r="57" spans="2:6" ht="12.75">
      <c r="B57" t="s">
        <v>26</v>
      </c>
      <c r="E57" s="30">
        <v>0</v>
      </c>
      <c r="F57" s="27">
        <v>-833</v>
      </c>
    </row>
    <row r="58" spans="2:6" ht="12.75">
      <c r="B58" t="s">
        <v>24</v>
      </c>
      <c r="E58" s="5">
        <f>SUM(E56:E57)</f>
        <v>115907</v>
      </c>
      <c r="F58" s="5">
        <f>SUM(F56:F57)</f>
        <v>92165</v>
      </c>
    </row>
    <row r="59" spans="5:6" ht="12.75">
      <c r="E59" s="16"/>
      <c r="F59" s="16"/>
    </row>
    <row r="60" spans="2:8" ht="12.75">
      <c r="B60" t="s">
        <v>197</v>
      </c>
      <c r="E60" s="16"/>
      <c r="F60" s="16"/>
      <c r="G60" s="27">
        <v>0</v>
      </c>
      <c r="H60" s="27">
        <v>-179</v>
      </c>
    </row>
    <row r="61" spans="5:8" ht="12.75">
      <c r="E61" s="16"/>
      <c r="F61" s="16"/>
      <c r="G61" s="28"/>
      <c r="H61" s="28"/>
    </row>
    <row r="62" spans="2:8" ht="12.75">
      <c r="B62" t="s">
        <v>56</v>
      </c>
      <c r="E62" s="16"/>
      <c r="F62" s="16"/>
      <c r="G62" s="28">
        <f>SUM(G56:G60)</f>
        <v>19548</v>
      </c>
      <c r="H62" s="28">
        <f>SUM(H56:H60)</f>
        <v>14352</v>
      </c>
    </row>
    <row r="63" spans="2:8" ht="12.75">
      <c r="B63" s="14" t="s">
        <v>57</v>
      </c>
      <c r="C63" s="4"/>
      <c r="D63" s="4"/>
      <c r="E63" s="32"/>
      <c r="F63" s="32"/>
      <c r="G63" s="28">
        <v>-796</v>
      </c>
      <c r="H63" s="28">
        <v>-559</v>
      </c>
    </row>
    <row r="64" spans="2:8" ht="12.75">
      <c r="B64" s="14" t="s">
        <v>58</v>
      </c>
      <c r="C64" s="4"/>
      <c r="D64" s="4"/>
      <c r="E64" s="32"/>
      <c r="F64" s="32"/>
      <c r="G64" s="28">
        <v>301</v>
      </c>
      <c r="H64" s="28">
        <v>186</v>
      </c>
    </row>
    <row r="65" spans="2:8" ht="12.75">
      <c r="B65" t="s">
        <v>59</v>
      </c>
      <c r="E65" s="16"/>
      <c r="F65" s="16"/>
      <c r="G65" s="28">
        <v>755</v>
      </c>
      <c r="H65" s="28">
        <v>559</v>
      </c>
    </row>
    <row r="66" spans="2:8" ht="12.75">
      <c r="B66" t="s">
        <v>25</v>
      </c>
      <c r="E66" s="16"/>
      <c r="F66" s="16"/>
      <c r="G66" s="29">
        <f>SUM(G61:G65)</f>
        <v>19808</v>
      </c>
      <c r="H66" s="29">
        <f>SUM(H61:H65)</f>
        <v>14538</v>
      </c>
    </row>
    <row r="68" spans="1:2" ht="12.75">
      <c r="A68" s="8" t="s">
        <v>109</v>
      </c>
      <c r="B68" s="4" t="s">
        <v>16</v>
      </c>
    </row>
    <row r="69" ht="12.75">
      <c r="B69" t="s">
        <v>17</v>
      </c>
    </row>
    <row r="70" ht="12.75">
      <c r="B70" t="s">
        <v>18</v>
      </c>
    </row>
    <row r="72" spans="1:2" ht="12.75">
      <c r="A72" s="8" t="s">
        <v>110</v>
      </c>
      <c r="B72" s="4" t="s">
        <v>93</v>
      </c>
    </row>
    <row r="73" ht="12.75">
      <c r="B73" t="s">
        <v>128</v>
      </c>
    </row>
    <row r="74" ht="12.75">
      <c r="B74" t="s">
        <v>241</v>
      </c>
    </row>
    <row r="75" ht="12.75">
      <c r="B75" t="s">
        <v>129</v>
      </c>
    </row>
    <row r="77" spans="1:2" ht="12.75">
      <c r="A77" s="8" t="s">
        <v>111</v>
      </c>
      <c r="B77" s="4" t="s">
        <v>83</v>
      </c>
    </row>
    <row r="78" ht="12.75">
      <c r="B78" s="14" t="s">
        <v>242</v>
      </c>
    </row>
    <row r="79" ht="12.75">
      <c r="B79" s="14" t="s">
        <v>270</v>
      </c>
    </row>
    <row r="80" ht="12.75">
      <c r="B80" s="14" t="s">
        <v>261</v>
      </c>
    </row>
    <row r="81" spans="1:2" s="14" customFormat="1" ht="12.75">
      <c r="A81" s="26"/>
      <c r="B81" s="14" t="s">
        <v>259</v>
      </c>
    </row>
    <row r="82" spans="1:2" s="14" customFormat="1" ht="12.75">
      <c r="A82" s="26"/>
      <c r="B82" s="14" t="s">
        <v>260</v>
      </c>
    </row>
    <row r="83" s="14" customFormat="1" ht="12.75">
      <c r="A83" s="26"/>
    </row>
    <row r="85" spans="1:2" ht="12.75">
      <c r="A85" s="8" t="s">
        <v>112</v>
      </c>
      <c r="B85" s="4" t="s">
        <v>85</v>
      </c>
    </row>
    <row r="86" ht="12.75">
      <c r="B86" t="s">
        <v>137</v>
      </c>
    </row>
    <row r="87" ht="12.75">
      <c r="B87" t="s">
        <v>206</v>
      </c>
    </row>
    <row r="88" ht="12.75">
      <c r="B88" t="s">
        <v>182</v>
      </c>
    </row>
    <row r="89" ht="12.75">
      <c r="B89" s="4"/>
    </row>
    <row r="91" ht="12.75">
      <c r="A91" s="8" t="s">
        <v>0</v>
      </c>
    </row>
    <row r="92" ht="12.75">
      <c r="A92" s="8" t="s">
        <v>222</v>
      </c>
    </row>
    <row r="94" spans="1:2" ht="12.75">
      <c r="A94" s="8" t="s">
        <v>113</v>
      </c>
      <c r="B94" s="4" t="s">
        <v>28</v>
      </c>
    </row>
    <row r="95" ht="12.75">
      <c r="B95" s="14" t="s">
        <v>271</v>
      </c>
    </row>
    <row r="96" ht="12.75">
      <c r="B96" s="14" t="s">
        <v>243</v>
      </c>
    </row>
    <row r="97" ht="12.75">
      <c r="B97" s="14" t="s">
        <v>275</v>
      </c>
    </row>
    <row r="98" ht="12.75">
      <c r="B98" s="14" t="s">
        <v>276</v>
      </c>
    </row>
    <row r="99" ht="12.75">
      <c r="B99" s="14"/>
    </row>
    <row r="100" ht="12.75">
      <c r="B100" s="14" t="s">
        <v>256</v>
      </c>
    </row>
    <row r="101" ht="12.75">
      <c r="B101" s="14" t="s">
        <v>255</v>
      </c>
    </row>
    <row r="102" ht="12.75">
      <c r="B102" s="14" t="s">
        <v>272</v>
      </c>
    </row>
    <row r="103" ht="12.75">
      <c r="B103" s="14" t="s">
        <v>273</v>
      </c>
    </row>
    <row r="104" ht="12.75">
      <c r="B104" s="14" t="s">
        <v>274</v>
      </c>
    </row>
    <row r="106" spans="1:2" ht="12.75">
      <c r="A106" s="8" t="s">
        <v>114</v>
      </c>
      <c r="B106" s="4" t="s">
        <v>29</v>
      </c>
    </row>
    <row r="107" ht="12.75">
      <c r="B107" s="14" t="s">
        <v>254</v>
      </c>
    </row>
    <row r="108" ht="12.75">
      <c r="B108" s="14" t="s">
        <v>244</v>
      </c>
    </row>
    <row r="109" ht="12.75">
      <c r="B109" s="14"/>
    </row>
    <row r="110" spans="1:2" ht="12.75">
      <c r="A110" s="8" t="s">
        <v>115</v>
      </c>
      <c r="B110" s="4" t="s">
        <v>245</v>
      </c>
    </row>
    <row r="111" ht="12.75">
      <c r="B111" s="14" t="s">
        <v>184</v>
      </c>
    </row>
    <row r="112" ht="12.75">
      <c r="B112" s="14" t="s">
        <v>284</v>
      </c>
    </row>
    <row r="113" ht="12.75">
      <c r="B113" s="14"/>
    </row>
    <row r="114" ht="12.75">
      <c r="B114" s="14"/>
    </row>
    <row r="115" spans="1:2" ht="12.75">
      <c r="A115" s="8" t="s">
        <v>116</v>
      </c>
      <c r="B115" s="4" t="s">
        <v>95</v>
      </c>
    </row>
    <row r="116" ht="12.75">
      <c r="B116" t="s">
        <v>229</v>
      </c>
    </row>
    <row r="118" spans="1:8" ht="12.75">
      <c r="A118" s="8" t="s">
        <v>117</v>
      </c>
      <c r="B118" s="4" t="s">
        <v>34</v>
      </c>
      <c r="E118" s="54" t="s">
        <v>223</v>
      </c>
      <c r="F118" s="54"/>
      <c r="G118" s="54" t="s">
        <v>239</v>
      </c>
      <c r="H118" s="54"/>
    </row>
    <row r="119" spans="5:8" ht="12.75">
      <c r="E119" s="58" t="s">
        <v>240</v>
      </c>
      <c r="F119" s="59"/>
      <c r="G119" s="58" t="s">
        <v>240</v>
      </c>
      <c r="H119" s="59"/>
    </row>
    <row r="120" spans="5:8" ht="12.75">
      <c r="E120">
        <v>2004</v>
      </c>
      <c r="F120">
        <v>2003</v>
      </c>
      <c r="G120">
        <v>2004</v>
      </c>
      <c r="H120">
        <v>2003</v>
      </c>
    </row>
    <row r="121" spans="5:8" ht="12.75">
      <c r="E121" s="1" t="s">
        <v>11</v>
      </c>
      <c r="F121" s="1" t="s">
        <v>11</v>
      </c>
      <c r="G121" s="1" t="s">
        <v>11</v>
      </c>
      <c r="H121" s="1" t="s">
        <v>11</v>
      </c>
    </row>
    <row r="122" spans="2:8" ht="12.75">
      <c r="B122" t="s">
        <v>153</v>
      </c>
      <c r="E122" s="2"/>
      <c r="F122" s="2"/>
      <c r="G122" s="2"/>
      <c r="H122" s="2"/>
    </row>
    <row r="123" spans="2:8" ht="12.75">
      <c r="B123" s="24" t="s">
        <v>154</v>
      </c>
      <c r="E123" s="2">
        <f>+G123-4090</f>
        <v>198</v>
      </c>
      <c r="F123" s="2">
        <v>261</v>
      </c>
      <c r="G123" s="2">
        <v>4288</v>
      </c>
      <c r="H123" s="2">
        <v>2076</v>
      </c>
    </row>
    <row r="124" spans="2:9" ht="12.75">
      <c r="B124" s="24" t="s">
        <v>192</v>
      </c>
      <c r="E124" s="7">
        <v>-16</v>
      </c>
      <c r="F124" s="7">
        <v>6</v>
      </c>
      <c r="G124" s="7">
        <v>-16</v>
      </c>
      <c r="H124" s="7">
        <v>6</v>
      </c>
      <c r="I124" s="2"/>
    </row>
    <row r="125" spans="5:8" ht="12.75">
      <c r="E125" s="52">
        <f>SUM(E123:E124)</f>
        <v>182</v>
      </c>
      <c r="F125" s="52">
        <f>SUM(F123:F124)</f>
        <v>267</v>
      </c>
      <c r="G125" s="52">
        <f>SUM(G123:G124)</f>
        <v>4272</v>
      </c>
      <c r="H125" s="52">
        <f>SUM(H123:H124)</f>
        <v>2082</v>
      </c>
    </row>
    <row r="126" spans="5:8" ht="12.75">
      <c r="E126" s="16"/>
      <c r="F126" s="16"/>
      <c r="G126" s="16"/>
      <c r="H126" s="16"/>
    </row>
    <row r="127" spans="2:8" ht="12.75">
      <c r="B127" t="s">
        <v>152</v>
      </c>
      <c r="E127" s="16">
        <v>188</v>
      </c>
      <c r="F127" s="16">
        <v>558</v>
      </c>
      <c r="G127" s="16">
        <v>188</v>
      </c>
      <c r="H127" s="16">
        <v>558</v>
      </c>
    </row>
    <row r="128" spans="5:8" ht="12.75">
      <c r="E128" s="2"/>
      <c r="F128" s="2"/>
      <c r="G128" s="2"/>
      <c r="H128" s="2"/>
    </row>
    <row r="129" spans="2:8" ht="12.75">
      <c r="B129" s="14" t="s">
        <v>35</v>
      </c>
      <c r="E129" s="2"/>
      <c r="F129" s="2"/>
      <c r="G129" s="2"/>
      <c r="H129" s="2"/>
    </row>
    <row r="130" spans="2:8" ht="12.75">
      <c r="B130" s="14" t="s">
        <v>36</v>
      </c>
      <c r="E130" s="2">
        <f>+G130-176</f>
        <v>46</v>
      </c>
      <c r="F130" s="2">
        <v>30</v>
      </c>
      <c r="G130" s="2">
        <v>222</v>
      </c>
      <c r="H130" s="2">
        <v>130</v>
      </c>
    </row>
    <row r="131" spans="5:8" ht="12.75">
      <c r="E131" s="5">
        <f>SUM(E125:E130)</f>
        <v>416</v>
      </c>
      <c r="F131" s="5">
        <f>SUM(F125:F130)</f>
        <v>855</v>
      </c>
      <c r="G131" s="5">
        <f>SUM(G125:G130)</f>
        <v>4682</v>
      </c>
      <c r="H131" s="5">
        <f>SUM(H125:H130)</f>
        <v>2770</v>
      </c>
    </row>
    <row r="132" spans="5:8" ht="12.75">
      <c r="E132" s="16"/>
      <c r="F132" s="16"/>
      <c r="G132" s="16"/>
      <c r="H132" s="16"/>
    </row>
    <row r="133" ht="12.75">
      <c r="B133" s="14" t="s">
        <v>226</v>
      </c>
    </row>
    <row r="134" ht="12.75">
      <c r="B134" s="14" t="s">
        <v>227</v>
      </c>
    </row>
    <row r="135" ht="12.75">
      <c r="B135" s="14"/>
    </row>
    <row r="137" ht="12.75">
      <c r="A137" s="8" t="s">
        <v>0</v>
      </c>
    </row>
    <row r="138" ht="12.75">
      <c r="A138" s="8" t="s">
        <v>222</v>
      </c>
    </row>
    <row r="140" spans="1:2" ht="12.75">
      <c r="A140" s="8" t="s">
        <v>118</v>
      </c>
      <c r="B140" s="4" t="s">
        <v>76</v>
      </c>
    </row>
    <row r="141" ht="12.75">
      <c r="B141" t="s">
        <v>172</v>
      </c>
    </row>
    <row r="143" spans="1:2" ht="12.75">
      <c r="A143" s="8" t="s">
        <v>119</v>
      </c>
      <c r="B143" s="4" t="s">
        <v>133</v>
      </c>
    </row>
    <row r="144" ht="12.75">
      <c r="B144" t="s">
        <v>173</v>
      </c>
    </row>
    <row r="145" ht="12.75">
      <c r="B145" t="s">
        <v>77</v>
      </c>
    </row>
    <row r="147" spans="1:2" ht="12.75">
      <c r="A147" s="8" t="s">
        <v>120</v>
      </c>
      <c r="B147" s="4" t="s">
        <v>78</v>
      </c>
    </row>
    <row r="148" s="14" customFormat="1" ht="12.75">
      <c r="A148" s="26"/>
    </row>
    <row r="149" ht="12.75">
      <c r="B149" t="s">
        <v>181</v>
      </c>
    </row>
    <row r="150" ht="12.75">
      <c r="B150" t="s">
        <v>182</v>
      </c>
    </row>
    <row r="151" ht="14.25" customHeight="1"/>
    <row r="153" spans="1:2" ht="12.75">
      <c r="A153" s="8" t="s">
        <v>121</v>
      </c>
      <c r="B153" s="4" t="s">
        <v>79</v>
      </c>
    </row>
    <row r="154" spans="5:8" ht="12.75">
      <c r="E154" s="15"/>
      <c r="F154" s="15"/>
      <c r="G154" s="15" t="s">
        <v>246</v>
      </c>
      <c r="H154" s="15" t="s">
        <v>187</v>
      </c>
    </row>
    <row r="155" spans="2:8" ht="12.75">
      <c r="B155" s="4" t="s">
        <v>30</v>
      </c>
      <c r="E155" s="13"/>
      <c r="F155" s="13"/>
      <c r="G155" s="13" t="s">
        <v>11</v>
      </c>
      <c r="H155" s="13" t="s">
        <v>11</v>
      </c>
    </row>
    <row r="156" spans="2:8" ht="12.75">
      <c r="B156" t="s">
        <v>175</v>
      </c>
      <c r="E156" s="2"/>
      <c r="F156" s="2"/>
      <c r="G156" s="2">
        <v>7</v>
      </c>
      <c r="H156" s="2">
        <v>12</v>
      </c>
    </row>
    <row r="157" spans="2:8" ht="12.75">
      <c r="B157" t="s">
        <v>150</v>
      </c>
      <c r="E157" s="2"/>
      <c r="F157" s="2"/>
      <c r="G157" s="2">
        <v>14590</v>
      </c>
      <c r="H157" s="2">
        <v>16217</v>
      </c>
    </row>
    <row r="158" spans="2:8" ht="12.75">
      <c r="B158" t="s">
        <v>81</v>
      </c>
      <c r="E158" s="2"/>
      <c r="F158" s="2"/>
      <c r="G158" s="2">
        <v>250</v>
      </c>
      <c r="H158" s="2">
        <v>254</v>
      </c>
    </row>
    <row r="159" spans="2:8" ht="12.75">
      <c r="B159" t="s">
        <v>151</v>
      </c>
      <c r="E159" s="2"/>
      <c r="F159" s="2"/>
      <c r="G159" s="2">
        <v>0</v>
      </c>
      <c r="H159" s="2">
        <v>0</v>
      </c>
    </row>
    <row r="160" spans="2:8" ht="12.75">
      <c r="B160" t="s">
        <v>80</v>
      </c>
      <c r="E160" s="2"/>
      <c r="F160" s="2"/>
      <c r="G160" s="2">
        <v>1329</v>
      </c>
      <c r="H160" s="2">
        <v>416</v>
      </c>
    </row>
    <row r="161" spans="7:8" ht="12.75">
      <c r="G161" s="5">
        <f>SUM(G156:G160)</f>
        <v>16176</v>
      </c>
      <c r="H161" s="5">
        <f>SUM(H156:H160)</f>
        <v>16899</v>
      </c>
    </row>
    <row r="162" spans="2:8" ht="12.75">
      <c r="B162" s="4" t="s">
        <v>31</v>
      </c>
      <c r="G162" s="2"/>
      <c r="H162" s="2"/>
    </row>
    <row r="163" spans="2:8" ht="12.75">
      <c r="B163" t="s">
        <v>81</v>
      </c>
      <c r="G163" s="2">
        <v>243</v>
      </c>
      <c r="H163" s="2">
        <v>478</v>
      </c>
    </row>
    <row r="164" spans="2:8" ht="12.75">
      <c r="B164" t="s">
        <v>80</v>
      </c>
      <c r="G164" s="2">
        <v>1317</v>
      </c>
      <c r="H164" s="2">
        <v>478</v>
      </c>
    </row>
    <row r="165" spans="7:8" ht="12.75">
      <c r="G165" s="5">
        <f>SUM(G163:G164)</f>
        <v>1560</v>
      </c>
      <c r="H165" s="5">
        <f>SUM(H163:H164)</f>
        <v>956</v>
      </c>
    </row>
    <row r="166" spans="2:8" ht="12.75">
      <c r="B166" s="4" t="s">
        <v>6</v>
      </c>
      <c r="G166" s="32">
        <f>+G161+G165</f>
        <v>17736</v>
      </c>
      <c r="H166" s="32">
        <f>+H161+H165</f>
        <v>17855</v>
      </c>
    </row>
    <row r="167" spans="2:8" ht="12.75">
      <c r="B167" s="4"/>
      <c r="G167" s="16"/>
      <c r="H167" s="16"/>
    </row>
    <row r="168" spans="1:8" s="14" customFormat="1" ht="12.75">
      <c r="A168" s="26"/>
      <c r="B168" s="14" t="s">
        <v>198</v>
      </c>
      <c r="G168" s="28"/>
      <c r="H168" s="28"/>
    </row>
    <row r="169" spans="1:8" s="14" customFormat="1" ht="12.75">
      <c r="A169" s="26"/>
      <c r="B169" s="14" t="s">
        <v>203</v>
      </c>
      <c r="G169" s="28"/>
      <c r="H169" s="28"/>
    </row>
    <row r="170" spans="1:8" s="14" customFormat="1" ht="12.75">
      <c r="A170" s="26"/>
      <c r="G170" s="28"/>
      <c r="H170" s="28"/>
    </row>
    <row r="171" spans="1:8" s="14" customFormat="1" ht="12.75">
      <c r="A171" s="26"/>
      <c r="C171" s="13"/>
      <c r="D171" s="13" t="s">
        <v>202</v>
      </c>
      <c r="E171" s="13" t="s">
        <v>224</v>
      </c>
      <c r="G171" s="28"/>
      <c r="H171" s="28"/>
    </row>
    <row r="172" spans="1:8" s="14" customFormat="1" ht="12.75">
      <c r="A172" s="26"/>
      <c r="B172" s="4" t="s">
        <v>199</v>
      </c>
      <c r="C172" s="25">
        <v>2675964</v>
      </c>
      <c r="D172" s="48">
        <v>3.8</v>
      </c>
      <c r="E172" s="25">
        <f>+C172*D172</f>
        <v>10168663.2</v>
      </c>
      <c r="G172" s="28"/>
      <c r="H172" s="28"/>
    </row>
    <row r="173" spans="1:8" s="14" customFormat="1" ht="12.75">
      <c r="A173" s="26"/>
      <c r="B173" s="4" t="s">
        <v>200</v>
      </c>
      <c r="C173" s="25">
        <v>56964</v>
      </c>
      <c r="D173" s="48">
        <v>5.152</v>
      </c>
      <c r="E173" s="25">
        <f>+C173*D173</f>
        <v>293478.528</v>
      </c>
      <c r="G173" s="28"/>
      <c r="H173" s="28"/>
    </row>
    <row r="174" spans="1:8" s="14" customFormat="1" ht="12.75">
      <c r="A174" s="26"/>
      <c r="B174" s="4" t="s">
        <v>201</v>
      </c>
      <c r="C174" s="25">
        <v>95796000</v>
      </c>
      <c r="D174" s="48">
        <v>0.0371</v>
      </c>
      <c r="E174" s="25">
        <f>+C174*D174</f>
        <v>3554031.6</v>
      </c>
      <c r="G174" s="28"/>
      <c r="H174" s="28"/>
    </row>
    <row r="175" spans="2:8" ht="12.75">
      <c r="B175" s="4" t="s">
        <v>225</v>
      </c>
      <c r="C175" s="25">
        <v>7260</v>
      </c>
      <c r="D175" s="49">
        <v>7.29</v>
      </c>
      <c r="E175" s="25">
        <f>+C175*D175</f>
        <v>52925.4</v>
      </c>
      <c r="G175" s="16"/>
      <c r="H175" s="16"/>
    </row>
    <row r="177" ht="12.75">
      <c r="A177" s="8" t="s">
        <v>0</v>
      </c>
    </row>
    <row r="178" ht="12.75">
      <c r="A178" s="8" t="s">
        <v>222</v>
      </c>
    </row>
    <row r="180" spans="1:2" ht="12.75">
      <c r="A180" s="8" t="s">
        <v>122</v>
      </c>
      <c r="B180" s="4" t="s">
        <v>32</v>
      </c>
    </row>
    <row r="181" ht="12.75">
      <c r="B181" s="14" t="s">
        <v>96</v>
      </c>
    </row>
    <row r="182" spans="1:2" s="14" customFormat="1" ht="12.75">
      <c r="A182" s="8"/>
      <c r="B182" s="14" t="s">
        <v>97</v>
      </c>
    </row>
    <row r="183" spans="1:2" s="14" customFormat="1" ht="12.75">
      <c r="A183" s="8"/>
      <c r="B183" s="14" t="s">
        <v>98</v>
      </c>
    </row>
    <row r="184" spans="1:2" s="14" customFormat="1" ht="12.75">
      <c r="A184" s="8"/>
      <c r="B184" s="14" t="s">
        <v>247</v>
      </c>
    </row>
    <row r="185" s="14" customFormat="1" ht="12.75">
      <c r="A185" s="8"/>
    </row>
    <row r="186" spans="1:2" s="14" customFormat="1" ht="12.75">
      <c r="A186" s="8"/>
      <c r="B186" s="14" t="s">
        <v>156</v>
      </c>
    </row>
    <row r="187" spans="1:2" s="14" customFormat="1" ht="12.75">
      <c r="A187" s="8"/>
      <c r="B187" s="14" t="s">
        <v>183</v>
      </c>
    </row>
    <row r="188" spans="1:2" s="14" customFormat="1" ht="12.75">
      <c r="A188" s="8"/>
      <c r="B188" s="14" t="s">
        <v>135</v>
      </c>
    </row>
    <row r="189" spans="1:2" s="14" customFormat="1" ht="12.75">
      <c r="A189" s="8"/>
      <c r="B189" s="14" t="s">
        <v>136</v>
      </c>
    </row>
    <row r="190" s="14" customFormat="1" ht="12.75">
      <c r="A190" s="8"/>
    </row>
    <row r="191" spans="1:2" ht="12.75">
      <c r="A191" s="8" t="s">
        <v>123</v>
      </c>
      <c r="B191" s="4" t="s">
        <v>33</v>
      </c>
    </row>
    <row r="192" ht="12.75">
      <c r="B192" t="s">
        <v>138</v>
      </c>
    </row>
    <row r="193" ht="12.75">
      <c r="B193" t="s">
        <v>139</v>
      </c>
    </row>
    <row r="195" spans="1:2" ht="12.75">
      <c r="A195" s="8" t="s">
        <v>124</v>
      </c>
      <c r="B195" s="4" t="s">
        <v>82</v>
      </c>
    </row>
    <row r="196" spans="1:2" s="14" customFormat="1" ht="12.75">
      <c r="A196" s="26"/>
      <c r="B196" s="14" t="s">
        <v>277</v>
      </c>
    </row>
    <row r="197" spans="1:2" s="14" customFormat="1" ht="12.75">
      <c r="A197" s="26"/>
      <c r="B197" s="14" t="s">
        <v>278</v>
      </c>
    </row>
    <row r="198" spans="1:2" s="14" customFormat="1" ht="12.75">
      <c r="A198" s="26"/>
      <c r="B198" s="14" t="s">
        <v>279</v>
      </c>
    </row>
    <row r="199" s="14" customFormat="1" ht="12.75">
      <c r="A199" s="26"/>
    </row>
    <row r="200" ht="12.75">
      <c r="B200" s="14" t="s">
        <v>280</v>
      </c>
    </row>
    <row r="201" ht="12.75">
      <c r="B201" s="14" t="s">
        <v>281</v>
      </c>
    </row>
    <row r="202" ht="12.75">
      <c r="B202" s="14"/>
    </row>
    <row r="203" spans="1:10" s="14" customFormat="1" ht="12.75">
      <c r="A203" s="8" t="s">
        <v>125</v>
      </c>
      <c r="B203" s="4" t="s">
        <v>94</v>
      </c>
      <c r="C203"/>
      <c r="D203"/>
      <c r="E203"/>
      <c r="F203"/>
      <c r="G203"/>
      <c r="H203"/>
      <c r="I203"/>
      <c r="J203"/>
    </row>
    <row r="204" spans="1:10" s="14" customFormat="1" ht="12.75">
      <c r="A204" s="8"/>
      <c r="B204" s="4"/>
      <c r="C204"/>
      <c r="D204"/>
      <c r="E204"/>
      <c r="F204"/>
      <c r="G204"/>
      <c r="H204"/>
      <c r="I204"/>
      <c r="J204"/>
    </row>
    <row r="205" spans="1:10" s="14" customFormat="1" ht="12.75">
      <c r="A205" s="8"/>
      <c r="B205" s="4" t="s">
        <v>162</v>
      </c>
      <c r="C205"/>
      <c r="D205"/>
      <c r="E205"/>
      <c r="F205"/>
      <c r="G205"/>
      <c r="H205"/>
      <c r="I205"/>
      <c r="J205"/>
    </row>
    <row r="206" spans="1:10" s="14" customFormat="1" ht="12.75">
      <c r="A206" s="8"/>
      <c r="B206" t="s">
        <v>263</v>
      </c>
      <c r="C206"/>
      <c r="D206"/>
      <c r="E206"/>
      <c r="F206"/>
      <c r="G206"/>
      <c r="H206"/>
      <c r="I206"/>
      <c r="J206"/>
    </row>
    <row r="207" spans="1:10" s="14" customFormat="1" ht="12.75">
      <c r="A207" s="8"/>
      <c r="B207" t="s">
        <v>264</v>
      </c>
      <c r="C207"/>
      <c r="D207"/>
      <c r="E207"/>
      <c r="F207"/>
      <c r="G207"/>
      <c r="H207"/>
      <c r="I207"/>
      <c r="J207"/>
    </row>
    <row r="208" spans="1:10" s="14" customFormat="1" ht="12.75">
      <c r="A208" s="8"/>
      <c r="B208" t="s">
        <v>265</v>
      </c>
      <c r="C208"/>
      <c r="D208"/>
      <c r="E208"/>
      <c r="F208"/>
      <c r="G208"/>
      <c r="H208"/>
      <c r="I208"/>
      <c r="J208"/>
    </row>
    <row r="209" spans="1:10" s="14" customFormat="1" ht="12.75">
      <c r="A209" s="8"/>
      <c r="B209"/>
      <c r="C209"/>
      <c r="D209"/>
      <c r="E209" s="55" t="s">
        <v>164</v>
      </c>
      <c r="F209" s="55"/>
      <c r="G209" s="55" t="s">
        <v>165</v>
      </c>
      <c r="H209" s="55"/>
      <c r="I209"/>
      <c r="J209"/>
    </row>
    <row r="210" spans="1:10" s="14" customFormat="1" ht="12.75">
      <c r="A210" s="8"/>
      <c r="B210" s="4" t="s">
        <v>248</v>
      </c>
      <c r="C210"/>
      <c r="D210"/>
      <c r="E210" s="4">
        <v>2004</v>
      </c>
      <c r="F210" s="4">
        <v>2003</v>
      </c>
      <c r="G210" s="4">
        <v>2004</v>
      </c>
      <c r="H210" s="4">
        <v>2003</v>
      </c>
      <c r="I210" t="s">
        <v>188</v>
      </c>
      <c r="J210"/>
    </row>
    <row r="211" spans="1:10" s="14" customFormat="1" ht="12.75">
      <c r="A211" s="8"/>
      <c r="B211" s="4"/>
      <c r="C211"/>
      <c r="D211"/>
      <c r="E211" s="4"/>
      <c r="F211" s="4"/>
      <c r="G211" s="4"/>
      <c r="H211" s="4"/>
      <c r="I211"/>
      <c r="J211"/>
    </row>
    <row r="212" spans="1:10" s="14" customFormat="1" ht="12.75">
      <c r="A212" s="8"/>
      <c r="B212" t="s">
        <v>166</v>
      </c>
      <c r="C212"/>
      <c r="D212"/>
      <c r="E212" s="2">
        <v>3028</v>
      </c>
      <c r="F212" s="2">
        <v>1940</v>
      </c>
      <c r="G212" s="2">
        <v>15131</v>
      </c>
      <c r="H212" s="2">
        <v>11775</v>
      </c>
      <c r="I212"/>
      <c r="J212"/>
    </row>
    <row r="213" spans="5:8" ht="12.75">
      <c r="E213" s="2"/>
      <c r="F213" s="2"/>
      <c r="G213" s="2"/>
      <c r="H213" s="2"/>
    </row>
    <row r="214" spans="2:8" ht="12.75">
      <c r="B214" t="s">
        <v>163</v>
      </c>
      <c r="E214" s="2"/>
      <c r="F214" s="2"/>
      <c r="G214" s="2"/>
      <c r="H214" s="2"/>
    </row>
    <row r="215" spans="2:8" ht="12.75">
      <c r="B215" t="s">
        <v>204</v>
      </c>
      <c r="E215" s="2">
        <v>61939</v>
      </c>
      <c r="F215" s="2">
        <v>61346</v>
      </c>
      <c r="G215" s="2">
        <v>61939</v>
      </c>
      <c r="H215" s="2">
        <v>61346</v>
      </c>
    </row>
    <row r="217" spans="2:8" ht="12.75">
      <c r="B217" t="s">
        <v>167</v>
      </c>
      <c r="E217" s="34">
        <f>+E212*100/E215</f>
        <v>4.888680798850482</v>
      </c>
      <c r="F217" s="34">
        <v>3.15</v>
      </c>
      <c r="G217" s="34">
        <f>+G212*100/G215</f>
        <v>24.42887356915675</v>
      </c>
      <c r="H217" s="34">
        <v>19.19</v>
      </c>
    </row>
    <row r="218" spans="2:8" ht="12.75">
      <c r="B218" s="14"/>
      <c r="G218" s="4"/>
      <c r="H218" s="13"/>
    </row>
    <row r="219" spans="2:8" ht="12.75">
      <c r="B219" s="14"/>
      <c r="G219" s="4">
        <v>2004</v>
      </c>
      <c r="H219" s="4">
        <v>2003</v>
      </c>
    </row>
    <row r="220" spans="1:10" s="14" customFormat="1" ht="12.75">
      <c r="A220" s="8"/>
      <c r="B220" s="4" t="s">
        <v>215</v>
      </c>
      <c r="C220"/>
      <c r="D220"/>
      <c r="E220"/>
      <c r="F220"/>
      <c r="G220"/>
      <c r="H220"/>
      <c r="I220"/>
      <c r="J220"/>
    </row>
    <row r="221" spans="1:10" s="14" customFormat="1" ht="12.75">
      <c r="A221" s="8"/>
      <c r="B221" t="s">
        <v>216</v>
      </c>
      <c r="C221"/>
      <c r="D221"/>
      <c r="E221"/>
      <c r="F221"/>
      <c r="G221" s="2">
        <v>61611000</v>
      </c>
      <c r="H221" s="2">
        <v>43770000</v>
      </c>
      <c r="I221"/>
      <c r="J221"/>
    </row>
    <row r="222" spans="1:10" s="14" customFormat="1" ht="12.75">
      <c r="A222" s="8"/>
      <c r="B222" t="s">
        <v>217</v>
      </c>
      <c r="C222"/>
      <c r="D222"/>
      <c r="E222"/>
      <c r="F222"/>
      <c r="G222" s="2"/>
      <c r="H222" s="2">
        <v>17508000</v>
      </c>
      <c r="I222"/>
      <c r="J222"/>
    </row>
    <row r="223" spans="1:10" s="14" customFormat="1" ht="12.75">
      <c r="A223" s="8"/>
      <c r="B223" t="s">
        <v>218</v>
      </c>
      <c r="C223"/>
      <c r="D223"/>
      <c r="E223"/>
      <c r="F223"/>
      <c r="G223" s="25">
        <v>328333</v>
      </c>
      <c r="H223" s="2">
        <v>68333</v>
      </c>
      <c r="I223"/>
      <c r="J223"/>
    </row>
    <row r="224" spans="1:10" s="14" customFormat="1" ht="12.75">
      <c r="A224" s="8"/>
      <c r="B224"/>
      <c r="C224"/>
      <c r="D224"/>
      <c r="E224"/>
      <c r="F224"/>
      <c r="G224" s="2"/>
      <c r="H224" s="2"/>
      <c r="I224"/>
      <c r="J224"/>
    </row>
    <row r="225" spans="1:10" s="14" customFormat="1" ht="12.75">
      <c r="A225" s="8"/>
      <c r="B225"/>
      <c r="C225"/>
      <c r="D225"/>
      <c r="E225"/>
      <c r="F225"/>
      <c r="G225" s="5">
        <f>SUM(G221:G223)</f>
        <v>61939333</v>
      </c>
      <c r="H225" s="5">
        <f>SUM(H221:H223)</f>
        <v>61346333</v>
      </c>
      <c r="I225"/>
      <c r="J225" t="s">
        <v>188</v>
      </c>
    </row>
    <row r="226" spans="1:10" s="14" customFormat="1" ht="12.75">
      <c r="A226" s="8"/>
      <c r="B226"/>
      <c r="C226"/>
      <c r="D226"/>
      <c r="E226"/>
      <c r="F226"/>
      <c r="G226" s="16"/>
      <c r="H226" s="16"/>
      <c r="I226"/>
      <c r="J226"/>
    </row>
    <row r="227" spans="1:10" s="14" customFormat="1" ht="12.75">
      <c r="A227" s="8" t="s">
        <v>0</v>
      </c>
      <c r="B227"/>
      <c r="C227"/>
      <c r="D227"/>
      <c r="E227"/>
      <c r="F227"/>
      <c r="G227"/>
      <c r="H227"/>
      <c r="I227"/>
      <c r="J227"/>
    </row>
    <row r="228" spans="1:10" s="14" customFormat="1" ht="12.75">
      <c r="A228" s="8" t="s">
        <v>222</v>
      </c>
      <c r="B228"/>
      <c r="C228"/>
      <c r="D228"/>
      <c r="E228"/>
      <c r="F228"/>
      <c r="G228"/>
      <c r="H228"/>
      <c r="I228"/>
      <c r="J228"/>
    </row>
    <row r="229" spans="1:10" s="14" customFormat="1" ht="12.75">
      <c r="A229" s="8"/>
      <c r="B229"/>
      <c r="C229"/>
      <c r="D229"/>
      <c r="E229"/>
      <c r="F229"/>
      <c r="G229"/>
      <c r="H229"/>
      <c r="I229"/>
      <c r="J229"/>
    </row>
    <row r="230" spans="1:10" s="14" customFormat="1" ht="12.75">
      <c r="A230" s="8" t="s">
        <v>125</v>
      </c>
      <c r="B230" s="4" t="s">
        <v>262</v>
      </c>
      <c r="C230"/>
      <c r="D230"/>
      <c r="E230"/>
      <c r="F230"/>
      <c r="G230"/>
      <c r="H230"/>
      <c r="I230"/>
      <c r="J230"/>
    </row>
    <row r="231" spans="1:10" s="14" customFormat="1" ht="12.75">
      <c r="A231" s="8"/>
      <c r="B231"/>
      <c r="C231"/>
      <c r="D231"/>
      <c r="E231"/>
      <c r="F231"/>
      <c r="G231"/>
      <c r="H231"/>
      <c r="I231"/>
      <c r="J231"/>
    </row>
    <row r="232" spans="1:10" s="14" customFormat="1" ht="12.75">
      <c r="A232" s="8"/>
      <c r="B232" t="s">
        <v>266</v>
      </c>
      <c r="C232"/>
      <c r="D232"/>
      <c r="E232"/>
      <c r="F232"/>
      <c r="G232"/>
      <c r="H232"/>
      <c r="I232"/>
      <c r="J232"/>
    </row>
    <row r="233" ht="12.75">
      <c r="B233" t="s">
        <v>264</v>
      </c>
    </row>
    <row r="234" ht="12.75">
      <c r="B234" t="s">
        <v>265</v>
      </c>
    </row>
    <row r="235" spans="2:8" ht="12.75">
      <c r="B235" s="4"/>
      <c r="G235" s="4">
        <v>2004</v>
      </c>
      <c r="H235" s="4">
        <v>2003</v>
      </c>
    </row>
    <row r="236" ht="12.75">
      <c r="B236" s="4" t="s">
        <v>282</v>
      </c>
    </row>
    <row r="237" spans="2:8" ht="12.75">
      <c r="B237" s="14" t="s">
        <v>283</v>
      </c>
      <c r="G237" s="2">
        <f>+G225</f>
        <v>61939333</v>
      </c>
      <c r="H237" s="2">
        <f>+H225</f>
        <v>61346333</v>
      </c>
    </row>
    <row r="238" spans="1:8" s="14" customFormat="1" ht="12.75">
      <c r="A238" s="26"/>
      <c r="B238" s="14" t="s">
        <v>267</v>
      </c>
      <c r="G238" s="25">
        <v>1364635</v>
      </c>
      <c r="H238" s="25">
        <v>25013</v>
      </c>
    </row>
    <row r="239" spans="1:8" s="14" customFormat="1" ht="12.75">
      <c r="A239" s="26"/>
      <c r="G239" s="25"/>
      <c r="H239" s="25"/>
    </row>
    <row r="240" spans="1:8" s="14" customFormat="1" ht="12.75">
      <c r="A240" s="26"/>
      <c r="G240" s="29">
        <f>SUM(G237:G239)</f>
        <v>63303968</v>
      </c>
      <c r="H240" s="29">
        <f>SUM(H237:H239)</f>
        <v>61371346</v>
      </c>
    </row>
    <row r="241" s="14" customFormat="1" ht="12.75">
      <c r="A241" s="26"/>
    </row>
    <row r="242" s="14" customFormat="1" ht="12.75">
      <c r="A242" s="26"/>
    </row>
    <row r="243" s="14" customFormat="1" ht="12.75">
      <c r="A243" s="26"/>
    </row>
    <row r="244" s="14" customFormat="1" ht="12.75">
      <c r="A244" s="26"/>
    </row>
    <row r="245" spans="1:2" s="14" customFormat="1" ht="12.75">
      <c r="A245" s="26"/>
      <c r="B245" s="14" t="s">
        <v>285</v>
      </c>
    </row>
    <row r="246" s="14" customFormat="1" ht="12.75">
      <c r="A246" s="26"/>
    </row>
    <row r="247" s="14" customFormat="1" ht="12.75">
      <c r="A247" s="26"/>
    </row>
    <row r="248" s="14" customFormat="1" ht="12.75">
      <c r="A248" s="26"/>
    </row>
    <row r="249" spans="1:2" s="14" customFormat="1" ht="12.75">
      <c r="A249" s="26"/>
      <c r="B249" s="4" t="s">
        <v>286</v>
      </c>
    </row>
    <row r="250" spans="1:2" s="14" customFormat="1" ht="12.75">
      <c r="A250" s="26"/>
      <c r="B250" s="4" t="s">
        <v>287</v>
      </c>
    </row>
    <row r="251" s="14" customFormat="1" ht="12.75">
      <c r="A251" s="26"/>
    </row>
    <row r="252" s="14" customFormat="1" ht="12.75">
      <c r="A252" s="26"/>
    </row>
    <row r="253" s="14" customFormat="1" ht="12.75">
      <c r="A253" s="26"/>
    </row>
    <row r="254" s="14" customFormat="1" ht="12.75">
      <c r="A254" s="26"/>
    </row>
    <row r="255" s="14" customFormat="1" ht="12.75">
      <c r="A255" s="26"/>
    </row>
    <row r="256" s="14" customFormat="1" ht="12.75">
      <c r="A256" s="26"/>
    </row>
    <row r="257" s="14" customFormat="1" ht="12.75">
      <c r="A257" s="26"/>
    </row>
    <row r="258" s="14" customFormat="1" ht="12.75">
      <c r="A258" s="26"/>
    </row>
    <row r="259" spans="1:10" ht="12.75">
      <c r="A259" s="26"/>
      <c r="B259" s="14"/>
      <c r="C259" s="14"/>
      <c r="D259" s="14"/>
      <c r="E259" s="14"/>
      <c r="F259" s="14"/>
      <c r="G259" s="14"/>
      <c r="H259" s="13"/>
      <c r="I259" s="14"/>
      <c r="J259" s="14"/>
    </row>
    <row r="260" spans="2:9" ht="12.75">
      <c r="B260" s="4"/>
      <c r="F260" s="13"/>
      <c r="G260" s="13"/>
      <c r="H260" s="13"/>
      <c r="I260" s="4"/>
    </row>
    <row r="261" spans="2:9" ht="12.75">
      <c r="B261" s="4"/>
      <c r="F261" s="13"/>
      <c r="G261" s="13"/>
      <c r="H261" s="13"/>
      <c r="I261" s="4"/>
    </row>
    <row r="262" spans="6:9" ht="12.75">
      <c r="F262" s="13"/>
      <c r="G262" s="13"/>
      <c r="H262" s="13"/>
      <c r="I262" s="4"/>
    </row>
    <row r="263" spans="2:4" ht="12.75">
      <c r="B263" s="4"/>
      <c r="C263" s="14"/>
      <c r="D263" s="14"/>
    </row>
    <row r="264" spans="2:8" ht="12.75">
      <c r="B264" s="47"/>
      <c r="C264" s="14"/>
      <c r="D264" s="14"/>
      <c r="G264" s="2"/>
      <c r="H264" s="2"/>
    </row>
    <row r="265" spans="2:8" ht="12.75">
      <c r="B265" s="46"/>
      <c r="C265" s="14"/>
      <c r="D265" s="14"/>
      <c r="G265" s="2"/>
      <c r="H265" s="2"/>
    </row>
    <row r="266" spans="2:8" ht="12.75">
      <c r="B266" s="46"/>
      <c r="C266" s="14"/>
      <c r="D266" s="14"/>
      <c r="G266" s="2"/>
      <c r="H266" s="2"/>
    </row>
    <row r="267" spans="2:8" ht="12.75">
      <c r="B267" s="47"/>
      <c r="C267" s="14"/>
      <c r="D267" s="14"/>
      <c r="F267" s="2"/>
      <c r="G267" s="2"/>
      <c r="H267" s="2"/>
    </row>
    <row r="268" spans="2:8" ht="12.75">
      <c r="B268" s="14"/>
      <c r="C268" s="14"/>
      <c r="D268" s="14"/>
      <c r="F268" s="2"/>
      <c r="G268" s="2"/>
      <c r="H268" s="2"/>
    </row>
    <row r="269" spans="1:10" s="14" customFormat="1" ht="12.75">
      <c r="A269" s="8"/>
      <c r="B269" s="4"/>
      <c r="E269"/>
      <c r="F269" s="2"/>
      <c r="G269" s="2"/>
      <c r="H269" s="2"/>
      <c r="I269"/>
      <c r="J269"/>
    </row>
    <row r="270" spans="1:10" s="14" customFormat="1" ht="12.75">
      <c r="A270" s="8"/>
      <c r="B270" s="47"/>
      <c r="E270"/>
      <c r="F270" s="2"/>
      <c r="G270" s="2"/>
      <c r="H270" s="2"/>
      <c r="I270"/>
      <c r="J270"/>
    </row>
    <row r="271" spans="1:10" s="14" customFormat="1" ht="12.75">
      <c r="A271" s="8"/>
      <c r="B271" s="47"/>
      <c r="E271"/>
      <c r="F271" s="2"/>
      <c r="G271" s="2"/>
      <c r="H271" s="2"/>
      <c r="I271"/>
      <c r="J271"/>
    </row>
    <row r="272" spans="1:10" s="14" customFormat="1" ht="12.75">
      <c r="A272" s="8"/>
      <c r="B272" s="47"/>
      <c r="E272"/>
      <c r="F272" s="2"/>
      <c r="G272" s="2"/>
      <c r="H272" s="2"/>
      <c r="I272"/>
      <c r="J272"/>
    </row>
    <row r="273" spans="1:10" s="14" customFormat="1" ht="12.75">
      <c r="A273" s="8"/>
      <c r="B273" s="47"/>
      <c r="E273"/>
      <c r="F273" s="2"/>
      <c r="G273" s="2"/>
      <c r="H273" s="2"/>
      <c r="I273"/>
      <c r="J273"/>
    </row>
    <row r="274" spans="1:10" s="14" customFormat="1" ht="12.75">
      <c r="A274" s="8"/>
      <c r="B274" s="47"/>
      <c r="E274" s="2"/>
      <c r="F274" s="2"/>
      <c r="G274" s="2"/>
      <c r="H274" s="2"/>
      <c r="I274"/>
      <c r="J274"/>
    </row>
    <row r="275" spans="1:10" s="14" customFormat="1" ht="12.75">
      <c r="A275" s="8"/>
      <c r="B275"/>
      <c r="C275"/>
      <c r="D275"/>
      <c r="E275"/>
      <c r="F275"/>
      <c r="G275" s="2"/>
      <c r="H275" s="2"/>
      <c r="I275"/>
      <c r="J275"/>
    </row>
    <row r="276" spans="1:10" s="14" customFormat="1" ht="12.75">
      <c r="A276" s="8"/>
      <c r="B276" s="4"/>
      <c r="C276"/>
      <c r="D276"/>
      <c r="E276"/>
      <c r="F276"/>
      <c r="G276" s="2"/>
      <c r="H276" s="2"/>
      <c r="I276"/>
      <c r="J276"/>
    </row>
    <row r="277" spans="1:10" s="14" customFormat="1" ht="12.75">
      <c r="A277" s="8"/>
      <c r="B277" s="24"/>
      <c r="C277"/>
      <c r="D277"/>
      <c r="E277"/>
      <c r="F277"/>
      <c r="G277" s="2"/>
      <c r="H277" s="2"/>
      <c r="I277"/>
      <c r="J277"/>
    </row>
    <row r="278" spans="1:10" s="14" customFormat="1" ht="12.75">
      <c r="A278" s="8"/>
      <c r="B278" s="24"/>
      <c r="C278"/>
      <c r="D278"/>
      <c r="E278"/>
      <c r="F278"/>
      <c r="G278" s="2"/>
      <c r="H278" s="2"/>
      <c r="I278"/>
      <c r="J278"/>
    </row>
    <row r="279" spans="1:10" s="14" customFormat="1" ht="12.75">
      <c r="A279" s="8"/>
      <c r="B279"/>
      <c r="C279"/>
      <c r="D279"/>
      <c r="E279"/>
      <c r="F279"/>
      <c r="G279" s="2"/>
      <c r="H279" s="2"/>
      <c r="I279"/>
      <c r="J279"/>
    </row>
    <row r="287" ht="12.75">
      <c r="B287" s="4"/>
    </row>
    <row r="288" ht="12.75">
      <c r="B288" s="4"/>
    </row>
  </sheetData>
  <mergeCells count="10">
    <mergeCell ref="E118:F118"/>
    <mergeCell ref="G118:H118"/>
    <mergeCell ref="G35:H35"/>
    <mergeCell ref="E49:F49"/>
    <mergeCell ref="G49:H49"/>
    <mergeCell ref="G48:H48"/>
    <mergeCell ref="E209:F209"/>
    <mergeCell ref="G209:H209"/>
    <mergeCell ref="E119:F119"/>
    <mergeCell ref="G119:H119"/>
  </mergeCells>
  <printOptions/>
  <pageMargins left="0.75" right="0.75" top="1" bottom="1" header="0.5" footer="0.5"/>
  <pageSetup orientation="portrait" r:id="rId1"/>
  <rowBreaks count="4" manualBreakCount="4">
    <brk id="39" max="255" man="1"/>
    <brk id="89" max="255" man="1"/>
    <brk id="135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T Y Associates</cp:lastModifiedBy>
  <cp:lastPrinted>2005-02-25T10:22:30Z</cp:lastPrinted>
  <dcterms:created xsi:type="dcterms:W3CDTF">2002-11-12T04:54:08Z</dcterms:created>
  <dcterms:modified xsi:type="dcterms:W3CDTF">2005-02-25T10:44:57Z</dcterms:modified>
  <cp:category/>
  <cp:version/>
  <cp:contentType/>
  <cp:contentStatus/>
</cp:coreProperties>
</file>