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7935" activeTab="0"/>
  </bookViews>
  <sheets>
    <sheet name="KLSE-PL" sheetId="1" r:id="rId1"/>
    <sheet name="KLSE-BS" sheetId="2" r:id="rId2"/>
    <sheet name="CFlow" sheetId="3" r:id="rId3"/>
    <sheet name="SCE" sheetId="4" r:id="rId4"/>
  </sheets>
  <definedNames>
    <definedName name="AS2DocOpenMode" hidden="1">"AS2DocumentEdit"</definedName>
    <definedName name="_xlnm.Print_Area" localSheetId="2">'CFlow'!$A$1:$E$71</definedName>
    <definedName name="_xlnm.Print_Area" localSheetId="1">'KLSE-BS'!$A$1:$D$62</definedName>
    <definedName name="_xlnm.Print_Area" localSheetId="3">'SCE'!$A$1:$H$35</definedName>
    <definedName name="_xlnm.Print_Titles" localSheetId="2">'CFlow'!$3:$11</definedName>
    <definedName name="_xlnm.Print_Titles" localSheetId="1">'KLSE-BS'!$1:$11</definedName>
    <definedName name="_xlnm.Print_Titles" localSheetId="0">'KLSE-PL'!$1:$18</definedName>
    <definedName name="TextRefCopyRangeCount" hidden="1">49</definedName>
  </definedNames>
  <calcPr fullCalcOnLoad="1"/>
</workbook>
</file>

<file path=xl/sharedStrings.xml><?xml version="1.0" encoding="utf-8"?>
<sst xmlns="http://schemas.openxmlformats.org/spreadsheetml/2006/main" count="250" uniqueCount="158">
  <si>
    <t>(Unaudited)</t>
  </si>
  <si>
    <t>(Audited)</t>
  </si>
  <si>
    <t>RM</t>
  </si>
  <si>
    <t xml:space="preserve"> </t>
  </si>
  <si>
    <t>Inventories</t>
  </si>
  <si>
    <t>Trade receivables</t>
  </si>
  <si>
    <t>Other receivables, deposits &amp; prepayments</t>
  </si>
  <si>
    <t>Trade payables</t>
  </si>
  <si>
    <t>Other payables &amp; accrued expenses</t>
  </si>
  <si>
    <t>Amount owing to directors</t>
  </si>
  <si>
    <t>Long-term loans - Current portions</t>
  </si>
  <si>
    <t>Short term Bank borrowings</t>
  </si>
  <si>
    <t>Tax liabilities</t>
  </si>
  <si>
    <t>Share capital</t>
  </si>
  <si>
    <t>Share premium</t>
  </si>
  <si>
    <t>Accumulated Losses</t>
  </si>
  <si>
    <t>Interest on ICULS</t>
  </si>
  <si>
    <t>Minority interests</t>
  </si>
  <si>
    <t>Hire-purchase and lease obligations</t>
  </si>
  <si>
    <t>The figures have not been audited.</t>
  </si>
  <si>
    <t>CONDENSED CONSOLIDATED INCOME STATEMENT</t>
  </si>
  <si>
    <t>PRECEDING YEAR</t>
  </si>
  <si>
    <t>QUARTER</t>
  </si>
  <si>
    <t>CORRESPONDING</t>
  </si>
  <si>
    <t>1 (a)</t>
  </si>
  <si>
    <t xml:space="preserve">  Revenue</t>
  </si>
  <si>
    <t xml:space="preserve">  (b)</t>
  </si>
  <si>
    <t xml:space="preserve">  (c)</t>
  </si>
  <si>
    <t xml:space="preserve">  Other income </t>
  </si>
  <si>
    <t>2 (a)</t>
  </si>
  <si>
    <t xml:space="preserve">  finance cost, depreciation</t>
  </si>
  <si>
    <t xml:space="preserve">  and amortisation, exceptional items,</t>
  </si>
  <si>
    <t xml:space="preserve">  Finance cost</t>
  </si>
  <si>
    <t xml:space="preserve">  </t>
  </si>
  <si>
    <t>3 months ended</t>
  </si>
  <si>
    <t>CASH FLOWS FROM OPERATING ACTIVITIES</t>
  </si>
  <si>
    <t>Adjustment for:</t>
  </si>
  <si>
    <t>Non cash items and non-operating items</t>
  </si>
  <si>
    <t>Operating Profit before working capital changes</t>
  </si>
  <si>
    <t>Changes in Working Capital</t>
  </si>
  <si>
    <t>Net changes in current assets</t>
  </si>
  <si>
    <t>Net changes in current liabilities</t>
  </si>
  <si>
    <t>CASH FLOWS FROM INVESTING ACTIVITIES</t>
  </si>
  <si>
    <t>Purchase of property, plant &amp; equipment</t>
  </si>
  <si>
    <t>CASH FLOWS FROM FINANCING ACTIVITIES</t>
  </si>
  <si>
    <t>Finance costs paid</t>
  </si>
  <si>
    <t>Repayment of hire purchase payables</t>
  </si>
  <si>
    <t xml:space="preserve">   CASH &amp; CASH EQUIVALENTS</t>
  </si>
  <si>
    <t>CASH &amp; CASH EQUIVALENTS AT</t>
  </si>
  <si>
    <t xml:space="preserve">  END OF THE PERIOD</t>
  </si>
  <si>
    <t>Cash &amp; cash equivalents at end of financial period</t>
  </si>
  <si>
    <t>comprise the following:</t>
  </si>
  <si>
    <t>Fixed deposits with licenced banks</t>
  </si>
  <si>
    <t>Cash &amp; bank balances</t>
  </si>
  <si>
    <t>CONDENSED CONSOLIDATED STATEMENTS OF CHANGES IN EQUITY</t>
  </si>
  <si>
    <t xml:space="preserve">Irredeemable </t>
  </si>
  <si>
    <t>Non-</t>
  </si>
  <si>
    <t xml:space="preserve">Convertible </t>
  </si>
  <si>
    <t>distributable</t>
  </si>
  <si>
    <t xml:space="preserve">Unsecured </t>
  </si>
  <si>
    <t>Reserve</t>
  </si>
  <si>
    <t xml:space="preserve">Issue </t>
  </si>
  <si>
    <t>Loan Stocks</t>
  </si>
  <si>
    <t>Share</t>
  </si>
  <si>
    <t>Accumulated</t>
  </si>
  <si>
    <t>Capital</t>
  </si>
  <si>
    <t>(ICULS)</t>
  </si>
  <si>
    <t>Premium</t>
  </si>
  <si>
    <t>Loss</t>
  </si>
  <si>
    <t>Total</t>
  </si>
  <si>
    <t>Depreciation and amortisation</t>
  </si>
  <si>
    <t xml:space="preserve"> CURRENT YEAR</t>
  </si>
  <si>
    <t xml:space="preserve">  INDIVIDUAL PERIOD</t>
  </si>
  <si>
    <t xml:space="preserve">  CUMULATIVE PERIOD</t>
  </si>
  <si>
    <t>Profit Attributable to :</t>
  </si>
  <si>
    <t>b) Minority Interest</t>
  </si>
  <si>
    <t xml:space="preserve"> shareholders of the parent (sen) :</t>
  </si>
  <si>
    <t xml:space="preserve">Earnings per share attributable to </t>
  </si>
  <si>
    <t>a) Basic</t>
  </si>
  <si>
    <t>b) Dilluted</t>
  </si>
  <si>
    <t>Income tax</t>
  </si>
  <si>
    <t>NA</t>
  </si>
  <si>
    <t>Goodwill on Consolidation</t>
  </si>
  <si>
    <t>Intangible Assets</t>
  </si>
  <si>
    <t>Current Assets</t>
  </si>
  <si>
    <t>Current Liabilities</t>
  </si>
  <si>
    <t xml:space="preserve"> -Current portion</t>
  </si>
  <si>
    <t>Hire-Purchase and lease obligations :</t>
  </si>
  <si>
    <t>Deferred Taxation</t>
  </si>
  <si>
    <r>
      <t xml:space="preserve">AHB Holdings Berhad </t>
    </r>
    <r>
      <rPr>
        <b/>
        <sz val="11"/>
        <rFont val="Gill Sans MT"/>
        <family val="2"/>
      </rPr>
      <t>274909-A</t>
    </r>
  </si>
  <si>
    <t>(formally known as Artwright Holdings Berhad)</t>
  </si>
  <si>
    <t>And Its Subsidiary Companies</t>
  </si>
  <si>
    <t>As At</t>
  </si>
  <si>
    <t>ASSETS</t>
  </si>
  <si>
    <t>Non-Current Assets</t>
  </si>
  <si>
    <t>Property, Plant and Equipment</t>
  </si>
  <si>
    <t>TOTAL ASSETS</t>
  </si>
  <si>
    <t>Equity attributable to equity holders of the Company</t>
  </si>
  <si>
    <t>Non Current Liabilities</t>
  </si>
  <si>
    <t>Long-term borrowings</t>
  </si>
  <si>
    <t>TOTAL LIABILITIES</t>
  </si>
  <si>
    <t xml:space="preserve">  income tax, minority interests </t>
  </si>
  <si>
    <t>a) Equity holders of the parent</t>
  </si>
  <si>
    <t>CONDENSED CONSOLIDATED CASH FLOWS STATEMENT</t>
  </si>
  <si>
    <t>EQUITY AND LIABILITIES</t>
  </si>
  <si>
    <t>TOTAL EQUITY AND LIABILITIES</t>
  </si>
  <si>
    <t>ICULS interest paid</t>
  </si>
  <si>
    <t xml:space="preserve">  BEGINNING OF YEAR</t>
  </si>
  <si>
    <t>Net cash used in financing activities</t>
  </si>
  <si>
    <t>Other Long Term Assets</t>
  </si>
  <si>
    <t>TOTAL EQUITY</t>
  </si>
  <si>
    <t>At 1 July 2006</t>
  </si>
  <si>
    <t>Attributable to Equity Holders of the Company</t>
  </si>
  <si>
    <t>Minority</t>
  </si>
  <si>
    <t>Interest</t>
  </si>
  <si>
    <t xml:space="preserve">Total </t>
  </si>
  <si>
    <t>Equity</t>
  </si>
  <si>
    <t>-</t>
  </si>
  <si>
    <t>Conversion of ICULs</t>
  </si>
  <si>
    <t>Fixed deposits, cash and bank balances</t>
  </si>
  <si>
    <t>Repayment of long term loans</t>
  </si>
  <si>
    <t>Net Asset per Share (RM)</t>
  </si>
  <si>
    <t>TODATE</t>
  </si>
  <si>
    <t>Income tax paid</t>
  </si>
  <si>
    <t>Net cash from operating activities</t>
  </si>
  <si>
    <t>Net cash (used in) / generated from investing activities</t>
  </si>
  <si>
    <t>Cash generated from operations</t>
  </si>
  <si>
    <t xml:space="preserve">NET (DECREASE) / INCREASE IN </t>
  </si>
  <si>
    <t>12 months ended</t>
  </si>
  <si>
    <t>30/06/2007</t>
  </si>
  <si>
    <t>30.06.2007</t>
  </si>
  <si>
    <t>At 30 June 2007</t>
  </si>
  <si>
    <t xml:space="preserve">  Profit / (Loss) before</t>
  </si>
  <si>
    <t>Profit / (Loss) Before Tax</t>
  </si>
  <si>
    <t>Profit / (Loss) for the Period</t>
  </si>
  <si>
    <t>Net profit / (loss) for the period</t>
  </si>
  <si>
    <t>for the quarter ended 30 June, 2008</t>
  </si>
  <si>
    <t>At 1 July 2007</t>
  </si>
  <si>
    <t>At 30 June 2008</t>
  </si>
  <si>
    <t>30/06/2008</t>
  </si>
  <si>
    <t>PERIOD</t>
  </si>
  <si>
    <t>9 months ended</t>
  </si>
  <si>
    <t>31/3/2008</t>
  </si>
  <si>
    <t>31/3/2007</t>
  </si>
  <si>
    <t>Quarterly report on consolidated results for the financial quarter ended 30 June 2008</t>
  </si>
  <si>
    <t>CONDENSED CONSOLIDATED BALANCE SHEET as at 30 June,  2008</t>
  </si>
  <si>
    <t>30.06.2008</t>
  </si>
  <si>
    <t>Profit / (Loss) before tax</t>
  </si>
  <si>
    <t>Proceeds from disposal of patents and trademark</t>
  </si>
  <si>
    <t>Interest received</t>
  </si>
  <si>
    <t>Bank overdrafts</t>
  </si>
  <si>
    <t>Proceeds from disposal of property, plant &amp; equipment</t>
  </si>
  <si>
    <t>Increase in bank borrowing (excluding bank overdrafts)</t>
  </si>
  <si>
    <t>The Condensed Consolidated Income Statement should be read in conjunction with the audited Financial Statement Year Ended 30 June 2007.</t>
  </si>
  <si>
    <t>The Condensed Consolidated Balance Sheet should be read in conjunction with the audited Financial Statement Year Ended 30 June 2007.</t>
  </si>
  <si>
    <t>The Condensed Cash Flow Statements should be read in conjunction with the audited Financial Statement Year Ended 30 June 2007.</t>
  </si>
  <si>
    <t>Land and Building held for sale</t>
  </si>
  <si>
    <t>Deferred Tax Assets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</si>
</sst>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_(* #,##0_);_(* \(#,##0\);_(* &quot;-&quot;??_);_(@_)"/>
    <numFmt numFmtId="179" formatCode="_(* #,##0.00_);_(* \(#,##0.00\);_(* &quot;-&quot;_);_(@_)"/>
    <numFmt numFmtId="180" formatCode="_ * #,##0_ ;_ * \-#,##0_ ;_ * &quot;-&quot;_ ;_ @_ "/>
    <numFmt numFmtId="181" formatCode="_(* #,##0.00_);_(* \(#,##0.00\);_(* &quot;&quot;??_);_(@_)"/>
    <numFmt numFmtId="182" formatCode="0.000000"/>
    <numFmt numFmtId="183" formatCode="0%_);\(0%\)"/>
    <numFmt numFmtId="184" formatCode="[$-409]d\-mmm\-yy;@"/>
    <numFmt numFmtId="185" formatCode="_(* #,##0.0_);_(* \(#,##0.0\);_(* &quot;-&quot;??_);_(@_)"/>
    <numFmt numFmtId="186" formatCode="_(* #,##0.000_);_(* \(#,##0.000\);_(* &quot;-&quot;??_);_(@_)"/>
    <numFmt numFmtId="187" formatCode="_-* #,##0.0_-;\-* #,##0.0_-;_-* &quot;-&quot;?_-;_-@_-"/>
    <numFmt numFmtId="188" formatCode="[$-409]dddd\,\ mmmm\ dd\,\ yyyy"/>
    <numFmt numFmtId="189" formatCode="0.00000000"/>
    <numFmt numFmtId="190" formatCode="0.0000000"/>
    <numFmt numFmtId="191" formatCode="0.000000000"/>
    <numFmt numFmtId="192" formatCode="0.00000"/>
    <numFmt numFmtId="193" formatCode="0.0000"/>
    <numFmt numFmtId="194" formatCode="0.000"/>
    <numFmt numFmtId="195" formatCode="0.0"/>
  </numFmts>
  <fonts count="39">
    <font>
      <sz val="10"/>
      <name val="Arial"/>
      <family val="0"/>
    </font>
    <font>
      <sz val="11"/>
      <name val="Times New Roman"/>
      <family val="1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10"/>
      <color indexed="10"/>
      <name val="Arial"/>
      <family val="2"/>
    </font>
    <font>
      <sz val="12"/>
      <name val="Times New Roman"/>
      <family val="0"/>
    </font>
    <font>
      <sz val="14"/>
      <name val="Times New Roman"/>
      <family val="1"/>
    </font>
    <font>
      <b/>
      <sz val="12"/>
      <name val="Times New Roman"/>
      <family val="0"/>
    </font>
    <font>
      <b/>
      <sz val="14"/>
      <name val="Times New Roman"/>
      <family val="1"/>
    </font>
    <font>
      <sz val="12"/>
      <name val="Gill Sans MT"/>
      <family val="2"/>
    </font>
    <font>
      <b/>
      <sz val="12"/>
      <name val="Gill Sans MT"/>
      <family val="2"/>
    </font>
    <font>
      <sz val="9"/>
      <name val="Gill Sans MT"/>
      <family val="2"/>
    </font>
    <font>
      <sz val="11"/>
      <name val="Gill Sans MT"/>
      <family val="2"/>
    </font>
    <font>
      <b/>
      <sz val="11"/>
      <name val="Gill Sans MT"/>
      <family val="2"/>
    </font>
    <font>
      <b/>
      <sz val="9"/>
      <name val="Gill Sans MT"/>
      <family val="2"/>
    </font>
    <font>
      <sz val="16"/>
      <name val="Gill Sans MT"/>
      <family val="2"/>
    </font>
    <font>
      <i/>
      <sz val="12"/>
      <name val="Gill Sans MT"/>
      <family val="2"/>
    </font>
    <font>
      <b/>
      <sz val="14"/>
      <name val="Gill Sans MT"/>
      <family val="2"/>
    </font>
    <font>
      <b/>
      <i/>
      <sz val="12"/>
      <name val="Gill Sans MT"/>
      <family val="2"/>
    </font>
    <font>
      <b/>
      <u val="single"/>
      <sz val="11"/>
      <name val="Gill Sans MT"/>
      <family val="2"/>
    </font>
    <font>
      <b/>
      <u val="single"/>
      <sz val="12"/>
      <name val="Gill Sans M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hair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3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4" borderId="0" applyNumberFormat="0" applyBorder="0" applyAlignment="0" applyProtection="0"/>
    <xf numFmtId="14" fontId="3" fillId="6" borderId="3">
      <alignment horizontal="center" vertical="center" wrapText="1"/>
      <protection/>
    </xf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7" borderId="1" applyNumberFormat="0" applyAlignment="0" applyProtection="0"/>
    <xf numFmtId="0" fontId="33" fillId="0" borderId="7" applyNumberFormat="0" applyFill="0" applyAlignment="0" applyProtection="0"/>
    <xf numFmtId="0" fontId="34" fillId="22" borderId="0" applyNumberFormat="0" applyBorder="0" applyAlignment="0" applyProtection="0"/>
    <xf numFmtId="0" fontId="0" fillId="23" borderId="8" applyNumberFormat="0" applyFont="0" applyAlignment="0" applyProtection="0"/>
    <xf numFmtId="0" fontId="35" fillId="20" borderId="9" applyNumberFormat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5" fillId="0" borderId="0" applyFill="0" applyBorder="0" applyProtection="0">
      <alignment horizontal="left" vertical="top"/>
    </xf>
    <xf numFmtId="0" fontId="36" fillId="0" borderId="0" applyNumberFormat="0" applyFill="0" applyBorder="0" applyAlignment="0" applyProtection="0"/>
    <xf numFmtId="0" fontId="37" fillId="0" borderId="10" applyNumberFormat="0" applyFill="0" applyAlignment="0" applyProtection="0"/>
    <xf numFmtId="0" fontId="38" fillId="0" borderId="0" applyNumberFormat="0" applyFill="0" applyBorder="0" applyAlignment="0" applyProtection="0"/>
  </cellStyleXfs>
  <cellXfs count="204">
    <xf numFmtId="0" fontId="0" fillId="0" borderId="0" xfId="0" applyAlignment="1">
      <alignment/>
    </xf>
    <xf numFmtId="39" fontId="6" fillId="0" borderId="0" xfId="42" applyNumberFormat="1" applyFont="1" applyAlignment="1">
      <alignment/>
    </xf>
    <xf numFmtId="43" fontId="6" fillId="0" borderId="0" xfId="42" applyFont="1" applyBorder="1" applyAlignment="1">
      <alignment/>
    </xf>
    <xf numFmtId="43" fontId="7" fillId="0" borderId="0" xfId="42" applyFont="1" applyAlignment="1">
      <alignment/>
    </xf>
    <xf numFmtId="0" fontId="8" fillId="0" borderId="0" xfId="0" applyFont="1" applyAlignment="1">
      <alignment/>
    </xf>
    <xf numFmtId="43" fontId="7" fillId="0" borderId="0" xfId="42" applyFont="1" applyBorder="1" applyAlignment="1">
      <alignment/>
    </xf>
    <xf numFmtId="43" fontId="8" fillId="0" borderId="0" xfId="42" applyFont="1" applyFill="1" applyBorder="1" applyAlignment="1">
      <alignment/>
    </xf>
    <xf numFmtId="39" fontId="7" fillId="0" borderId="0" xfId="0" applyNumberFormat="1" applyFont="1" applyBorder="1" applyAlignment="1">
      <alignment/>
    </xf>
    <xf numFmtId="180" fontId="7" fillId="0" borderId="0" xfId="42" applyNumberFormat="1" applyFont="1" applyAlignment="1">
      <alignment/>
    </xf>
    <xf numFmtId="0" fontId="7" fillId="0" borderId="0" xfId="0" applyFont="1" applyBorder="1" applyAlignment="1">
      <alignment/>
    </xf>
    <xf numFmtId="39" fontId="7" fillId="0" borderId="0" xfId="42" applyNumberFormat="1" applyFont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43" fontId="1" fillId="0" borderId="0" xfId="42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11" fillId="0" borderId="0" xfId="0" applyFont="1" applyFill="1" applyBorder="1" applyAlignment="1" quotePrefix="1">
      <alignment horizontal="left"/>
    </xf>
    <xf numFmtId="178" fontId="10" fillId="0" borderId="0" xfId="42" applyNumberFormat="1" applyFont="1" applyAlignment="1">
      <alignment/>
    </xf>
    <xf numFmtId="0" fontId="12" fillId="0" borderId="0" xfId="0" applyFont="1" applyAlignment="1" quotePrefix="1">
      <alignment horizontal="left"/>
    </xf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178" fontId="14" fillId="0" borderId="0" xfId="42" applyNumberFormat="1" applyFont="1" applyFill="1" applyBorder="1" applyAlignment="1">
      <alignment/>
    </xf>
    <xf numFmtId="41" fontId="13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178" fontId="13" fillId="0" borderId="0" xfId="42" applyNumberFormat="1" applyFont="1" applyFill="1" applyBorder="1" applyAlignment="1">
      <alignment/>
    </xf>
    <xf numFmtId="0" fontId="14" fillId="0" borderId="0" xfId="0" applyFont="1" applyFill="1" applyBorder="1" applyAlignment="1" quotePrefix="1">
      <alignment horizontal="left"/>
    </xf>
    <xf numFmtId="178" fontId="14" fillId="0" borderId="0" xfId="42" applyNumberFormat="1" applyFont="1" applyFill="1" applyBorder="1" applyAlignment="1" quotePrefix="1">
      <alignment horizontal="left"/>
    </xf>
    <xf numFmtId="0" fontId="14" fillId="0" borderId="0" xfId="0" applyFont="1" applyFill="1" applyBorder="1" applyAlignment="1">
      <alignment horizontal="center"/>
    </xf>
    <xf numFmtId="41" fontId="14" fillId="0" borderId="0" xfId="0" applyNumberFormat="1" applyFont="1" applyFill="1" applyBorder="1" applyAlignment="1">
      <alignment horizontal="centerContinuous"/>
    </xf>
    <xf numFmtId="178" fontId="13" fillId="0" borderId="0" xfId="42" applyNumberFormat="1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 quotePrefix="1">
      <alignment horizontal="left"/>
    </xf>
    <xf numFmtId="0" fontId="15" fillId="0" borderId="0" xfId="0" applyFont="1" applyFill="1" applyBorder="1" applyAlignment="1">
      <alignment/>
    </xf>
    <xf numFmtId="41" fontId="13" fillId="0" borderId="11" xfId="0" applyNumberFormat="1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13" xfId="0" applyFont="1" applyFill="1" applyBorder="1" applyAlignment="1" quotePrefix="1">
      <alignment horizontal="center"/>
    </xf>
    <xf numFmtId="0" fontId="13" fillId="0" borderId="14" xfId="0" applyFont="1" applyFill="1" applyBorder="1" applyAlignment="1">
      <alignment horizontal="center"/>
    </xf>
    <xf numFmtId="178" fontId="13" fillId="0" borderId="15" xfId="42" applyNumberFormat="1" applyFont="1" applyFill="1" applyBorder="1" applyAlignment="1">
      <alignment/>
    </xf>
    <xf numFmtId="0" fontId="13" fillId="0" borderId="13" xfId="0" applyFont="1" applyFill="1" applyBorder="1" applyAlignment="1">
      <alignment/>
    </xf>
    <xf numFmtId="0" fontId="13" fillId="0" borderId="13" xfId="0" applyFont="1" applyFill="1" applyBorder="1" applyAlignment="1" quotePrefix="1">
      <alignment horizontal="left"/>
    </xf>
    <xf numFmtId="0" fontId="13" fillId="0" borderId="14" xfId="0" applyFont="1" applyFill="1" applyBorder="1" applyAlignment="1">
      <alignment/>
    </xf>
    <xf numFmtId="0" fontId="13" fillId="0" borderId="16" xfId="0" applyFont="1" applyFill="1" applyBorder="1" applyAlignment="1">
      <alignment/>
    </xf>
    <xf numFmtId="0" fontId="13" fillId="0" borderId="15" xfId="0" applyFont="1" applyFill="1" applyBorder="1" applyAlignment="1">
      <alignment/>
    </xf>
    <xf numFmtId="0" fontId="13" fillId="0" borderId="15" xfId="0" applyFont="1" applyFill="1" applyBorder="1" applyAlignment="1" quotePrefix="1">
      <alignment horizontal="left"/>
    </xf>
    <xf numFmtId="0" fontId="13" fillId="0" borderId="15" xfId="0" applyFont="1" applyFill="1" applyBorder="1" applyAlignment="1">
      <alignment horizontal="left"/>
    </xf>
    <xf numFmtId="0" fontId="13" fillId="0" borderId="17" xfId="0" applyFont="1" applyFill="1" applyBorder="1" applyAlignment="1">
      <alignment/>
    </xf>
    <xf numFmtId="41" fontId="13" fillId="0" borderId="18" xfId="0" applyNumberFormat="1" applyFont="1" applyFill="1" applyBorder="1" applyAlignment="1">
      <alignment horizontal="center"/>
    </xf>
    <xf numFmtId="14" fontId="13" fillId="0" borderId="18" xfId="0" applyNumberFormat="1" applyFont="1" applyFill="1" applyBorder="1" applyAlignment="1" quotePrefix="1">
      <alignment horizontal="center"/>
    </xf>
    <xf numFmtId="41" fontId="13" fillId="0" borderId="18" xfId="0" applyNumberFormat="1" applyFont="1" applyFill="1" applyBorder="1" applyAlignment="1" quotePrefix="1">
      <alignment horizontal="center"/>
    </xf>
    <xf numFmtId="178" fontId="13" fillId="0" borderId="18" xfId="42" applyNumberFormat="1" applyFont="1" applyFill="1" applyBorder="1" applyAlignment="1">
      <alignment/>
    </xf>
    <xf numFmtId="41" fontId="13" fillId="0" borderId="18" xfId="0" applyNumberFormat="1" applyFont="1" applyFill="1" applyBorder="1" applyAlignment="1">
      <alignment/>
    </xf>
    <xf numFmtId="43" fontId="13" fillId="0" borderId="19" xfId="42" applyFont="1" applyFill="1" applyBorder="1" applyAlignment="1">
      <alignment/>
    </xf>
    <xf numFmtId="0" fontId="13" fillId="0" borderId="20" xfId="0" applyFont="1" applyFill="1" applyBorder="1" applyAlignment="1">
      <alignment/>
    </xf>
    <xf numFmtId="178" fontId="14" fillId="0" borderId="21" xfId="42" applyNumberFormat="1" applyFont="1" applyFill="1" applyBorder="1" applyAlignment="1">
      <alignment horizontal="center"/>
    </xf>
    <xf numFmtId="178" fontId="14" fillId="0" borderId="15" xfId="42" applyNumberFormat="1" applyFont="1" applyFill="1" applyBorder="1" applyAlignment="1">
      <alignment horizontal="center"/>
    </xf>
    <xf numFmtId="41" fontId="14" fillId="0" borderId="15" xfId="0" applyNumberFormat="1" applyFont="1" applyFill="1" applyBorder="1" applyAlignment="1">
      <alignment horizontal="center"/>
    </xf>
    <xf numFmtId="178" fontId="13" fillId="0" borderId="15" xfId="42" applyNumberFormat="1" applyFont="1" applyFill="1" applyBorder="1" applyAlignment="1" quotePrefix="1">
      <alignment horizontal="left"/>
    </xf>
    <xf numFmtId="178" fontId="13" fillId="0" borderId="15" xfId="42" applyNumberFormat="1" applyFont="1" applyFill="1" applyBorder="1" applyAlignment="1">
      <alignment horizontal="left"/>
    </xf>
    <xf numFmtId="43" fontId="13" fillId="0" borderId="15" xfId="42" applyNumberFormat="1" applyFont="1" applyFill="1" applyBorder="1" applyAlignment="1">
      <alignment/>
    </xf>
    <xf numFmtId="178" fontId="13" fillId="0" borderId="15" xfId="42" applyNumberFormat="1" applyFont="1" applyFill="1" applyBorder="1" applyAlignment="1">
      <alignment horizontal="right"/>
    </xf>
    <xf numFmtId="178" fontId="13" fillId="0" borderId="15" xfId="42" applyNumberFormat="1" applyFont="1" applyFill="1" applyBorder="1" applyAlignment="1">
      <alignment horizontal="center"/>
    </xf>
    <xf numFmtId="178" fontId="13" fillId="0" borderId="17" xfId="42" applyNumberFormat="1" applyFont="1" applyFill="1" applyBorder="1" applyAlignment="1">
      <alignment/>
    </xf>
    <xf numFmtId="41" fontId="14" fillId="0" borderId="22" xfId="0" applyNumberFormat="1" applyFont="1" applyFill="1" applyBorder="1" applyAlignment="1">
      <alignment horizontal="center"/>
    </xf>
    <xf numFmtId="41" fontId="14" fillId="0" borderId="23" xfId="0" applyNumberFormat="1" applyFont="1" applyFill="1" applyBorder="1" applyAlignment="1">
      <alignment horizontal="center"/>
    </xf>
    <xf numFmtId="178" fontId="13" fillId="0" borderId="23" xfId="42" applyNumberFormat="1" applyFont="1" applyFill="1" applyBorder="1" applyAlignment="1">
      <alignment/>
    </xf>
    <xf numFmtId="178" fontId="13" fillId="0" borderId="23" xfId="42" applyNumberFormat="1" applyFont="1" applyFill="1" applyBorder="1" applyAlignment="1">
      <alignment horizontal="center"/>
    </xf>
    <xf numFmtId="178" fontId="13" fillId="0" borderId="23" xfId="42" applyNumberFormat="1" applyFont="1" applyFill="1" applyBorder="1" applyAlignment="1" quotePrefix="1">
      <alignment horizontal="left"/>
    </xf>
    <xf numFmtId="41" fontId="13" fillId="0" borderId="23" xfId="0" applyNumberFormat="1" applyFont="1" applyFill="1" applyBorder="1" applyAlignment="1">
      <alignment/>
    </xf>
    <xf numFmtId="179" fontId="13" fillId="0" borderId="23" xfId="42" applyNumberFormat="1" applyFont="1" applyFill="1" applyBorder="1" applyAlignment="1">
      <alignment horizontal="center"/>
    </xf>
    <xf numFmtId="43" fontId="13" fillId="0" borderId="24" xfId="42" applyFont="1" applyFill="1" applyBorder="1" applyAlignment="1">
      <alignment/>
    </xf>
    <xf numFmtId="0" fontId="16" fillId="0" borderId="0" xfId="0" applyFont="1" applyFill="1" applyBorder="1" applyAlignment="1">
      <alignment/>
    </xf>
    <xf numFmtId="43" fontId="11" fillId="0" borderId="0" xfId="42" applyFont="1" applyFill="1" applyBorder="1" applyAlignment="1">
      <alignment/>
    </xf>
    <xf numFmtId="39" fontId="10" fillId="0" borderId="0" xfId="42" applyNumberFormat="1" applyFont="1" applyAlignment="1">
      <alignment/>
    </xf>
    <xf numFmtId="43" fontId="11" fillId="0" borderId="0" xfId="42" applyFont="1" applyAlignment="1">
      <alignment horizontal="center"/>
    </xf>
    <xf numFmtId="43" fontId="10" fillId="0" borderId="0" xfId="42" applyFont="1" applyAlignment="1">
      <alignment/>
    </xf>
    <xf numFmtId="39" fontId="11" fillId="0" borderId="0" xfId="42" applyNumberFormat="1" applyFont="1" applyAlignment="1">
      <alignment horizontal="center"/>
    </xf>
    <xf numFmtId="39" fontId="11" fillId="0" borderId="0" xfId="42" applyNumberFormat="1" applyFont="1" applyFill="1" applyBorder="1" applyAlignment="1">
      <alignment horizontal="center"/>
    </xf>
    <xf numFmtId="39" fontId="10" fillId="0" borderId="0" xfId="42" applyNumberFormat="1" applyFont="1" applyFill="1" applyBorder="1" applyAlignment="1">
      <alignment horizontal="center"/>
    </xf>
    <xf numFmtId="43" fontId="11" fillId="0" borderId="0" xfId="42" applyFont="1" applyAlignment="1">
      <alignment/>
    </xf>
    <xf numFmtId="37" fontId="10" fillId="0" borderId="0" xfId="0" applyNumberFormat="1" applyFont="1" applyAlignment="1">
      <alignment/>
    </xf>
    <xf numFmtId="37" fontId="10" fillId="0" borderId="0" xfId="0" applyNumberFormat="1" applyFont="1" applyFill="1" applyBorder="1" applyAlignment="1">
      <alignment/>
    </xf>
    <xf numFmtId="37" fontId="10" fillId="0" borderId="0" xfId="0" applyNumberFormat="1" applyFont="1" applyBorder="1" applyAlignment="1">
      <alignment/>
    </xf>
    <xf numFmtId="43" fontId="17" fillId="0" borderId="0" xfId="42" applyFont="1" applyAlignment="1">
      <alignment/>
    </xf>
    <xf numFmtId="43" fontId="10" fillId="0" borderId="0" xfId="42" applyFont="1" applyAlignment="1" quotePrefix="1">
      <alignment horizontal="left"/>
    </xf>
    <xf numFmtId="43" fontId="10" fillId="0" borderId="0" xfId="42" applyFont="1" applyAlignment="1">
      <alignment horizontal="left"/>
    </xf>
    <xf numFmtId="43" fontId="10" fillId="0" borderId="0" xfId="42" applyFont="1" applyFill="1" applyAlignment="1" quotePrefix="1">
      <alignment horizontal="left"/>
    </xf>
    <xf numFmtId="37" fontId="10" fillId="0" borderId="0" xfId="42" applyNumberFormat="1" applyFont="1" applyFill="1" applyBorder="1" applyAlignment="1">
      <alignment/>
    </xf>
    <xf numFmtId="43" fontId="11" fillId="0" borderId="0" xfId="42" applyFont="1" applyAlignment="1">
      <alignment horizontal="left"/>
    </xf>
    <xf numFmtId="37" fontId="10" fillId="0" borderId="0" xfId="42" applyNumberFormat="1" applyFont="1" applyAlignment="1">
      <alignment/>
    </xf>
    <xf numFmtId="178" fontId="10" fillId="0" borderId="0" xfId="42" applyNumberFormat="1" applyFont="1" applyFill="1" applyAlignment="1">
      <alignment/>
    </xf>
    <xf numFmtId="39" fontId="10" fillId="0" borderId="0" xfId="42" applyNumberFormat="1" applyFont="1" applyFill="1" applyAlignment="1">
      <alignment/>
    </xf>
    <xf numFmtId="37" fontId="11" fillId="0" borderId="0" xfId="42" applyNumberFormat="1" applyFont="1" applyFill="1" applyBorder="1" applyAlignment="1">
      <alignment/>
    </xf>
    <xf numFmtId="0" fontId="18" fillId="0" borderId="0" xfId="0" applyFont="1" applyFill="1" applyBorder="1" applyAlignment="1" quotePrefix="1">
      <alignment horizontal="left"/>
    </xf>
    <xf numFmtId="0" fontId="18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0" fontId="14" fillId="0" borderId="0" xfId="0" applyFont="1" applyAlignment="1" quotePrefix="1">
      <alignment horizontal="left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4" fillId="0" borderId="0" xfId="0" applyFont="1" applyAlignment="1">
      <alignment/>
    </xf>
    <xf numFmtId="0" fontId="20" fillId="0" borderId="0" xfId="0" applyFont="1" applyAlignment="1">
      <alignment horizontal="center"/>
    </xf>
    <xf numFmtId="178" fontId="13" fillId="0" borderId="25" xfId="42" applyNumberFormat="1" applyFont="1" applyBorder="1" applyAlignment="1">
      <alignment/>
    </xf>
    <xf numFmtId="178" fontId="13" fillId="0" borderId="0" xfId="0" applyNumberFormat="1" applyFont="1" applyAlignment="1">
      <alignment/>
    </xf>
    <xf numFmtId="178" fontId="13" fillId="0" borderId="0" xfId="42" applyNumberFormat="1" applyFont="1" applyBorder="1" applyAlignment="1">
      <alignment/>
    </xf>
    <xf numFmtId="0" fontId="13" fillId="0" borderId="25" xfId="0" applyFont="1" applyBorder="1" applyAlignment="1">
      <alignment/>
    </xf>
    <xf numFmtId="0" fontId="14" fillId="0" borderId="0" xfId="0" applyFont="1" applyAlignment="1">
      <alignment horizontal="center"/>
    </xf>
    <xf numFmtId="43" fontId="14" fillId="0" borderId="0" xfId="42" applyFont="1" applyAlignment="1">
      <alignment horizontal="center"/>
    </xf>
    <xf numFmtId="43" fontId="14" fillId="0" borderId="0" xfId="42" applyFont="1" applyAlignment="1">
      <alignment/>
    </xf>
    <xf numFmtId="43" fontId="10" fillId="0" borderId="0" xfId="42" applyFont="1" applyFill="1" applyAlignment="1">
      <alignment/>
    </xf>
    <xf numFmtId="178" fontId="11" fillId="0" borderId="0" xfId="42" applyNumberFormat="1" applyFont="1" applyFill="1" applyBorder="1" applyAlignment="1">
      <alignment horizontal="center"/>
    </xf>
    <xf numFmtId="178" fontId="11" fillId="0" borderId="0" xfId="42" applyNumberFormat="1" applyFont="1" applyFill="1" applyBorder="1" applyAlignment="1">
      <alignment/>
    </xf>
    <xf numFmtId="178" fontId="10" fillId="0" borderId="0" xfId="42" applyNumberFormat="1" applyFont="1" applyFill="1" applyBorder="1" applyAlignment="1">
      <alignment horizontal="center"/>
    </xf>
    <xf numFmtId="178" fontId="11" fillId="0" borderId="0" xfId="42" applyNumberFormat="1" applyFont="1" applyAlignment="1">
      <alignment/>
    </xf>
    <xf numFmtId="178" fontId="11" fillId="0" borderId="0" xfId="42" applyNumberFormat="1" applyFont="1" applyAlignment="1" quotePrefix="1">
      <alignment horizontal="left"/>
    </xf>
    <xf numFmtId="178" fontId="10" fillId="0" borderId="26" xfId="42" applyNumberFormat="1" applyFont="1" applyFill="1" applyBorder="1" applyAlignment="1">
      <alignment/>
    </xf>
    <xf numFmtId="178" fontId="10" fillId="0" borderId="26" xfId="42" applyNumberFormat="1" applyFont="1" applyBorder="1" applyAlignment="1">
      <alignment/>
    </xf>
    <xf numFmtId="178" fontId="17" fillId="0" borderId="0" xfId="42" applyNumberFormat="1" applyFont="1" applyAlignment="1">
      <alignment/>
    </xf>
    <xf numFmtId="178" fontId="11" fillId="0" borderId="27" xfId="42" applyNumberFormat="1" applyFont="1" applyFill="1" applyBorder="1" applyAlignment="1">
      <alignment/>
    </xf>
    <xf numFmtId="178" fontId="19" fillId="0" borderId="0" xfId="42" applyNumberFormat="1" applyFont="1" applyAlignment="1">
      <alignment/>
    </xf>
    <xf numFmtId="178" fontId="11" fillId="0" borderId="0" xfId="42" applyNumberFormat="1" applyFont="1" applyAlignment="1">
      <alignment horizontal="left"/>
    </xf>
    <xf numFmtId="178" fontId="10" fillId="0" borderId="0" xfId="42" applyNumberFormat="1" applyFont="1" applyFill="1" applyBorder="1" applyAlignment="1">
      <alignment/>
    </xf>
    <xf numFmtId="178" fontId="10" fillId="0" borderId="0" xfId="42" applyNumberFormat="1" applyFont="1" applyBorder="1" applyAlignment="1">
      <alignment/>
    </xf>
    <xf numFmtId="178" fontId="10" fillId="0" borderId="0" xfId="42" applyNumberFormat="1" applyFont="1" applyAlignment="1" quotePrefix="1">
      <alignment horizontal="left"/>
    </xf>
    <xf numFmtId="178" fontId="10" fillId="0" borderId="25" xfId="42" applyNumberFormat="1" applyFont="1" applyFill="1" applyBorder="1" applyAlignment="1">
      <alignment/>
    </xf>
    <xf numFmtId="178" fontId="10" fillId="0" borderId="25" xfId="42" applyNumberFormat="1" applyFont="1" applyBorder="1" applyAlignment="1">
      <alignment/>
    </xf>
    <xf numFmtId="178" fontId="11" fillId="0" borderId="0" xfId="42" applyNumberFormat="1" applyFont="1" applyBorder="1" applyAlignment="1">
      <alignment/>
    </xf>
    <xf numFmtId="178" fontId="10" fillId="0" borderId="27" xfId="42" applyNumberFormat="1" applyFont="1" applyFill="1" applyBorder="1" applyAlignment="1">
      <alignment/>
    </xf>
    <xf numFmtId="41" fontId="14" fillId="0" borderId="0" xfId="0" applyNumberFormat="1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10" fillId="0" borderId="0" xfId="0" applyFont="1" applyAlignment="1" quotePrefix="1">
      <alignment horizontal="left"/>
    </xf>
    <xf numFmtId="0" fontId="21" fillId="0" borderId="0" xfId="0" applyFont="1" applyAlignment="1">
      <alignment/>
    </xf>
    <xf numFmtId="0" fontId="11" fillId="0" borderId="0" xfId="0" applyFont="1" applyAlignment="1" quotePrefix="1">
      <alignment horizontal="left"/>
    </xf>
    <xf numFmtId="0" fontId="11" fillId="0" borderId="0" xfId="0" applyFont="1" applyAlignment="1">
      <alignment horizontal="left"/>
    </xf>
    <xf numFmtId="178" fontId="11" fillId="0" borderId="28" xfId="42" applyNumberFormat="1" applyFont="1" applyFill="1" applyBorder="1" applyAlignment="1">
      <alignment/>
    </xf>
    <xf numFmtId="178" fontId="10" fillId="0" borderId="0" xfId="0" applyNumberFormat="1" applyFont="1" applyFill="1" applyAlignment="1">
      <alignment/>
    </xf>
    <xf numFmtId="178" fontId="10" fillId="0" borderId="28" xfId="42" applyNumberFormat="1" applyFont="1" applyBorder="1" applyAlignment="1">
      <alignment/>
    </xf>
    <xf numFmtId="178" fontId="13" fillId="0" borderId="0" xfId="0" applyNumberFormat="1" applyFont="1" applyBorder="1" applyAlignment="1">
      <alignment/>
    </xf>
    <xf numFmtId="178" fontId="13" fillId="0" borderId="28" xfId="0" applyNumberFormat="1" applyFont="1" applyBorder="1" applyAlignment="1">
      <alignment/>
    </xf>
    <xf numFmtId="43" fontId="13" fillId="0" borderId="23" xfId="42" applyFont="1" applyFill="1" applyBorder="1" applyAlignment="1">
      <alignment horizontal="right"/>
    </xf>
    <xf numFmtId="43" fontId="13" fillId="24" borderId="0" xfId="42" applyFont="1" applyFill="1" applyAlignment="1">
      <alignment/>
    </xf>
    <xf numFmtId="43" fontId="14" fillId="24" borderId="0" xfId="42" applyFont="1" applyFill="1" applyAlignment="1">
      <alignment/>
    </xf>
    <xf numFmtId="178" fontId="7" fillId="0" borderId="0" xfId="0" applyNumberFormat="1" applyFont="1" applyBorder="1" applyAlignment="1">
      <alignment/>
    </xf>
    <xf numFmtId="186" fontId="13" fillId="0" borderId="15" xfId="42" applyNumberFormat="1" applyFont="1" applyFill="1" applyBorder="1" applyAlignment="1">
      <alignment/>
    </xf>
    <xf numFmtId="14" fontId="14" fillId="0" borderId="0" xfId="0" applyNumberFormat="1" applyFont="1" applyFill="1" applyBorder="1" applyAlignment="1" quotePrefix="1">
      <alignment horizontal="center"/>
    </xf>
    <xf numFmtId="14" fontId="14" fillId="0" borderId="15" xfId="0" applyNumberFormat="1" applyFont="1" applyFill="1" applyBorder="1" applyAlignment="1" quotePrefix="1">
      <alignment horizontal="center"/>
    </xf>
    <xf numFmtId="14" fontId="14" fillId="0" borderId="23" xfId="0" applyNumberFormat="1" applyFont="1" applyFill="1" applyBorder="1" applyAlignment="1" quotePrefix="1">
      <alignment horizontal="center"/>
    </xf>
    <xf numFmtId="39" fontId="11" fillId="0" borderId="0" xfId="42" applyNumberFormat="1" applyFont="1" applyFill="1" applyBorder="1" applyAlignment="1" quotePrefix="1">
      <alignment horizontal="center"/>
    </xf>
    <xf numFmtId="0" fontId="11" fillId="0" borderId="0" xfId="0" applyFont="1" applyFill="1" applyAlignment="1">
      <alignment/>
    </xf>
    <xf numFmtId="0" fontId="13" fillId="0" borderId="0" xfId="0" applyFont="1" applyFill="1" applyAlignment="1">
      <alignment/>
    </xf>
    <xf numFmtId="178" fontId="13" fillId="0" borderId="0" xfId="0" applyNumberFormat="1" applyFont="1" applyFill="1" applyAlignment="1">
      <alignment/>
    </xf>
    <xf numFmtId="178" fontId="13" fillId="0" borderId="0" xfId="42" applyNumberFormat="1" applyFont="1" applyFill="1" applyAlignment="1">
      <alignment/>
    </xf>
    <xf numFmtId="0" fontId="11" fillId="0" borderId="0" xfId="0" applyFont="1" applyFill="1" applyAlignment="1" quotePrefix="1">
      <alignment horizontal="left"/>
    </xf>
    <xf numFmtId="0" fontId="10" fillId="0" borderId="0" xfId="0" applyFont="1" applyFill="1" applyAlignment="1" quotePrefix="1">
      <alignment horizontal="left"/>
    </xf>
    <xf numFmtId="178" fontId="13" fillId="0" borderId="26" xfId="42" applyNumberFormat="1" applyFont="1" applyFill="1" applyBorder="1" applyAlignment="1">
      <alignment/>
    </xf>
    <xf numFmtId="0" fontId="10" fillId="0" borderId="0" xfId="0" applyFont="1" applyFill="1" applyAlignment="1">
      <alignment horizontal="left"/>
    </xf>
    <xf numFmtId="38" fontId="13" fillId="0" borderId="0" xfId="0" applyNumberFormat="1" applyFont="1" applyFill="1" applyBorder="1" applyAlignment="1">
      <alignment/>
    </xf>
    <xf numFmtId="38" fontId="13" fillId="0" borderId="0" xfId="0" applyNumberFormat="1" applyFont="1" applyFill="1" applyAlignment="1">
      <alignment/>
    </xf>
    <xf numFmtId="178" fontId="13" fillId="0" borderId="0" xfId="0" applyNumberFormat="1" applyFont="1" applyFill="1" applyBorder="1" applyAlignment="1">
      <alignment/>
    </xf>
    <xf numFmtId="0" fontId="13" fillId="0" borderId="0" xfId="0" applyFont="1" applyFill="1" applyAlignment="1">
      <alignment horizontal="center"/>
    </xf>
    <xf numFmtId="0" fontId="13" fillId="0" borderId="25" xfId="0" applyFont="1" applyFill="1" applyBorder="1" applyAlignment="1">
      <alignment/>
    </xf>
    <xf numFmtId="178" fontId="10" fillId="0" borderId="28" xfId="42" applyNumberFormat="1" applyFont="1" applyFill="1" applyBorder="1" applyAlignment="1">
      <alignment/>
    </xf>
    <xf numFmtId="178" fontId="13" fillId="0" borderId="28" xfId="0" applyNumberFormat="1" applyFont="1" applyFill="1" applyBorder="1" applyAlignment="1">
      <alignment/>
    </xf>
    <xf numFmtId="9" fontId="10" fillId="0" borderId="0" xfId="60" applyFont="1" applyAlignment="1">
      <alignment/>
    </xf>
    <xf numFmtId="43" fontId="13" fillId="0" borderId="0" xfId="0" applyNumberFormat="1" applyFont="1" applyFill="1" applyBorder="1" applyAlignment="1">
      <alignment/>
    </xf>
    <xf numFmtId="0" fontId="13" fillId="0" borderId="13" xfId="0" applyFont="1" applyFill="1" applyBorder="1" applyAlignment="1">
      <alignment horizontal="right"/>
    </xf>
    <xf numFmtId="178" fontId="13" fillId="0" borderId="18" xfId="42" applyNumberFormat="1" applyFont="1" applyFill="1" applyBorder="1" applyAlignment="1">
      <alignment horizontal="right"/>
    </xf>
    <xf numFmtId="43" fontId="13" fillId="0" borderId="23" xfId="42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178" fontId="14" fillId="0" borderId="0" xfId="0" applyNumberFormat="1" applyFont="1" applyAlignment="1">
      <alignment horizontal="center"/>
    </xf>
    <xf numFmtId="178" fontId="7" fillId="0" borderId="0" xfId="0" applyNumberFormat="1" applyFont="1" applyAlignment="1">
      <alignment/>
    </xf>
    <xf numFmtId="43" fontId="11" fillId="0" borderId="29" xfId="42" applyFont="1" applyBorder="1" applyAlignment="1">
      <alignment horizontal="center"/>
    </xf>
    <xf numFmtId="39" fontId="11" fillId="0" borderId="29" xfId="42" applyNumberFormat="1" applyFont="1" applyBorder="1" applyAlignment="1">
      <alignment horizontal="center"/>
    </xf>
    <xf numFmtId="0" fontId="13" fillId="0" borderId="30" xfId="0" applyFont="1" applyFill="1" applyBorder="1" applyAlignment="1">
      <alignment/>
    </xf>
    <xf numFmtId="3" fontId="13" fillId="0" borderId="30" xfId="0" applyNumberFormat="1" applyFont="1" applyFill="1" applyBorder="1" applyAlignment="1">
      <alignment/>
    </xf>
    <xf numFmtId="178" fontId="13" fillId="0" borderId="30" xfId="0" applyNumberFormat="1" applyFont="1" applyFill="1" applyBorder="1" applyAlignment="1">
      <alignment/>
    </xf>
    <xf numFmtId="0" fontId="13" fillId="0" borderId="30" xfId="0" applyFont="1" applyFill="1" applyBorder="1" applyAlignment="1">
      <alignment horizontal="right"/>
    </xf>
    <xf numFmtId="0" fontId="13" fillId="0" borderId="31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7" fillId="0" borderId="29" xfId="0" applyFont="1" applyFill="1" applyBorder="1" applyAlignment="1">
      <alignment/>
    </xf>
    <xf numFmtId="0" fontId="7" fillId="0" borderId="32" xfId="0" applyFont="1" applyFill="1" applyBorder="1" applyAlignment="1">
      <alignment/>
    </xf>
    <xf numFmtId="0" fontId="14" fillId="0" borderId="30" xfId="0" applyFont="1" applyFill="1" applyBorder="1" applyAlignment="1">
      <alignment/>
    </xf>
    <xf numFmtId="0" fontId="14" fillId="0" borderId="33" xfId="0" applyFont="1" applyFill="1" applyBorder="1" applyAlignment="1">
      <alignment horizontal="center"/>
    </xf>
    <xf numFmtId="0" fontId="14" fillId="0" borderId="29" xfId="0" applyFont="1" applyFill="1" applyBorder="1" applyAlignment="1">
      <alignment horizontal="center"/>
    </xf>
    <xf numFmtId="178" fontId="13" fillId="0" borderId="29" xfId="42" applyNumberFormat="1" applyFont="1" applyFill="1" applyBorder="1" applyAlignment="1">
      <alignment/>
    </xf>
    <xf numFmtId="1" fontId="13" fillId="0" borderId="0" xfId="42" applyNumberFormat="1" applyFont="1" applyFill="1" applyBorder="1" applyAlignment="1">
      <alignment/>
    </xf>
    <xf numFmtId="1" fontId="13" fillId="0" borderId="29" xfId="42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/>
    </xf>
    <xf numFmtId="1" fontId="13" fillId="0" borderId="29" xfId="0" applyNumberFormat="1" applyFont="1" applyFill="1" applyBorder="1" applyAlignment="1">
      <alignment/>
    </xf>
    <xf numFmtId="43" fontId="13" fillId="0" borderId="0" xfId="42" applyFont="1" applyFill="1" applyBorder="1" applyAlignment="1">
      <alignment/>
    </xf>
    <xf numFmtId="43" fontId="13" fillId="0" borderId="29" xfId="42" applyFont="1" applyFill="1" applyBorder="1" applyAlignment="1">
      <alignment/>
    </xf>
    <xf numFmtId="0" fontId="13" fillId="0" borderId="29" xfId="0" applyFont="1" applyFill="1" applyBorder="1" applyAlignment="1">
      <alignment horizontal="right"/>
    </xf>
    <xf numFmtId="178" fontId="11" fillId="0" borderId="27" xfId="0" applyNumberFormat="1" applyFont="1" applyFill="1" applyBorder="1" applyAlignment="1">
      <alignment/>
    </xf>
    <xf numFmtId="43" fontId="13" fillId="0" borderId="23" xfId="42" applyNumberFormat="1" applyFont="1" applyFill="1" applyBorder="1" applyAlignment="1">
      <alignment/>
    </xf>
    <xf numFmtId="178" fontId="14" fillId="24" borderId="34" xfId="42" applyNumberFormat="1" applyFont="1" applyFill="1" applyBorder="1" applyAlignment="1">
      <alignment horizontal="center"/>
    </xf>
    <xf numFmtId="0" fontId="0" fillId="24" borderId="35" xfId="0" applyFill="1" applyBorder="1" applyAlignment="1">
      <alignment horizontal="center"/>
    </xf>
    <xf numFmtId="0" fontId="0" fillId="24" borderId="36" xfId="0" applyFill="1" applyBorder="1" applyAlignment="1">
      <alignment horizontal="center"/>
    </xf>
    <xf numFmtId="0" fontId="14" fillId="0" borderId="37" xfId="0" applyFont="1" applyFill="1" applyBorder="1" applyAlignment="1">
      <alignment horizontal="center"/>
    </xf>
    <xf numFmtId="0" fontId="14" fillId="0" borderId="38" xfId="0" applyFont="1" applyFill="1" applyBorder="1" applyAlignment="1">
      <alignment horizontal="center"/>
    </xf>
    <xf numFmtId="0" fontId="14" fillId="0" borderId="39" xfId="0" applyFont="1" applyFill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(0)" xfId="61"/>
    <cellStyle name="Tickmark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8</xdr:row>
      <xdr:rowOff>95250</xdr:rowOff>
    </xdr:from>
    <xdr:to>
      <xdr:col>1</xdr:col>
      <xdr:colOff>981075</xdr:colOff>
      <xdr:row>8</xdr:row>
      <xdr:rowOff>95250</xdr:rowOff>
    </xdr:to>
    <xdr:sp>
      <xdr:nvSpPr>
        <xdr:cNvPr id="1" name="Line 1"/>
        <xdr:cNvSpPr>
          <a:spLocks/>
        </xdr:cNvSpPr>
      </xdr:nvSpPr>
      <xdr:spPr>
        <a:xfrm flipH="1">
          <a:off x="2247900" y="18954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8</xdr:row>
      <xdr:rowOff>114300</xdr:rowOff>
    </xdr:from>
    <xdr:to>
      <xdr:col>6</xdr:col>
      <xdr:colOff>114300</xdr:colOff>
      <xdr:row>8</xdr:row>
      <xdr:rowOff>114300</xdr:rowOff>
    </xdr:to>
    <xdr:sp>
      <xdr:nvSpPr>
        <xdr:cNvPr id="2" name="Line 2"/>
        <xdr:cNvSpPr>
          <a:spLocks/>
        </xdr:cNvSpPr>
      </xdr:nvSpPr>
      <xdr:spPr>
        <a:xfrm>
          <a:off x="6467475" y="19145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tabSelected="1" zoomScale="80" zoomScaleNormal="80" zoomScalePageLayoutView="0" workbookViewId="0" topLeftCell="A15">
      <selection activeCell="D37" sqref="D37"/>
    </sheetView>
  </sheetViews>
  <sheetFormatPr defaultColWidth="9.140625" defaultRowHeight="12.75"/>
  <cols>
    <col min="1" max="1" width="6.28125" style="22" customWidth="1"/>
    <col min="2" max="2" width="38.421875" style="26" customWidth="1"/>
    <col min="3" max="3" width="2.00390625" style="26" customWidth="1"/>
    <col min="4" max="4" width="19.7109375" style="27" customWidth="1"/>
    <col min="5" max="5" width="22.7109375" style="25" customWidth="1"/>
    <col min="6" max="6" width="2.7109375" style="25" customWidth="1"/>
    <col min="7" max="7" width="2.140625" style="25" customWidth="1"/>
    <col min="8" max="8" width="19.7109375" style="25" customWidth="1"/>
    <col min="9" max="9" width="25.8515625" style="25" customWidth="1"/>
    <col min="10" max="10" width="18.00390625" style="26" customWidth="1"/>
    <col min="11" max="11" width="1.7109375" style="26" hidden="1" customWidth="1"/>
    <col min="12" max="13" width="25.7109375" style="11" hidden="1" customWidth="1"/>
    <col min="14" max="16384" width="9.140625" style="11" customWidth="1"/>
  </cols>
  <sheetData>
    <row r="1" spans="2:4" ht="18.75">
      <c r="B1" s="97" t="s">
        <v>89</v>
      </c>
      <c r="C1" s="23"/>
      <c r="D1" s="24"/>
    </row>
    <row r="2" spans="2:4" ht="18.75">
      <c r="B2" s="23" t="s">
        <v>90</v>
      </c>
      <c r="C2" s="23"/>
      <c r="D2" s="24"/>
    </row>
    <row r="3" spans="2:4" ht="18.75">
      <c r="B3" s="97" t="s">
        <v>91</v>
      </c>
      <c r="C3" s="23"/>
      <c r="D3" s="24"/>
    </row>
    <row r="4" ht="20.25">
      <c r="B4" s="74"/>
    </row>
    <row r="5" spans="2:4" ht="18.75">
      <c r="B5" s="96" t="s">
        <v>144</v>
      </c>
      <c r="C5" s="28"/>
      <c r="D5" s="29"/>
    </row>
    <row r="6" spans="2:4" ht="18.75">
      <c r="B6" s="35" t="s">
        <v>19</v>
      </c>
      <c r="C6" s="23"/>
      <c r="D6" s="24"/>
    </row>
    <row r="8" spans="1:9" ht="18.75">
      <c r="A8" s="30"/>
      <c r="B8" s="19" t="s">
        <v>20</v>
      </c>
      <c r="C8" s="28"/>
      <c r="D8" s="29"/>
      <c r="E8" s="31"/>
      <c r="F8" s="31"/>
      <c r="G8" s="31"/>
      <c r="H8" s="31"/>
      <c r="I8" s="31"/>
    </row>
    <row r="9" spans="1:9" ht="18.75">
      <c r="A9" s="30"/>
      <c r="B9" s="98" t="s">
        <v>136</v>
      </c>
      <c r="C9" s="28"/>
      <c r="D9" s="29"/>
      <c r="E9" s="31"/>
      <c r="F9" s="31"/>
      <c r="G9" s="31"/>
      <c r="H9" s="31"/>
      <c r="I9" s="31"/>
    </row>
    <row r="10" spans="1:9" ht="18.75">
      <c r="A10" s="30"/>
      <c r="B10" s="98"/>
      <c r="C10" s="28"/>
      <c r="D10" s="29"/>
      <c r="E10" s="31"/>
      <c r="F10" s="31"/>
      <c r="G10" s="31"/>
      <c r="H10" s="31"/>
      <c r="I10" s="31"/>
    </row>
    <row r="11" spans="4:8" ht="19.5" thickBot="1">
      <c r="D11" s="11"/>
      <c r="H11" s="11"/>
    </row>
    <row r="12" spans="1:13" ht="19.5" thickBot="1">
      <c r="A12" s="37"/>
      <c r="B12" s="45"/>
      <c r="C12" s="198" t="s">
        <v>72</v>
      </c>
      <c r="D12" s="199"/>
      <c r="E12" s="200"/>
      <c r="F12" s="36"/>
      <c r="G12" s="198" t="s">
        <v>73</v>
      </c>
      <c r="H12" s="199"/>
      <c r="I12" s="200"/>
      <c r="K12" s="201" t="s">
        <v>73</v>
      </c>
      <c r="L12" s="202"/>
      <c r="M12" s="203"/>
    </row>
    <row r="13" spans="1:13" ht="18.75">
      <c r="A13" s="38"/>
      <c r="B13" s="46"/>
      <c r="C13" s="56"/>
      <c r="D13" s="57" t="s">
        <v>71</v>
      </c>
      <c r="E13" s="66" t="s">
        <v>21</v>
      </c>
      <c r="F13" s="50"/>
      <c r="G13" s="56"/>
      <c r="H13" s="57" t="s">
        <v>71</v>
      </c>
      <c r="I13" s="66" t="s">
        <v>21</v>
      </c>
      <c r="K13" s="185"/>
      <c r="L13" s="30" t="s">
        <v>71</v>
      </c>
      <c r="M13" s="186" t="s">
        <v>21</v>
      </c>
    </row>
    <row r="14" spans="1:13" ht="18.75">
      <c r="A14" s="38"/>
      <c r="B14" s="46"/>
      <c r="C14" s="42"/>
      <c r="D14" s="58" t="s">
        <v>22</v>
      </c>
      <c r="E14" s="67" t="s">
        <v>23</v>
      </c>
      <c r="F14" s="51"/>
      <c r="G14" s="42"/>
      <c r="H14" s="58" t="s">
        <v>122</v>
      </c>
      <c r="I14" s="67" t="s">
        <v>23</v>
      </c>
      <c r="K14" s="185"/>
      <c r="L14" s="30" t="s">
        <v>140</v>
      </c>
      <c r="M14" s="187" t="s">
        <v>23</v>
      </c>
    </row>
    <row r="15" spans="1:13" ht="18.75">
      <c r="A15" s="38"/>
      <c r="B15" s="46"/>
      <c r="C15" s="42"/>
      <c r="D15" s="59" t="s">
        <v>34</v>
      </c>
      <c r="E15" s="67" t="s">
        <v>34</v>
      </c>
      <c r="F15" s="50"/>
      <c r="G15" s="42"/>
      <c r="H15" s="59" t="s">
        <v>128</v>
      </c>
      <c r="I15" s="67" t="s">
        <v>128</v>
      </c>
      <c r="K15" s="185"/>
      <c r="L15" s="30" t="s">
        <v>141</v>
      </c>
      <c r="M15" s="187" t="s">
        <v>141</v>
      </c>
    </row>
    <row r="16" spans="1:13" ht="18.75">
      <c r="A16" s="38"/>
      <c r="B16" s="46" t="s">
        <v>3</v>
      </c>
      <c r="C16" s="42"/>
      <c r="D16" s="148" t="s">
        <v>139</v>
      </c>
      <c r="E16" s="149" t="s">
        <v>129</v>
      </c>
      <c r="F16" s="51"/>
      <c r="G16" s="42"/>
      <c r="H16" s="148" t="s">
        <v>139</v>
      </c>
      <c r="I16" s="149" t="s">
        <v>129</v>
      </c>
      <c r="K16" s="185"/>
      <c r="L16" s="30" t="s">
        <v>142</v>
      </c>
      <c r="M16" s="187" t="s">
        <v>143</v>
      </c>
    </row>
    <row r="17" spans="1:13" ht="18.75">
      <c r="A17" s="38"/>
      <c r="B17" s="46"/>
      <c r="C17" s="42"/>
      <c r="D17" s="77" t="s">
        <v>0</v>
      </c>
      <c r="E17" s="175" t="s">
        <v>0</v>
      </c>
      <c r="F17" s="51"/>
      <c r="G17" s="42"/>
      <c r="H17" s="79" t="s">
        <v>0</v>
      </c>
      <c r="I17" s="176" t="s">
        <v>1</v>
      </c>
      <c r="K17" s="185"/>
      <c r="L17" s="30" t="s">
        <v>2</v>
      </c>
      <c r="M17" s="187" t="s">
        <v>2</v>
      </c>
    </row>
    <row r="18" spans="1:13" ht="18.75">
      <c r="A18" s="38"/>
      <c r="B18" s="46"/>
      <c r="C18" s="42"/>
      <c r="D18" s="59" t="s">
        <v>2</v>
      </c>
      <c r="E18" s="67" t="s">
        <v>2</v>
      </c>
      <c r="F18" s="52"/>
      <c r="G18" s="42"/>
      <c r="H18" s="59" t="s">
        <v>2</v>
      </c>
      <c r="I18" s="67" t="s">
        <v>2</v>
      </c>
      <c r="J18" s="161"/>
      <c r="K18" s="177"/>
      <c r="M18" s="183"/>
    </row>
    <row r="19" spans="1:13" ht="18.75">
      <c r="A19" s="38"/>
      <c r="B19" s="46"/>
      <c r="C19" s="42"/>
      <c r="D19" s="59"/>
      <c r="E19" s="67"/>
      <c r="F19" s="52"/>
      <c r="G19" s="42"/>
      <c r="H19" s="59"/>
      <c r="I19" s="67"/>
      <c r="K19" s="177"/>
      <c r="M19" s="183"/>
    </row>
    <row r="20" spans="1:13" ht="18.75">
      <c r="A20" s="39" t="s">
        <v>24</v>
      </c>
      <c r="B20" s="47" t="s">
        <v>25</v>
      </c>
      <c r="C20" s="43"/>
      <c r="D20" s="60">
        <f>H20-L20</f>
        <v>12065483</v>
      </c>
      <c r="E20" s="68">
        <f>I20-M20</f>
        <v>3840731</v>
      </c>
      <c r="F20" s="53"/>
      <c r="G20" s="43"/>
      <c r="H20" s="60">
        <v>31796694</v>
      </c>
      <c r="I20" s="68">
        <v>45037631</v>
      </c>
      <c r="J20" s="161"/>
      <c r="K20" s="178"/>
      <c r="L20" s="27">
        <v>19731211</v>
      </c>
      <c r="M20" s="188">
        <v>41196900</v>
      </c>
    </row>
    <row r="21" spans="1:13" ht="18.75">
      <c r="A21" s="38" t="s">
        <v>26</v>
      </c>
      <c r="B21" s="47" t="s">
        <v>28</v>
      </c>
      <c r="C21" s="43"/>
      <c r="D21" s="60">
        <f>H21-L21</f>
        <v>1398959</v>
      </c>
      <c r="E21" s="68">
        <f>I21-M21</f>
        <v>2442294</v>
      </c>
      <c r="F21" s="53"/>
      <c r="G21" s="43"/>
      <c r="H21" s="60">
        <v>1413202</v>
      </c>
      <c r="I21" s="68">
        <v>2442294</v>
      </c>
      <c r="K21" s="177"/>
      <c r="L21" s="27">
        <v>14243</v>
      </c>
      <c r="M21" s="188">
        <v>0</v>
      </c>
    </row>
    <row r="22" spans="1:13" ht="18.75">
      <c r="A22" s="38"/>
      <c r="B22" s="46"/>
      <c r="C22" s="42"/>
      <c r="D22" s="41"/>
      <c r="E22" s="68"/>
      <c r="F22" s="53"/>
      <c r="G22" s="42"/>
      <c r="H22" s="41"/>
      <c r="I22" s="68"/>
      <c r="K22" s="177"/>
      <c r="L22" s="27"/>
      <c r="M22" s="188"/>
    </row>
    <row r="23" spans="1:13" ht="18.75">
      <c r="A23" s="38" t="s">
        <v>29</v>
      </c>
      <c r="B23" s="47" t="s">
        <v>132</v>
      </c>
      <c r="C23" s="43"/>
      <c r="D23" s="60"/>
      <c r="E23" s="68"/>
      <c r="F23" s="53"/>
      <c r="G23" s="43"/>
      <c r="H23" s="60"/>
      <c r="I23" s="68"/>
      <c r="K23" s="177"/>
      <c r="L23" s="27"/>
      <c r="M23" s="188"/>
    </row>
    <row r="24" spans="1:13" ht="18.75">
      <c r="A24" s="38"/>
      <c r="B24" s="47" t="s">
        <v>30</v>
      </c>
      <c r="C24" s="43"/>
      <c r="D24" s="60"/>
      <c r="E24" s="68"/>
      <c r="F24" s="53"/>
      <c r="G24" s="43"/>
      <c r="H24" s="60"/>
      <c r="I24" s="68"/>
      <c r="K24" s="177"/>
      <c r="L24" s="27"/>
      <c r="M24" s="188"/>
    </row>
    <row r="25" spans="1:13" ht="18.75">
      <c r="A25" s="38"/>
      <c r="B25" s="46" t="s">
        <v>31</v>
      </c>
      <c r="C25" s="42"/>
      <c r="D25" s="146" t="s">
        <v>3</v>
      </c>
      <c r="E25" s="68"/>
      <c r="F25" s="53"/>
      <c r="G25" s="42"/>
      <c r="H25" s="146" t="s">
        <v>3</v>
      </c>
      <c r="I25" s="68"/>
      <c r="K25" s="177"/>
      <c r="L25" s="27"/>
      <c r="M25" s="188"/>
    </row>
    <row r="26" spans="1:13" ht="18.75">
      <c r="A26" s="38"/>
      <c r="B26" s="46" t="s">
        <v>101</v>
      </c>
      <c r="C26" s="42"/>
      <c r="D26" s="41">
        <f aca="true" t="shared" si="0" ref="D26:E28">H26-L26</f>
        <v>-2181275</v>
      </c>
      <c r="E26" s="68">
        <f t="shared" si="0"/>
        <v>-8993677</v>
      </c>
      <c r="F26" s="53"/>
      <c r="G26" s="42"/>
      <c r="H26" s="41">
        <v>551714</v>
      </c>
      <c r="I26" s="68">
        <f>-7178249+1587707+994765</f>
        <v>-4595777</v>
      </c>
      <c r="K26" s="177"/>
      <c r="L26" s="27">
        <v>2732989</v>
      </c>
      <c r="M26" s="188">
        <v>4397900</v>
      </c>
    </row>
    <row r="27" spans="1:13" ht="18.75">
      <c r="A27" s="38" t="s">
        <v>26</v>
      </c>
      <c r="B27" s="47" t="s">
        <v>32</v>
      </c>
      <c r="C27" s="43"/>
      <c r="D27" s="41">
        <f t="shared" si="0"/>
        <v>142590</v>
      </c>
      <c r="E27" s="68">
        <f t="shared" si="0"/>
        <v>-961907</v>
      </c>
      <c r="F27" s="53"/>
      <c r="G27" s="43"/>
      <c r="H27" s="60">
        <v>-1048410</v>
      </c>
      <c r="I27" s="68">
        <v>-1587707</v>
      </c>
      <c r="K27" s="177"/>
      <c r="L27" s="27">
        <v>-1191000</v>
      </c>
      <c r="M27" s="188">
        <v>-625800</v>
      </c>
    </row>
    <row r="28" spans="1:13" ht="18.75">
      <c r="A28" s="39" t="s">
        <v>27</v>
      </c>
      <c r="B28" s="48" t="s">
        <v>70</v>
      </c>
      <c r="C28" s="43"/>
      <c r="D28" s="41">
        <f t="shared" si="0"/>
        <v>-172323</v>
      </c>
      <c r="E28" s="68">
        <f t="shared" si="0"/>
        <v>80235</v>
      </c>
      <c r="F28" s="53"/>
      <c r="G28" s="43"/>
      <c r="H28" s="60">
        <f>-569751-349572</f>
        <v>-919323</v>
      </c>
      <c r="I28" s="68">
        <f>-624750-370015</f>
        <v>-994765</v>
      </c>
      <c r="K28" s="177"/>
      <c r="L28" s="27">
        <v>-747000</v>
      </c>
      <c r="M28" s="188">
        <v>-1075000</v>
      </c>
    </row>
    <row r="29" spans="1:13" ht="18.75">
      <c r="A29" s="38"/>
      <c r="B29" s="46"/>
      <c r="C29" s="42"/>
      <c r="D29" s="41"/>
      <c r="E29" s="68"/>
      <c r="F29" s="53"/>
      <c r="G29" s="42"/>
      <c r="H29" s="41"/>
      <c r="I29" s="68"/>
      <c r="K29" s="179"/>
      <c r="L29" s="27"/>
      <c r="M29" s="188"/>
    </row>
    <row r="30" spans="1:13" ht="18.75">
      <c r="A30" s="38">
        <v>3</v>
      </c>
      <c r="B30" s="48" t="s">
        <v>133</v>
      </c>
      <c r="C30" s="43"/>
      <c r="D30" s="41">
        <f>SUM(D26:D29)</f>
        <v>-2211008</v>
      </c>
      <c r="E30" s="68">
        <f>SUM(E26:E29)</f>
        <v>-9875349</v>
      </c>
      <c r="F30" s="53"/>
      <c r="G30" s="43"/>
      <c r="H30" s="41">
        <v>-1416019</v>
      </c>
      <c r="I30" s="68">
        <f>SUM(I26:I29)</f>
        <v>-7178249</v>
      </c>
      <c r="K30" s="177"/>
      <c r="L30" s="27">
        <f>SUM(L26:L29)</f>
        <v>794989</v>
      </c>
      <c r="M30" s="188">
        <f>SUM(M26:M29)</f>
        <v>2697100</v>
      </c>
    </row>
    <row r="31" spans="1:13" ht="18.75">
      <c r="A31" s="38"/>
      <c r="B31" s="47" t="s">
        <v>33</v>
      </c>
      <c r="C31" s="43"/>
      <c r="D31" s="60"/>
      <c r="E31" s="68"/>
      <c r="F31" s="53"/>
      <c r="G31" s="43"/>
      <c r="H31" s="60"/>
      <c r="I31" s="68"/>
      <c r="K31" s="177"/>
      <c r="L31" s="27"/>
      <c r="M31" s="188"/>
    </row>
    <row r="32" spans="1:13" ht="18.75">
      <c r="A32" s="39">
        <v>4</v>
      </c>
      <c r="B32" s="47" t="s">
        <v>80</v>
      </c>
      <c r="C32" s="43"/>
      <c r="D32" s="60">
        <f>H32-L32</f>
        <v>2500000</v>
      </c>
      <c r="E32" s="69">
        <f>I32-M32</f>
        <v>0</v>
      </c>
      <c r="F32" s="53"/>
      <c r="G32" s="43"/>
      <c r="H32" s="60">
        <v>2500000</v>
      </c>
      <c r="I32" s="69">
        <v>0</v>
      </c>
      <c r="K32" s="177"/>
      <c r="L32" s="27">
        <v>0</v>
      </c>
      <c r="M32" s="188">
        <v>0</v>
      </c>
    </row>
    <row r="33" spans="1:13" ht="18.75">
      <c r="A33" s="38"/>
      <c r="B33" s="48" t="s">
        <v>3</v>
      </c>
      <c r="C33" s="43"/>
      <c r="D33" s="60"/>
      <c r="E33" s="68"/>
      <c r="F33" s="53"/>
      <c r="G33" s="43"/>
      <c r="H33" s="60"/>
      <c r="I33" s="68"/>
      <c r="K33" s="177"/>
      <c r="L33" s="27"/>
      <c r="M33" s="188"/>
    </row>
    <row r="34" spans="1:13" ht="18.75">
      <c r="A34" s="38">
        <v>5</v>
      </c>
      <c r="B34" s="48" t="s">
        <v>134</v>
      </c>
      <c r="C34" s="43"/>
      <c r="D34" s="60">
        <f>SUM(D30:D33)</f>
        <v>288992</v>
      </c>
      <c r="E34" s="70">
        <f>SUM(E30:E33)</f>
        <v>-9875349</v>
      </c>
      <c r="F34" s="53"/>
      <c r="G34" s="43"/>
      <c r="H34" s="60">
        <f>SUM(H30:H33)</f>
        <v>1083981</v>
      </c>
      <c r="I34" s="70">
        <f>SUM(I30:I33)</f>
        <v>-7178249</v>
      </c>
      <c r="K34" s="177"/>
      <c r="L34" s="27">
        <f>SUM(L30:L33)</f>
        <v>794989</v>
      </c>
      <c r="M34" s="188">
        <f>SUM(M30:M33)</f>
        <v>2697100</v>
      </c>
    </row>
    <row r="35" spans="1:13" ht="18.75">
      <c r="A35" s="38" t="s">
        <v>3</v>
      </c>
      <c r="B35" s="48" t="s">
        <v>3</v>
      </c>
      <c r="C35" s="43"/>
      <c r="D35" s="60"/>
      <c r="E35" s="68"/>
      <c r="F35" s="53"/>
      <c r="G35" s="43"/>
      <c r="H35" s="60"/>
      <c r="I35" s="68"/>
      <c r="K35" s="177"/>
      <c r="L35" s="27"/>
      <c r="M35" s="188"/>
    </row>
    <row r="36" spans="1:13" ht="18.75">
      <c r="A36" s="38">
        <v>6</v>
      </c>
      <c r="B36" s="48" t="s">
        <v>74</v>
      </c>
      <c r="C36" s="43"/>
      <c r="D36" s="61" t="s">
        <v>3</v>
      </c>
      <c r="E36" s="68" t="s">
        <v>3</v>
      </c>
      <c r="F36" s="53"/>
      <c r="G36" s="43"/>
      <c r="H36" s="61" t="s">
        <v>3</v>
      </c>
      <c r="I36" s="68" t="s">
        <v>3</v>
      </c>
      <c r="K36" s="177"/>
      <c r="L36" s="27"/>
      <c r="M36" s="188"/>
    </row>
    <row r="37" spans="1:13" ht="18.75">
      <c r="A37" s="38"/>
      <c r="B37" s="46" t="s">
        <v>102</v>
      </c>
      <c r="C37" s="42"/>
      <c r="D37" s="41">
        <f>+D34-D38</f>
        <v>327295</v>
      </c>
      <c r="E37" s="68">
        <f>+E34-E38</f>
        <v>-10085892</v>
      </c>
      <c r="F37" s="53"/>
      <c r="G37" s="42"/>
      <c r="H37" s="41">
        <f>+H34-H38</f>
        <v>1144636</v>
      </c>
      <c r="I37" s="68">
        <f>+I34-I38</f>
        <v>-7288792</v>
      </c>
      <c r="K37" s="177"/>
      <c r="L37" s="27">
        <f>L34-L38</f>
        <v>817341</v>
      </c>
      <c r="M37" s="188">
        <f>M34-M38</f>
        <v>2797100</v>
      </c>
    </row>
    <row r="38" spans="1:13" ht="18.75">
      <c r="A38" s="38"/>
      <c r="B38" s="46" t="s">
        <v>75</v>
      </c>
      <c r="C38" s="42"/>
      <c r="D38" s="41">
        <f>H38-L38</f>
        <v>-38303</v>
      </c>
      <c r="E38" s="71">
        <f>I38-M38</f>
        <v>210543</v>
      </c>
      <c r="F38" s="54"/>
      <c r="G38" s="42"/>
      <c r="H38" s="41">
        <v>-60655</v>
      </c>
      <c r="I38" s="71">
        <v>110543</v>
      </c>
      <c r="K38" s="177"/>
      <c r="L38" s="27">
        <v>-22352</v>
      </c>
      <c r="M38" s="188">
        <v>-100000</v>
      </c>
    </row>
    <row r="39" spans="1:13" ht="18.75">
      <c r="A39" s="38"/>
      <c r="B39" s="46" t="s">
        <v>3</v>
      </c>
      <c r="C39" s="42"/>
      <c r="D39" s="41" t="s">
        <v>3</v>
      </c>
      <c r="E39" s="68"/>
      <c r="F39" s="53"/>
      <c r="G39" s="42"/>
      <c r="H39" s="41" t="s">
        <v>3</v>
      </c>
      <c r="I39" s="68" t="s">
        <v>3</v>
      </c>
      <c r="K39" s="177"/>
      <c r="L39" s="189"/>
      <c r="M39" s="190"/>
    </row>
    <row r="40" spans="1:13" ht="18.75">
      <c r="A40" s="38">
        <v>7</v>
      </c>
      <c r="B40" s="47" t="s">
        <v>77</v>
      </c>
      <c r="C40" s="43"/>
      <c r="D40" s="60"/>
      <c r="E40" s="68"/>
      <c r="F40" s="53"/>
      <c r="G40" s="43"/>
      <c r="H40" s="60"/>
      <c r="I40" s="68"/>
      <c r="K40" s="177" t="s">
        <v>3</v>
      </c>
      <c r="L40" s="189"/>
      <c r="M40" s="190"/>
    </row>
    <row r="41" spans="1:13" ht="18.75">
      <c r="A41" s="38"/>
      <c r="B41" s="46" t="s">
        <v>76</v>
      </c>
      <c r="C41" s="42"/>
      <c r="D41" s="41"/>
      <c r="E41" s="68"/>
      <c r="F41" s="53"/>
      <c r="G41" s="42"/>
      <c r="H41" s="41"/>
      <c r="I41" s="68"/>
      <c r="K41" s="177" t="s">
        <v>3</v>
      </c>
      <c r="L41" s="191"/>
      <c r="M41" s="192"/>
    </row>
    <row r="42" spans="1:13" ht="18.75">
      <c r="A42" s="38" t="s">
        <v>3</v>
      </c>
      <c r="B42" s="46" t="s">
        <v>78</v>
      </c>
      <c r="C42" s="42"/>
      <c r="D42" s="167">
        <f>(D37/'KLSE-BS'!B34)*100</f>
        <v>0.680003103171863</v>
      </c>
      <c r="E42" s="197">
        <v>-23.08</v>
      </c>
      <c r="F42" s="53"/>
      <c r="G42" s="42"/>
      <c r="H42" s="62">
        <f>(H37/'KLSE-BS'!B34)*100</f>
        <v>2.3781482515841326</v>
      </c>
      <c r="I42" s="197">
        <v>-16.68</v>
      </c>
      <c r="J42" s="167"/>
      <c r="K42" s="177"/>
      <c r="L42" s="193">
        <v>1.69814488524379</v>
      </c>
      <c r="M42" s="194">
        <v>5.81</v>
      </c>
    </row>
    <row r="43" spans="1:13" s="172" customFormat="1" ht="18.75">
      <c r="A43" s="168" t="s">
        <v>3</v>
      </c>
      <c r="B43" s="48" t="s">
        <v>79</v>
      </c>
      <c r="C43" s="168"/>
      <c r="D43" s="63" t="s">
        <v>81</v>
      </c>
      <c r="E43" s="142" t="s">
        <v>81</v>
      </c>
      <c r="F43" s="169"/>
      <c r="G43" s="168"/>
      <c r="H43" s="63" t="s">
        <v>81</v>
      </c>
      <c r="I43" s="170" t="s">
        <v>81</v>
      </c>
      <c r="J43" s="171"/>
      <c r="K43" s="180"/>
      <c r="L43" s="171" t="s">
        <v>81</v>
      </c>
      <c r="M43" s="195" t="s">
        <v>81</v>
      </c>
    </row>
    <row r="44" spans="1:13" ht="18.75">
      <c r="A44" s="38"/>
      <c r="B44" s="48" t="s">
        <v>3</v>
      </c>
      <c r="C44" s="43"/>
      <c r="D44" s="64" t="s">
        <v>3</v>
      </c>
      <c r="E44" s="72" t="s">
        <v>3</v>
      </c>
      <c r="F44" s="53"/>
      <c r="G44" s="43"/>
      <c r="H44" s="64" t="s">
        <v>3</v>
      </c>
      <c r="I44" s="72" t="s">
        <v>3</v>
      </c>
      <c r="K44" s="177"/>
      <c r="M44" s="183"/>
    </row>
    <row r="45" spans="1:13" ht="19.5" thickBot="1">
      <c r="A45" s="40"/>
      <c r="B45" s="49"/>
      <c r="C45" s="44"/>
      <c r="D45" s="65"/>
      <c r="E45" s="73"/>
      <c r="F45" s="55"/>
      <c r="G45" s="44"/>
      <c r="H45" s="65"/>
      <c r="I45" s="73"/>
      <c r="K45" s="181"/>
      <c r="L45" s="182"/>
      <c r="M45" s="184"/>
    </row>
    <row r="46" spans="5:9" ht="18.75">
      <c r="E46" s="27"/>
      <c r="F46" s="27"/>
      <c r="G46" s="27"/>
      <c r="H46" s="27"/>
      <c r="I46" s="27"/>
    </row>
    <row r="47" spans="1:9" ht="18.75">
      <c r="A47" s="34" t="s">
        <v>153</v>
      </c>
      <c r="B47" s="33"/>
      <c r="C47" s="33"/>
      <c r="D47" s="32"/>
      <c r="E47" s="27"/>
      <c r="F47" s="27"/>
      <c r="G47" s="27"/>
      <c r="H47" s="27"/>
      <c r="I47" s="27"/>
    </row>
    <row r="48" spans="5:9" ht="18.75">
      <c r="E48" s="27"/>
      <c r="F48" s="27"/>
      <c r="G48" s="27"/>
      <c r="H48" s="27"/>
      <c r="I48" s="27"/>
    </row>
    <row r="49" spans="5:9" ht="18.75">
      <c r="E49" s="27"/>
      <c r="F49" s="27"/>
      <c r="G49" s="27"/>
      <c r="H49" s="27"/>
      <c r="I49" s="27"/>
    </row>
  </sheetData>
  <sheetProtection/>
  <mergeCells count="3">
    <mergeCell ref="C12:E12"/>
    <mergeCell ref="G12:I12"/>
    <mergeCell ref="K12:M12"/>
  </mergeCells>
  <printOptions/>
  <pageMargins left="0.5" right="0.25" top="0.81" bottom="0.38" header="0.5" footer="0.25"/>
  <pageSetup horizontalDpi="600" verticalDpi="600" orientation="portrait" paperSize="9" scale="70" r:id="rId1"/>
  <headerFooter alignWithMargins="0">
    <oddFooter>&amp;CPage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64"/>
  <sheetViews>
    <sheetView zoomScale="90" zoomScaleNormal="90" zoomScalePageLayoutView="0" workbookViewId="0" topLeftCell="A46">
      <selection activeCell="B69" sqref="B69"/>
    </sheetView>
  </sheetViews>
  <sheetFormatPr defaultColWidth="9.140625" defaultRowHeight="12.75"/>
  <cols>
    <col min="1" max="1" width="71.57421875" style="3" customWidth="1"/>
    <col min="2" max="2" width="21.57421875" style="10" customWidth="1"/>
    <col min="3" max="3" width="1.8515625" style="5" customWidth="1"/>
    <col min="4" max="4" width="22.7109375" style="5" customWidth="1"/>
    <col min="5" max="5" width="24.140625" style="5" customWidth="1"/>
    <col min="6" max="6" width="19.8515625" style="3" bestFit="1" customWidth="1"/>
    <col min="7" max="7" width="17.8515625" style="3" customWidth="1"/>
    <col min="8" max="8" width="9.140625" style="3" customWidth="1"/>
    <col min="9" max="9" width="12.140625" style="3" customWidth="1"/>
    <col min="10" max="16384" width="9.140625" style="3" customWidth="1"/>
  </cols>
  <sheetData>
    <row r="1" spans="1:5" ht="18.75">
      <c r="A1" s="97" t="s">
        <v>89</v>
      </c>
      <c r="B1" s="1"/>
      <c r="C1" s="2"/>
      <c r="D1" s="2"/>
      <c r="E1" s="2"/>
    </row>
    <row r="2" spans="1:5" ht="18.75">
      <c r="A2" s="23" t="s">
        <v>90</v>
      </c>
      <c r="B2" s="1"/>
      <c r="C2" s="2"/>
      <c r="D2" s="2"/>
      <c r="E2" s="2"/>
    </row>
    <row r="3" ht="18.75">
      <c r="A3" s="97" t="s">
        <v>91</v>
      </c>
    </row>
    <row r="4" spans="2:5" ht="18.75">
      <c r="B4" s="1"/>
      <c r="C4" s="2"/>
      <c r="D4" s="2"/>
      <c r="E4" s="2"/>
    </row>
    <row r="5" spans="1:5" ht="18" customHeight="1">
      <c r="A5" s="96" t="s">
        <v>144</v>
      </c>
      <c r="B5" s="1"/>
      <c r="C5" s="2"/>
      <c r="D5" s="2"/>
      <c r="E5" s="2"/>
    </row>
    <row r="6" spans="1:5" ht="18" customHeight="1">
      <c r="A6" s="23" t="s">
        <v>19</v>
      </c>
      <c r="B6" s="1"/>
      <c r="C6" s="2"/>
      <c r="D6" s="2"/>
      <c r="E6" s="2"/>
    </row>
    <row r="7" spans="1:7" ht="18" customHeight="1">
      <c r="A7" s="26"/>
      <c r="B7" s="4"/>
      <c r="C7" s="4"/>
      <c r="D7" s="1"/>
      <c r="E7" s="1"/>
      <c r="G7" s="5"/>
    </row>
    <row r="8" spans="1:7" ht="18" customHeight="1">
      <c r="A8" s="19" t="s">
        <v>145</v>
      </c>
      <c r="B8" s="4"/>
      <c r="C8" s="4"/>
      <c r="D8" s="1"/>
      <c r="E8" s="1"/>
      <c r="G8" s="5"/>
    </row>
    <row r="9" spans="1:7" ht="18" customHeight="1">
      <c r="A9" s="6"/>
      <c r="B9" s="4"/>
      <c r="C9" s="4"/>
      <c r="D9" s="1"/>
      <c r="E9" s="1"/>
      <c r="G9" s="5"/>
    </row>
    <row r="10" spans="1:7" ht="18" customHeight="1">
      <c r="A10" s="75"/>
      <c r="B10" s="77" t="s">
        <v>0</v>
      </c>
      <c r="C10" s="78"/>
      <c r="D10" s="79" t="s">
        <v>1</v>
      </c>
      <c r="E10" s="79"/>
      <c r="G10" s="5"/>
    </row>
    <row r="11" spans="1:7" ht="18" customHeight="1">
      <c r="A11" s="75"/>
      <c r="B11" s="80" t="s">
        <v>92</v>
      </c>
      <c r="C11" s="75"/>
      <c r="D11" s="80" t="s">
        <v>92</v>
      </c>
      <c r="E11" s="80"/>
      <c r="G11" s="5" t="s">
        <v>3</v>
      </c>
    </row>
    <row r="12" spans="1:7" ht="18" customHeight="1">
      <c r="A12" s="75"/>
      <c r="B12" s="150" t="s">
        <v>146</v>
      </c>
      <c r="C12" s="75"/>
      <c r="D12" s="80" t="s">
        <v>130</v>
      </c>
      <c r="E12" s="80"/>
      <c r="F12" s="8"/>
      <c r="G12" s="7"/>
    </row>
    <row r="13" spans="1:7" ht="18" customHeight="1">
      <c r="A13" s="75"/>
      <c r="B13" s="80" t="s">
        <v>2</v>
      </c>
      <c r="C13" s="75"/>
      <c r="D13" s="80" t="s">
        <v>2</v>
      </c>
      <c r="E13" s="80"/>
      <c r="F13" s="8"/>
      <c r="G13" s="7"/>
    </row>
    <row r="14" spans="1:7" ht="18" customHeight="1">
      <c r="A14" s="75"/>
      <c r="B14" s="113"/>
      <c r="C14" s="114"/>
      <c r="D14" s="115"/>
      <c r="E14" s="80"/>
      <c r="F14" s="8"/>
      <c r="G14" s="7"/>
    </row>
    <row r="15" spans="1:7" ht="18" customHeight="1">
      <c r="A15" s="75" t="s">
        <v>93</v>
      </c>
      <c r="B15" s="113" t="s">
        <v>3</v>
      </c>
      <c r="C15" s="114"/>
      <c r="D15" s="113"/>
      <c r="E15" s="80"/>
      <c r="F15" s="8"/>
      <c r="G15" s="7"/>
    </row>
    <row r="16" spans="1:7" ht="18" customHeight="1">
      <c r="A16" s="75" t="s">
        <v>94</v>
      </c>
      <c r="B16" s="114"/>
      <c r="C16" s="114"/>
      <c r="D16" s="115"/>
      <c r="E16" s="81"/>
      <c r="F16" s="8"/>
      <c r="G16" s="7"/>
    </row>
    <row r="17" spans="1:7" ht="18" customHeight="1">
      <c r="A17" s="78" t="s">
        <v>95</v>
      </c>
      <c r="B17" s="93">
        <v>646693</v>
      </c>
      <c r="C17" s="116"/>
      <c r="D17" s="20">
        <v>2635538</v>
      </c>
      <c r="E17" s="83">
        <f>+D17-B17</f>
        <v>1988845</v>
      </c>
      <c r="F17" s="8"/>
      <c r="G17" s="7"/>
    </row>
    <row r="18" spans="1:7" ht="18" customHeight="1">
      <c r="A18" s="78" t="s">
        <v>82</v>
      </c>
      <c r="B18" s="93">
        <v>2120422</v>
      </c>
      <c r="C18" s="116"/>
      <c r="D18" s="20">
        <f>2120422</f>
        <v>2120422</v>
      </c>
      <c r="E18" s="83"/>
      <c r="F18" s="8"/>
      <c r="G18" s="9"/>
    </row>
    <row r="19" spans="1:7" ht="18" customHeight="1">
      <c r="A19" s="78" t="s">
        <v>83</v>
      </c>
      <c r="B19" s="93">
        <v>0</v>
      </c>
      <c r="C19" s="116"/>
      <c r="D19" s="20">
        <v>349572</v>
      </c>
      <c r="E19" s="83"/>
      <c r="F19" s="8"/>
      <c r="G19" s="7"/>
    </row>
    <row r="20" spans="1:7" ht="18" customHeight="1">
      <c r="A20" s="88" t="s">
        <v>109</v>
      </c>
      <c r="B20" s="93">
        <v>1000</v>
      </c>
      <c r="C20" s="117"/>
      <c r="D20" s="20">
        <v>1000</v>
      </c>
      <c r="E20" s="83"/>
      <c r="F20" s="8"/>
      <c r="G20" s="7"/>
    </row>
    <row r="21" spans="1:7" ht="18" customHeight="1">
      <c r="A21" s="88" t="s">
        <v>157</v>
      </c>
      <c r="B21" s="93">
        <v>2500000</v>
      </c>
      <c r="C21" s="117"/>
      <c r="D21" s="20">
        <v>0</v>
      </c>
      <c r="E21" s="83"/>
      <c r="F21" s="8"/>
      <c r="G21" s="7"/>
    </row>
    <row r="22" spans="1:7" ht="18" customHeight="1">
      <c r="A22" s="78"/>
      <c r="B22" s="118">
        <f>SUM(B17:B21)</f>
        <v>5268115</v>
      </c>
      <c r="C22" s="20"/>
      <c r="D22" s="119">
        <f>SUM(D17:D21)</f>
        <v>5106532</v>
      </c>
      <c r="E22" s="83"/>
      <c r="F22" s="8"/>
      <c r="G22" s="7"/>
    </row>
    <row r="23" spans="1:7" ht="18" customHeight="1">
      <c r="A23" s="82" t="s">
        <v>84</v>
      </c>
      <c r="B23" s="93"/>
      <c r="C23" s="116"/>
      <c r="D23" s="20"/>
      <c r="E23" s="83"/>
      <c r="F23" s="8"/>
      <c r="G23" s="7"/>
    </row>
    <row r="24" spans="1:7" ht="18" customHeight="1">
      <c r="A24" s="78" t="s">
        <v>156</v>
      </c>
      <c r="B24" s="93">
        <v>1456084</v>
      </c>
      <c r="C24" s="116"/>
      <c r="D24" s="20">
        <v>0</v>
      </c>
      <c r="E24" s="83"/>
      <c r="F24" s="8"/>
      <c r="G24" s="7"/>
    </row>
    <row r="25" spans="1:7" ht="18" customHeight="1">
      <c r="A25" s="78" t="s">
        <v>4</v>
      </c>
      <c r="B25" s="93">
        <v>8227888</v>
      </c>
      <c r="C25" s="20"/>
      <c r="D25" s="20">
        <v>8225384</v>
      </c>
      <c r="E25" s="83"/>
      <c r="F25" s="8"/>
      <c r="G25" s="7"/>
    </row>
    <row r="26" spans="1:7" ht="18" customHeight="1">
      <c r="A26" s="78" t="s">
        <v>5</v>
      </c>
      <c r="B26" s="93">
        <v>19449990</v>
      </c>
      <c r="C26" s="20"/>
      <c r="D26" s="20">
        <v>20475302</v>
      </c>
      <c r="E26" s="83" t="s">
        <v>3</v>
      </c>
      <c r="F26" s="8"/>
      <c r="G26" s="7"/>
    </row>
    <row r="27" spans="1:7" ht="18" customHeight="1">
      <c r="A27" s="78" t="s">
        <v>6</v>
      </c>
      <c r="B27" s="93">
        <v>2535896</v>
      </c>
      <c r="C27" s="20"/>
      <c r="D27" s="20">
        <f>3008449+147918</f>
        <v>3156367</v>
      </c>
      <c r="E27" s="83"/>
      <c r="F27" s="8"/>
      <c r="G27" s="7"/>
    </row>
    <row r="28" spans="1:7" ht="18" customHeight="1">
      <c r="A28" s="78" t="s">
        <v>119</v>
      </c>
      <c r="B28" s="93">
        <v>812265</v>
      </c>
      <c r="C28" s="20"/>
      <c r="D28" s="20">
        <v>1549428</v>
      </c>
      <c r="E28" s="83">
        <f>+B28-D28</f>
        <v>-737163</v>
      </c>
      <c r="F28" s="8"/>
      <c r="G28" s="9"/>
    </row>
    <row r="29" spans="1:7" ht="18" customHeight="1">
      <c r="A29" s="86"/>
      <c r="B29" s="118">
        <f>SUM(B24:B28)</f>
        <v>32482123</v>
      </c>
      <c r="C29" s="120"/>
      <c r="D29" s="118">
        <f>SUM(D25:D28)</f>
        <v>33406481</v>
      </c>
      <c r="E29" s="84"/>
      <c r="F29" s="8"/>
      <c r="G29" s="7"/>
    </row>
    <row r="30" spans="1:7" ht="18" customHeight="1" thickBot="1">
      <c r="A30" s="82" t="s">
        <v>96</v>
      </c>
      <c r="B30" s="121">
        <f>+B22+B29</f>
        <v>37750238</v>
      </c>
      <c r="C30" s="122"/>
      <c r="D30" s="121">
        <f>+D22+D29</f>
        <v>38513013</v>
      </c>
      <c r="E30" s="84"/>
      <c r="F30" s="8"/>
      <c r="G30" s="7"/>
    </row>
    <row r="31" spans="1:7" ht="18" customHeight="1" thickTop="1">
      <c r="A31" s="78"/>
      <c r="B31" s="93"/>
      <c r="C31" s="20"/>
      <c r="D31" s="20"/>
      <c r="E31" s="83"/>
      <c r="F31" s="8"/>
      <c r="G31" s="7"/>
    </row>
    <row r="32" spans="1:7" ht="18" customHeight="1">
      <c r="A32" s="82" t="s">
        <v>104</v>
      </c>
      <c r="B32" s="93"/>
      <c r="C32" s="20"/>
      <c r="D32" s="20"/>
      <c r="E32" s="83"/>
      <c r="F32" s="8"/>
      <c r="G32" s="7"/>
    </row>
    <row r="33" spans="1:7" ht="18" customHeight="1">
      <c r="A33" s="91" t="s">
        <v>97</v>
      </c>
      <c r="B33" s="93"/>
      <c r="C33" s="123"/>
      <c r="D33" s="20"/>
      <c r="E33" s="83"/>
      <c r="F33" s="8"/>
      <c r="G33" s="7"/>
    </row>
    <row r="34" spans="1:7" ht="18" customHeight="1">
      <c r="A34" s="78" t="s">
        <v>13</v>
      </c>
      <c r="B34" s="93">
        <f>SCE!B24</f>
        <v>48131398</v>
      </c>
      <c r="C34" s="20"/>
      <c r="D34" s="20">
        <v>48131398</v>
      </c>
      <c r="E34" s="166"/>
      <c r="F34" s="8"/>
      <c r="G34" s="7"/>
    </row>
    <row r="35" spans="1:7" ht="18" customHeight="1">
      <c r="A35" s="78" t="s">
        <v>14</v>
      </c>
      <c r="B35" s="93">
        <f>SCE!D24</f>
        <v>3664610</v>
      </c>
      <c r="C35" s="20"/>
      <c r="D35" s="124">
        <v>3664610</v>
      </c>
      <c r="E35" s="85"/>
      <c r="F35" s="8"/>
      <c r="G35" s="7"/>
    </row>
    <row r="36" spans="1:7" ht="18" customHeight="1">
      <c r="A36" s="78" t="s">
        <v>15</v>
      </c>
      <c r="B36" s="127">
        <f>SCE!E24</f>
        <v>-38578151</v>
      </c>
      <c r="C36" s="20"/>
      <c r="D36" s="128">
        <v>-39722787</v>
      </c>
      <c r="E36" s="85">
        <f>D36-B36</f>
        <v>-1144636</v>
      </c>
      <c r="G36" s="5"/>
    </row>
    <row r="37" spans="1:7" ht="18" customHeight="1">
      <c r="A37" s="82"/>
      <c r="B37" s="124">
        <f>SUM(B34:B36)</f>
        <v>13217857</v>
      </c>
      <c r="C37" s="129"/>
      <c r="D37" s="124">
        <f>SUM(D34:D36)</f>
        <v>12073221</v>
      </c>
      <c r="E37" s="90"/>
      <c r="F37" s="8"/>
      <c r="G37" s="5"/>
    </row>
    <row r="38" spans="1:7" ht="18" customHeight="1">
      <c r="A38" s="78" t="s">
        <v>17</v>
      </c>
      <c r="B38" s="93">
        <f>+SCE!G24</f>
        <v>136065</v>
      </c>
      <c r="C38" s="116"/>
      <c r="D38" s="20">
        <v>196720</v>
      </c>
      <c r="E38" s="92"/>
      <c r="F38" s="8"/>
      <c r="G38" s="7"/>
    </row>
    <row r="39" spans="1:7" ht="18" customHeight="1">
      <c r="A39" s="78" t="s">
        <v>110</v>
      </c>
      <c r="B39" s="118">
        <f>+B37+B38</f>
        <v>13353922</v>
      </c>
      <c r="C39" s="20"/>
      <c r="D39" s="119">
        <f>+D37+D38</f>
        <v>12269941</v>
      </c>
      <c r="E39" s="92"/>
      <c r="F39" s="8"/>
      <c r="G39" s="5"/>
    </row>
    <row r="40" spans="1:7" ht="18" customHeight="1">
      <c r="A40" s="78"/>
      <c r="B40" s="124"/>
      <c r="C40" s="20"/>
      <c r="D40" s="125"/>
      <c r="E40" s="92"/>
      <c r="F40" s="8"/>
      <c r="G40" s="5"/>
    </row>
    <row r="41" spans="1:7" ht="18" customHeight="1">
      <c r="A41" s="82" t="s">
        <v>98</v>
      </c>
      <c r="B41" s="93"/>
      <c r="C41" s="116"/>
      <c r="D41" s="20"/>
      <c r="E41" s="92"/>
      <c r="F41" s="8"/>
      <c r="G41" s="5"/>
    </row>
    <row r="42" spans="1:7" ht="18" customHeight="1">
      <c r="A42" s="78" t="s">
        <v>99</v>
      </c>
      <c r="B42" s="93">
        <v>2937748</v>
      </c>
      <c r="C42" s="20"/>
      <c r="D42" s="20">
        <v>1815810</v>
      </c>
      <c r="E42" s="83"/>
      <c r="F42" s="8"/>
      <c r="G42" s="9"/>
    </row>
    <row r="43" spans="1:7" ht="18" customHeight="1">
      <c r="A43" s="78" t="s">
        <v>18</v>
      </c>
      <c r="B43" s="93">
        <v>0</v>
      </c>
      <c r="C43" s="20"/>
      <c r="D43" s="20">
        <v>5924</v>
      </c>
      <c r="E43" s="83"/>
      <c r="F43" s="8"/>
      <c r="G43" s="5"/>
    </row>
    <row r="44" spans="1:7" ht="18" customHeight="1">
      <c r="A44" s="78" t="s">
        <v>88</v>
      </c>
      <c r="B44" s="20">
        <v>4700</v>
      </c>
      <c r="C44" s="116"/>
      <c r="D44" s="20">
        <v>4700</v>
      </c>
      <c r="E44" s="83"/>
      <c r="F44" s="8"/>
      <c r="G44" s="5"/>
    </row>
    <row r="45" spans="1:7" ht="18" customHeight="1">
      <c r="A45" s="82"/>
      <c r="B45" s="118">
        <f>SUM(B42:B44)</f>
        <v>2942448</v>
      </c>
      <c r="C45" s="20"/>
      <c r="D45" s="118">
        <f>SUM(D42:D44)</f>
        <v>1826434</v>
      </c>
      <c r="E45" s="95"/>
      <c r="G45" s="5"/>
    </row>
    <row r="46" spans="1:7" ht="18" customHeight="1">
      <c r="A46" s="82" t="s">
        <v>85</v>
      </c>
      <c r="B46" s="20"/>
      <c r="C46" s="116"/>
      <c r="D46" s="20"/>
      <c r="E46" s="83"/>
      <c r="F46" s="8"/>
      <c r="G46" s="7"/>
    </row>
    <row r="47" spans="1:7" ht="18" customHeight="1">
      <c r="A47" s="78" t="s">
        <v>7</v>
      </c>
      <c r="B47" s="20">
        <v>637177</v>
      </c>
      <c r="C47" s="20"/>
      <c r="D47" s="20">
        <v>996582</v>
      </c>
      <c r="E47" s="8"/>
      <c r="F47" s="8"/>
      <c r="G47" s="7"/>
    </row>
    <row r="48" spans="1:7" ht="18" customHeight="1">
      <c r="A48" s="87" t="s">
        <v>8</v>
      </c>
      <c r="B48" s="20">
        <v>15174261</v>
      </c>
      <c r="C48" s="126"/>
      <c r="D48" s="20">
        <f>15271063</f>
        <v>15271063</v>
      </c>
      <c r="E48" s="8"/>
      <c r="F48" s="8"/>
      <c r="G48" s="7"/>
    </row>
    <row r="49" spans="1:7" ht="18" customHeight="1">
      <c r="A49" s="78" t="s">
        <v>9</v>
      </c>
      <c r="B49" s="20">
        <v>366805</v>
      </c>
      <c r="C49" s="20"/>
      <c r="D49" s="20">
        <v>200805</v>
      </c>
      <c r="E49" s="8"/>
      <c r="F49" s="8"/>
      <c r="G49" s="7"/>
    </row>
    <row r="50" spans="1:7" ht="18" customHeight="1">
      <c r="A50" s="78" t="s">
        <v>87</v>
      </c>
      <c r="B50" s="20"/>
      <c r="C50" s="20"/>
      <c r="D50" s="20"/>
      <c r="E50" s="8"/>
      <c r="F50" s="8"/>
      <c r="G50" s="7"/>
    </row>
    <row r="51" spans="1:7" ht="18" customHeight="1">
      <c r="A51" s="87" t="s">
        <v>86</v>
      </c>
      <c r="B51" s="20">
        <v>99580</v>
      </c>
      <c r="C51" s="126"/>
      <c r="D51" s="20">
        <v>107256</v>
      </c>
      <c r="E51" s="8"/>
      <c r="F51" s="8"/>
      <c r="G51" s="7"/>
    </row>
    <row r="52" spans="1:7" ht="18" customHeight="1">
      <c r="A52" s="89" t="s">
        <v>10</v>
      </c>
      <c r="B52" s="20">
        <v>3232362</v>
      </c>
      <c r="C52" s="126"/>
      <c r="D52" s="20">
        <v>5300509</v>
      </c>
      <c r="E52" s="8"/>
      <c r="F52" s="8"/>
      <c r="G52" s="7"/>
    </row>
    <row r="53" spans="1:7" ht="18" customHeight="1">
      <c r="A53" s="89" t="s">
        <v>11</v>
      </c>
      <c r="B53" s="20">
        <v>1943683</v>
      </c>
      <c r="C53" s="126"/>
      <c r="D53" s="20">
        <f>119245+2421178</f>
        <v>2540423</v>
      </c>
      <c r="E53" s="8"/>
      <c r="F53" s="8"/>
      <c r="G53" s="7"/>
    </row>
    <row r="54" spans="1:7" ht="18" customHeight="1">
      <c r="A54" s="78" t="s">
        <v>12</v>
      </c>
      <c r="B54" s="20">
        <v>0</v>
      </c>
      <c r="C54" s="20"/>
      <c r="D54" s="20">
        <v>0</v>
      </c>
      <c r="E54" s="8"/>
      <c r="F54" s="8"/>
      <c r="G54" s="9"/>
    </row>
    <row r="55" spans="1:7" ht="18" customHeight="1">
      <c r="A55" s="78"/>
      <c r="B55" s="118">
        <f>SUM(B47:B54)</f>
        <v>21453868</v>
      </c>
      <c r="C55" s="20"/>
      <c r="D55" s="118">
        <f>SUM(D47:D54)</f>
        <v>24416638</v>
      </c>
      <c r="E55" s="8"/>
      <c r="F55" s="8"/>
      <c r="G55" s="9"/>
    </row>
    <row r="56" spans="1:7" ht="18" customHeight="1" thickBot="1">
      <c r="A56" s="78" t="s">
        <v>100</v>
      </c>
      <c r="B56" s="130">
        <f>+B45+B55</f>
        <v>24396316</v>
      </c>
      <c r="C56" s="20"/>
      <c r="D56" s="130">
        <f>+D45+D55</f>
        <v>26243072</v>
      </c>
      <c r="E56" s="8"/>
      <c r="G56" s="5"/>
    </row>
    <row r="57" spans="1:7" ht="18" customHeight="1" thickTop="1">
      <c r="A57" s="82"/>
      <c r="B57" s="124"/>
      <c r="C57" s="20"/>
      <c r="D57" s="124"/>
      <c r="E57" s="8"/>
      <c r="G57" s="5"/>
    </row>
    <row r="58" spans="1:7" ht="18" customHeight="1" thickBot="1">
      <c r="A58" s="82" t="s">
        <v>105</v>
      </c>
      <c r="B58" s="121">
        <f>+B39+B56</f>
        <v>37750238</v>
      </c>
      <c r="C58" s="116"/>
      <c r="D58" s="121">
        <f>+D39+D56</f>
        <v>38513013</v>
      </c>
      <c r="E58" s="8"/>
      <c r="G58" s="5"/>
    </row>
    <row r="59" spans="1:7" ht="18" customHeight="1" thickTop="1">
      <c r="A59" s="78"/>
      <c r="B59" s="93"/>
      <c r="C59" s="20"/>
      <c r="D59" s="20"/>
      <c r="E59" s="8"/>
      <c r="G59" s="5"/>
    </row>
    <row r="60" spans="1:7" ht="18" customHeight="1">
      <c r="A60" s="82" t="s">
        <v>121</v>
      </c>
      <c r="B60" s="94">
        <f>((B30-B56)/B34)</f>
        <v>0.27744720816129215</v>
      </c>
      <c r="C60" s="82"/>
      <c r="D60" s="94">
        <f>+D37/D34</f>
        <v>0.25083877680012534</v>
      </c>
      <c r="E60" s="8"/>
      <c r="G60" s="5"/>
    </row>
    <row r="61" spans="1:7" ht="18" customHeight="1">
      <c r="A61" s="21" t="s">
        <v>154</v>
      </c>
      <c r="B61" s="76"/>
      <c r="C61" s="78"/>
      <c r="D61" s="76"/>
      <c r="E61" s="8"/>
      <c r="G61" s="5"/>
    </row>
    <row r="62" ht="18.75">
      <c r="E62" s="8"/>
    </row>
    <row r="64" ht="18.75">
      <c r="B64" s="10">
        <f>B58-B30</f>
        <v>0</v>
      </c>
    </row>
  </sheetData>
  <sheetProtection/>
  <printOptions/>
  <pageMargins left="0.72" right="0.25" top="0.5" bottom="0.5" header="0.5" footer="0.5"/>
  <pageSetup horizontalDpi="600" verticalDpi="600" orientation="portrait" paperSize="9" scale="70" r:id="rId1"/>
  <headerFooter alignWithMargins="0">
    <oddFooter>&amp;CPage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71"/>
  <sheetViews>
    <sheetView zoomScale="85" zoomScaleNormal="85" zoomScalePageLayoutView="0" workbookViewId="0" topLeftCell="A45">
      <selection activeCell="C68" sqref="C68"/>
    </sheetView>
  </sheetViews>
  <sheetFormatPr defaultColWidth="9.140625" defaultRowHeight="12.75"/>
  <cols>
    <col min="1" max="1" width="61.28125" style="13" customWidth="1"/>
    <col min="2" max="2" width="6.00390625" style="13" customWidth="1"/>
    <col min="3" max="4" width="20.28125" style="13" customWidth="1"/>
    <col min="5" max="5" width="26.00390625" style="13" customWidth="1"/>
    <col min="6" max="6" width="15.8515625" style="13" hidden="1" customWidth="1"/>
    <col min="7" max="7" width="10.00390625" style="13" bestFit="1" customWidth="1"/>
    <col min="8" max="8" width="12.140625" style="13" bestFit="1" customWidth="1"/>
    <col min="9" max="16384" width="9.140625" style="13" customWidth="1"/>
  </cols>
  <sheetData>
    <row r="1" s="12" customFormat="1" ht="18">
      <c r="A1" s="97" t="s">
        <v>89</v>
      </c>
    </row>
    <row r="2" s="12" customFormat="1" ht="15.75">
      <c r="A2" s="23" t="s">
        <v>90</v>
      </c>
    </row>
    <row r="3" s="12" customFormat="1" ht="18">
      <c r="A3" s="97" t="s">
        <v>91</v>
      </c>
    </row>
    <row r="4" s="12" customFormat="1" ht="15.75"/>
    <row r="5" s="12" customFormat="1" ht="18">
      <c r="A5" s="96" t="s">
        <v>144</v>
      </c>
    </row>
    <row r="6" s="12" customFormat="1" ht="15.75">
      <c r="A6" s="23" t="s">
        <v>19</v>
      </c>
    </row>
    <row r="7" s="12" customFormat="1" ht="15.75"/>
    <row r="8" s="103" customFormat="1" ht="15">
      <c r="A8" s="99" t="s">
        <v>103</v>
      </c>
    </row>
    <row r="9" s="103" customFormat="1" ht="15.75">
      <c r="A9" s="98" t="s">
        <v>136</v>
      </c>
    </row>
    <row r="10" spans="1:6" s="33" customFormat="1" ht="15.75">
      <c r="A10" s="100"/>
      <c r="B10" s="101"/>
      <c r="C10" s="131" t="s">
        <v>128</v>
      </c>
      <c r="D10" s="131" t="s">
        <v>128</v>
      </c>
      <c r="F10" s="104" t="s">
        <v>2</v>
      </c>
    </row>
    <row r="11" spans="1:4" s="33" customFormat="1" ht="15.75">
      <c r="A11" s="101"/>
      <c r="B11" s="101"/>
      <c r="C11" s="147" t="s">
        <v>139</v>
      </c>
      <c r="D11" s="147" t="s">
        <v>129</v>
      </c>
    </row>
    <row r="12" spans="1:4" s="33" customFormat="1" ht="15.75">
      <c r="A12" s="101"/>
      <c r="B12" s="101"/>
      <c r="C12" s="131" t="s">
        <v>0</v>
      </c>
      <c r="D12" s="147" t="s">
        <v>1</v>
      </c>
    </row>
    <row r="13" spans="1:4" s="33" customFormat="1" ht="15.75">
      <c r="A13" s="101"/>
      <c r="B13" s="101"/>
      <c r="C13" s="131" t="s">
        <v>2</v>
      </c>
      <c r="D13" s="131" t="s">
        <v>2</v>
      </c>
    </row>
    <row r="14" spans="1:6" s="33" customFormat="1" ht="15.75">
      <c r="A14" s="100" t="s">
        <v>35</v>
      </c>
      <c r="B14" s="101"/>
      <c r="C14" s="132"/>
      <c r="D14" s="132"/>
      <c r="F14" s="32">
        <v>4023678</v>
      </c>
    </row>
    <row r="15" spans="1:6" s="33" customFormat="1" ht="15">
      <c r="A15" s="133" t="s">
        <v>147</v>
      </c>
      <c r="B15" s="101"/>
      <c r="C15" s="93">
        <v>-1416019</v>
      </c>
      <c r="D15" s="93">
        <v>-7178249</v>
      </c>
      <c r="F15" s="32"/>
    </row>
    <row r="16" spans="1:6" s="33" customFormat="1" ht="15.75">
      <c r="A16" s="134"/>
      <c r="B16" s="101"/>
      <c r="C16" s="93"/>
      <c r="D16" s="93"/>
      <c r="F16" s="32"/>
    </row>
    <row r="17" spans="1:6" s="33" customFormat="1" ht="15.75">
      <c r="A17" s="134" t="s">
        <v>36</v>
      </c>
      <c r="B17" s="101"/>
      <c r="C17" s="93"/>
      <c r="D17" s="93"/>
      <c r="F17" s="32">
        <v>2625766</v>
      </c>
    </row>
    <row r="18" spans="1:6" s="33" customFormat="1" ht="15">
      <c r="A18" s="101" t="s">
        <v>37</v>
      </c>
      <c r="B18" s="101"/>
      <c r="C18" s="93">
        <v>6778205</v>
      </c>
      <c r="D18" s="93">
        <v>15424152</v>
      </c>
      <c r="E18" s="106"/>
      <c r="F18" s="105"/>
    </row>
    <row r="19" spans="1:6" s="33" customFormat="1" ht="15">
      <c r="A19" s="101"/>
      <c r="B19" s="101"/>
      <c r="C19" s="127"/>
      <c r="D19" s="127"/>
      <c r="F19" s="106">
        <v>6649444</v>
      </c>
    </row>
    <row r="20" spans="1:6" s="33" customFormat="1" ht="15">
      <c r="A20" s="133" t="s">
        <v>38</v>
      </c>
      <c r="B20" s="101"/>
      <c r="C20" s="93">
        <f>SUM(C15:C19)</f>
        <v>5362186</v>
      </c>
      <c r="D20" s="93">
        <f>+D15+D18</f>
        <v>8245903</v>
      </c>
      <c r="F20" s="32"/>
    </row>
    <row r="21" spans="1:6" s="33" customFormat="1" ht="15">
      <c r="A21" s="101"/>
      <c r="B21" s="101"/>
      <c r="C21" s="93"/>
      <c r="D21" s="93"/>
      <c r="F21" s="32"/>
    </row>
    <row r="22" spans="1:6" s="33" customFormat="1" ht="15.75">
      <c r="A22" s="100" t="s">
        <v>39</v>
      </c>
      <c r="B22" s="101"/>
      <c r="C22" s="93"/>
      <c r="D22" s="93"/>
      <c r="F22" s="32"/>
    </row>
    <row r="23" spans="1:6" s="33" customFormat="1" ht="15">
      <c r="A23" s="101"/>
      <c r="B23" s="101"/>
      <c r="C23" s="93"/>
      <c r="D23" s="93"/>
      <c r="F23" s="32">
        <v>-11199821</v>
      </c>
    </row>
    <row r="24" spans="1:8" s="33" customFormat="1" ht="15">
      <c r="A24" s="101" t="s">
        <v>40</v>
      </c>
      <c r="B24" s="101"/>
      <c r="C24" s="93">
        <v>-3181436</v>
      </c>
      <c r="D24" s="93">
        <f>-2718070-7255963-1237727</f>
        <v>-11211760</v>
      </c>
      <c r="F24" s="32"/>
      <c r="H24" s="106"/>
    </row>
    <row r="25" spans="1:6" s="33" customFormat="1" ht="15">
      <c r="A25" s="101"/>
      <c r="B25" s="101"/>
      <c r="C25" s="93"/>
      <c r="D25" s="93"/>
      <c r="F25" s="32">
        <v>1877569</v>
      </c>
    </row>
    <row r="26" spans="1:6" s="33" customFormat="1" ht="15">
      <c r="A26" s="101" t="s">
        <v>41</v>
      </c>
      <c r="B26" s="101"/>
      <c r="C26" s="93">
        <v>-290207</v>
      </c>
      <c r="D26" s="93">
        <f>-143221+3072094-136995</f>
        <v>2791878</v>
      </c>
      <c r="F26" s="105"/>
    </row>
    <row r="27" spans="1:6" s="33" customFormat="1" ht="15">
      <c r="A27" s="101"/>
      <c r="B27" s="101"/>
      <c r="C27" s="127"/>
      <c r="D27" s="127"/>
      <c r="F27" s="106">
        <v>-2672808</v>
      </c>
    </row>
    <row r="28" spans="1:6" s="152" customFormat="1" ht="15.75">
      <c r="A28" s="151" t="s">
        <v>126</v>
      </c>
      <c r="B28" s="151"/>
      <c r="C28" s="124">
        <f>SUM(C20:C27)</f>
        <v>1890543</v>
      </c>
      <c r="D28" s="124">
        <f>SUM(D20:D26)</f>
        <v>-173979</v>
      </c>
      <c r="F28" s="153"/>
    </row>
    <row r="29" spans="1:6" s="152" customFormat="1" ht="15">
      <c r="A29" s="132"/>
      <c r="B29" s="132"/>
      <c r="C29" s="124"/>
      <c r="D29" s="124"/>
      <c r="F29" s="153"/>
    </row>
    <row r="30" spans="1:6" s="152" customFormat="1" ht="15">
      <c r="A30" s="132" t="s">
        <v>123</v>
      </c>
      <c r="B30" s="132"/>
      <c r="C30" s="124">
        <v>0</v>
      </c>
      <c r="D30" s="124">
        <v>-16300</v>
      </c>
      <c r="F30" s="153"/>
    </row>
    <row r="31" spans="1:6" s="152" customFormat="1" ht="15">
      <c r="A31" s="132"/>
      <c r="B31" s="132"/>
      <c r="C31" s="127"/>
      <c r="D31" s="127"/>
      <c r="F31" s="153"/>
    </row>
    <row r="32" spans="1:6" s="152" customFormat="1" ht="15.75">
      <c r="A32" s="151" t="s">
        <v>124</v>
      </c>
      <c r="B32" s="132"/>
      <c r="C32" s="127">
        <f>SUM(C28:C30)</f>
        <v>1890543</v>
      </c>
      <c r="D32" s="127">
        <f>SUM(D28:D31)</f>
        <v>-190279</v>
      </c>
      <c r="F32" s="154"/>
    </row>
    <row r="33" spans="1:6" s="152" customFormat="1" ht="15">
      <c r="A33" s="132"/>
      <c r="B33" s="132"/>
      <c r="C33" s="93"/>
      <c r="D33" s="93"/>
      <c r="F33" s="154"/>
    </row>
    <row r="34" spans="1:6" s="152" customFormat="1" ht="15.75">
      <c r="A34" s="155" t="s">
        <v>42</v>
      </c>
      <c r="B34" s="132"/>
      <c r="C34" s="93"/>
      <c r="D34" s="93"/>
      <c r="F34" s="154">
        <v>91568</v>
      </c>
    </row>
    <row r="35" spans="1:6" s="152" customFormat="1" ht="15">
      <c r="A35" s="156" t="s">
        <v>43</v>
      </c>
      <c r="B35" s="132"/>
      <c r="C35" s="93">
        <v>-36990</v>
      </c>
      <c r="D35" s="93">
        <v>-84484</v>
      </c>
      <c r="F35" s="157">
        <v>-424058</v>
      </c>
    </row>
    <row r="36" spans="1:6" s="152" customFormat="1" ht="15">
      <c r="A36" s="158" t="s">
        <v>151</v>
      </c>
      <c r="B36" s="132"/>
      <c r="C36" s="93">
        <v>6000</v>
      </c>
      <c r="D36" s="93">
        <v>49425</v>
      </c>
      <c r="F36" s="27"/>
    </row>
    <row r="37" spans="1:6" s="152" customFormat="1" ht="15">
      <c r="A37" s="158" t="s">
        <v>148</v>
      </c>
      <c r="B37" s="132"/>
      <c r="C37" s="93">
        <v>0</v>
      </c>
      <c r="D37" s="93">
        <v>700000</v>
      </c>
      <c r="F37" s="27"/>
    </row>
    <row r="38" spans="1:6" s="152" customFormat="1" ht="15.75">
      <c r="A38" s="155" t="s">
        <v>125</v>
      </c>
      <c r="B38" s="132"/>
      <c r="C38" s="118">
        <f>SUM(C35:C37)</f>
        <v>-30990</v>
      </c>
      <c r="D38" s="118">
        <f>SUM(D35:D37)</f>
        <v>664941</v>
      </c>
      <c r="F38" s="154"/>
    </row>
    <row r="39" spans="1:6" s="152" customFormat="1" ht="15">
      <c r="A39" s="132"/>
      <c r="B39" s="132"/>
      <c r="C39" s="93"/>
      <c r="D39" s="93"/>
      <c r="F39" s="154">
        <v>-1065079</v>
      </c>
    </row>
    <row r="40" spans="1:6" s="152" customFormat="1" ht="15.75">
      <c r="A40" s="151" t="s">
        <v>44</v>
      </c>
      <c r="B40" s="132"/>
      <c r="C40" s="93"/>
      <c r="D40" s="93"/>
      <c r="F40" s="154">
        <v>-1827290</v>
      </c>
    </row>
    <row r="41" spans="1:6" s="152" customFormat="1" ht="15">
      <c r="A41" s="132" t="s">
        <v>149</v>
      </c>
      <c r="B41" s="132"/>
      <c r="C41" s="93">
        <v>8243</v>
      </c>
      <c r="D41" s="93">
        <v>286</v>
      </c>
      <c r="F41" s="154"/>
    </row>
    <row r="42" spans="1:6" s="152" customFormat="1" ht="15">
      <c r="A42" s="132" t="s">
        <v>120</v>
      </c>
      <c r="B42" s="132"/>
      <c r="C42" s="93">
        <v>-1431000</v>
      </c>
      <c r="D42" s="93">
        <v>-272860</v>
      </c>
      <c r="F42" s="154">
        <v>-26403</v>
      </c>
    </row>
    <row r="43" spans="1:6" s="152" customFormat="1" ht="15">
      <c r="A43" s="132" t="s">
        <v>45</v>
      </c>
      <c r="B43" s="132"/>
      <c r="C43" s="93">
        <f>+'KLSE-PL'!H27</f>
        <v>-1048410</v>
      </c>
      <c r="D43" s="93">
        <v>-589885</v>
      </c>
      <c r="F43" s="154"/>
    </row>
    <row r="44" spans="1:6" s="152" customFormat="1" ht="15">
      <c r="A44" s="132" t="s">
        <v>106</v>
      </c>
      <c r="B44" s="132"/>
      <c r="C44" s="93">
        <v>0</v>
      </c>
      <c r="D44" s="93">
        <v>-334813</v>
      </c>
      <c r="F44" s="159"/>
    </row>
    <row r="45" spans="1:6" s="152" customFormat="1" ht="15">
      <c r="A45" s="156" t="s">
        <v>46</v>
      </c>
      <c r="B45" s="132"/>
      <c r="C45" s="93">
        <v>-13600</v>
      </c>
      <c r="D45" s="93">
        <v>-15535</v>
      </c>
      <c r="F45" s="154"/>
    </row>
    <row r="46" spans="1:6" s="152" customFormat="1" ht="15">
      <c r="A46" s="158" t="s">
        <v>152</v>
      </c>
      <c r="B46" s="132"/>
      <c r="C46" s="93">
        <v>7296</v>
      </c>
      <c r="D46" s="93">
        <v>0</v>
      </c>
      <c r="F46" s="154"/>
    </row>
    <row r="47" spans="1:6" s="152" customFormat="1" ht="15.75">
      <c r="A47" s="155" t="s">
        <v>108</v>
      </c>
      <c r="B47" s="132"/>
      <c r="C47" s="118">
        <f>SUM(C41:C46)</f>
        <v>-2477471</v>
      </c>
      <c r="D47" s="118">
        <f>SUM(D39:D46)</f>
        <v>-1212807</v>
      </c>
      <c r="F47" s="160"/>
    </row>
    <row r="48" spans="1:6" s="33" customFormat="1" ht="15">
      <c r="A48" s="101"/>
      <c r="B48" s="101"/>
      <c r="C48" s="124"/>
      <c r="D48" s="124"/>
      <c r="F48" s="32"/>
    </row>
    <row r="49" spans="1:6" s="33" customFormat="1" ht="15.75">
      <c r="A49" s="135" t="s">
        <v>127</v>
      </c>
      <c r="B49" s="101"/>
      <c r="C49" s="93"/>
      <c r="D49" s="93"/>
      <c r="F49" s="32">
        <v>3043309</v>
      </c>
    </row>
    <row r="50" spans="1:6" s="33" customFormat="1" ht="15.75">
      <c r="A50" s="100" t="s">
        <v>47</v>
      </c>
      <c r="B50" s="101"/>
      <c r="C50" s="93">
        <f>+C47+C38+C32</f>
        <v>-617918</v>
      </c>
      <c r="D50" s="93">
        <f>+D47+D38+D32</f>
        <v>-738145</v>
      </c>
      <c r="F50" s="105"/>
    </row>
    <row r="51" spans="1:6" s="33" customFormat="1" ht="15.75">
      <c r="A51" s="100"/>
      <c r="B51" s="101"/>
      <c r="C51" s="93"/>
      <c r="D51" s="93"/>
      <c r="F51" s="107"/>
    </row>
    <row r="52" spans="1:6" s="33" customFormat="1" ht="15.75">
      <c r="A52" s="100" t="s">
        <v>48</v>
      </c>
      <c r="B52" s="101"/>
      <c r="C52" s="93"/>
      <c r="D52" s="93"/>
      <c r="F52" s="32"/>
    </row>
    <row r="53" spans="1:6" s="33" customFormat="1" ht="15.75">
      <c r="A53" s="100" t="s">
        <v>107</v>
      </c>
      <c r="B53" s="101"/>
      <c r="C53" s="93">
        <f>D56</f>
        <v>1430183</v>
      </c>
      <c r="D53" s="93">
        <v>2168328</v>
      </c>
      <c r="F53" s="32"/>
    </row>
    <row r="54" spans="1:6" s="33" customFormat="1" ht="15.75">
      <c r="A54" s="100"/>
      <c r="B54" s="101"/>
      <c r="C54" s="127"/>
      <c r="D54" s="127"/>
      <c r="F54" s="32"/>
    </row>
    <row r="55" spans="1:6" s="33" customFormat="1" ht="15.75">
      <c r="A55" s="135" t="s">
        <v>48</v>
      </c>
      <c r="B55" s="101"/>
      <c r="C55" s="124"/>
      <c r="D55" s="124"/>
      <c r="F55" s="32"/>
    </row>
    <row r="56" spans="1:6" s="33" customFormat="1" ht="16.5" thickBot="1">
      <c r="A56" s="136" t="s">
        <v>49</v>
      </c>
      <c r="B56" s="101"/>
      <c r="C56" s="137">
        <f>SUM(C50:C53)</f>
        <v>812265</v>
      </c>
      <c r="D56" s="137">
        <f>SUM(D49:D53)</f>
        <v>1430183</v>
      </c>
      <c r="E56" s="106" t="s">
        <v>3</v>
      </c>
      <c r="F56" s="105">
        <v>262236.03</v>
      </c>
    </row>
    <row r="57" spans="1:6" s="33" customFormat="1" ht="15.75" thickTop="1">
      <c r="A57" s="101"/>
      <c r="B57" s="101"/>
      <c r="C57" s="93"/>
      <c r="D57" s="93"/>
      <c r="F57" s="106">
        <v>262236.03</v>
      </c>
    </row>
    <row r="58" spans="1:6" s="33" customFormat="1" ht="15">
      <c r="A58" s="101"/>
      <c r="B58" s="101"/>
      <c r="C58" s="93"/>
      <c r="D58" s="93"/>
      <c r="F58" s="106"/>
    </row>
    <row r="59" spans="1:6" s="33" customFormat="1" ht="15">
      <c r="A59" s="101"/>
      <c r="B59" s="101"/>
      <c r="C59" s="93"/>
      <c r="D59" s="93"/>
      <c r="F59" s="106"/>
    </row>
    <row r="60" spans="1:6" s="33" customFormat="1" ht="15">
      <c r="A60" s="101"/>
      <c r="B60" s="101"/>
      <c r="C60" s="93"/>
      <c r="D60" s="93"/>
      <c r="F60" s="106"/>
    </row>
    <row r="61" spans="1:6" s="33" customFormat="1" ht="15">
      <c r="A61" s="101"/>
      <c r="B61" s="101"/>
      <c r="C61" s="93"/>
      <c r="D61" s="93"/>
      <c r="F61" s="106"/>
    </row>
    <row r="62" spans="1:6" s="33" customFormat="1" ht="15">
      <c r="A62" s="101"/>
      <c r="B62" s="101"/>
      <c r="C62" s="93"/>
      <c r="D62" s="93"/>
      <c r="F62" s="106"/>
    </row>
    <row r="63" spans="1:7" s="33" customFormat="1" ht="15">
      <c r="A63" s="101" t="s">
        <v>50</v>
      </c>
      <c r="B63" s="101"/>
      <c r="C63" s="93"/>
      <c r="D63" s="93"/>
      <c r="F63" s="106"/>
      <c r="G63" s="106"/>
    </row>
    <row r="64" spans="1:6" s="33" customFormat="1" ht="15">
      <c r="A64" s="101" t="s">
        <v>51</v>
      </c>
      <c r="B64" s="101"/>
      <c r="C64" s="112"/>
      <c r="D64" s="112"/>
      <c r="F64" s="106">
        <v>-172892</v>
      </c>
    </row>
    <row r="65" spans="1:7" s="33" customFormat="1" ht="15">
      <c r="A65" s="101" t="s">
        <v>52</v>
      </c>
      <c r="B65" s="101"/>
      <c r="C65" s="93">
        <v>0</v>
      </c>
      <c r="D65" s="93">
        <v>149328</v>
      </c>
      <c r="F65" s="106"/>
      <c r="G65" s="106"/>
    </row>
    <row r="66" spans="1:8" s="33" customFormat="1" ht="15">
      <c r="A66" s="101" t="s">
        <v>53</v>
      </c>
      <c r="B66" s="101"/>
      <c r="C66" s="124">
        <f>'KLSE-BS'!B28</f>
        <v>812265</v>
      </c>
      <c r="D66" s="124">
        <v>1400100</v>
      </c>
      <c r="F66" s="106"/>
      <c r="H66" s="106"/>
    </row>
    <row r="67" spans="1:8" s="33" customFormat="1" ht="15">
      <c r="A67" s="101" t="s">
        <v>150</v>
      </c>
      <c r="B67" s="101"/>
      <c r="C67" s="127">
        <v>0</v>
      </c>
      <c r="D67" s="127">
        <v>-119245</v>
      </c>
      <c r="F67" s="106"/>
      <c r="H67" s="106"/>
    </row>
    <row r="68" spans="1:6" s="33" customFormat="1" ht="16.5" thickBot="1">
      <c r="A68" s="101"/>
      <c r="B68" s="101"/>
      <c r="C68" s="196">
        <f>SUM(C65:C67)</f>
        <v>812265</v>
      </c>
      <c r="D68" s="196">
        <f>SUM(D65:D67)</f>
        <v>1430183</v>
      </c>
      <c r="F68" s="106"/>
    </row>
    <row r="69" spans="1:4" s="33" customFormat="1" ht="15.75" thickTop="1">
      <c r="A69" s="101"/>
      <c r="B69" s="101"/>
      <c r="C69" s="138"/>
      <c r="D69" s="101"/>
    </row>
    <row r="70" spans="1:4" s="33" customFormat="1" ht="15">
      <c r="A70" s="33" t="s">
        <v>155</v>
      </c>
      <c r="B70" s="101"/>
      <c r="C70" s="101"/>
      <c r="D70" s="101"/>
    </row>
    <row r="71" spans="1:4" s="33" customFormat="1" ht="15">
      <c r="A71" s="101"/>
      <c r="B71" s="101"/>
      <c r="C71" s="132"/>
      <c r="D71" s="132"/>
    </row>
  </sheetData>
  <sheetProtection/>
  <printOptions/>
  <pageMargins left="0.76" right="0.25" top="0.63" bottom="0.32" header="0.01" footer="0.31"/>
  <pageSetup horizontalDpi="600" verticalDpi="600" orientation="portrait" paperSize="9" scale="70" r:id="rId1"/>
  <headerFooter alignWithMargins="0">
    <oddFooter>&amp;CPage 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34"/>
  <sheetViews>
    <sheetView zoomScale="75" zoomScaleNormal="75" zoomScalePageLayoutView="0" workbookViewId="0" topLeftCell="A7">
      <selection activeCell="E20" sqref="E20"/>
    </sheetView>
  </sheetViews>
  <sheetFormatPr defaultColWidth="9.140625" defaultRowHeight="12.75"/>
  <cols>
    <col min="1" max="1" width="32.8515625" style="15" customWidth="1"/>
    <col min="2" max="4" width="14.7109375" style="3" customWidth="1"/>
    <col min="5" max="5" width="16.421875" style="3" customWidth="1"/>
    <col min="6" max="6" width="14.7109375" style="3" customWidth="1"/>
    <col min="7" max="8" width="14.7109375" style="33" customWidth="1"/>
    <col min="9" max="9" width="9.140625" style="15" customWidth="1"/>
    <col min="10" max="10" width="16.140625" style="15" bestFit="1" customWidth="1"/>
    <col min="11" max="11" width="13.421875" style="15" bestFit="1" customWidth="1"/>
    <col min="12" max="16384" width="9.140625" style="15" customWidth="1"/>
  </cols>
  <sheetData>
    <row r="1" spans="1:6" ht="18.75">
      <c r="A1" s="97" t="s">
        <v>89</v>
      </c>
      <c r="B1" s="14"/>
      <c r="C1" s="14"/>
      <c r="D1" s="14"/>
      <c r="E1" s="14"/>
      <c r="F1" s="14"/>
    </row>
    <row r="2" spans="1:6" ht="18.75">
      <c r="A2" s="23" t="s">
        <v>90</v>
      </c>
      <c r="B2" s="14"/>
      <c r="C2" s="14"/>
      <c r="D2" s="14"/>
      <c r="E2" s="14"/>
      <c r="F2" s="14"/>
    </row>
    <row r="3" spans="1:6" ht="18.75">
      <c r="A3" s="97" t="s">
        <v>91</v>
      </c>
      <c r="B3" s="14"/>
      <c r="C3" s="14"/>
      <c r="D3" s="14"/>
      <c r="E3" s="14"/>
      <c r="F3" s="14"/>
    </row>
    <row r="5" spans="1:6" ht="18.75">
      <c r="A5" s="99" t="s">
        <v>54</v>
      </c>
      <c r="B5" s="14"/>
      <c r="C5" s="14"/>
      <c r="D5" s="14"/>
      <c r="E5" s="14"/>
      <c r="F5" s="14"/>
    </row>
    <row r="6" spans="1:6" ht="18.75">
      <c r="A6" s="98" t="s">
        <v>136</v>
      </c>
      <c r="B6" s="14"/>
      <c r="C6" s="14"/>
      <c r="D6" s="14"/>
      <c r="E6" s="14"/>
      <c r="F6" s="14"/>
    </row>
    <row r="7" spans="1:6" ht="18.75">
      <c r="A7" s="23" t="s">
        <v>3</v>
      </c>
      <c r="B7" s="14"/>
      <c r="C7" s="14"/>
      <c r="D7" s="14"/>
      <c r="E7" s="14"/>
      <c r="F7" s="14"/>
    </row>
    <row r="8" spans="1:6" ht="16.5" customHeight="1">
      <c r="A8" s="16"/>
      <c r="B8" s="14"/>
      <c r="C8" s="14"/>
      <c r="D8" s="14"/>
      <c r="E8" s="14"/>
      <c r="F8" s="14"/>
    </row>
    <row r="9" spans="1:6" ht="18" customHeight="1">
      <c r="A9" s="33"/>
      <c r="B9" s="143"/>
      <c r="C9" s="144" t="s">
        <v>112</v>
      </c>
      <c r="D9" s="143"/>
      <c r="E9" s="143"/>
      <c r="F9" s="143"/>
    </row>
    <row r="10" spans="1:8" s="17" customFormat="1" ht="18" customHeight="1">
      <c r="A10" s="109"/>
      <c r="B10" s="110"/>
      <c r="C10" s="110" t="s">
        <v>55</v>
      </c>
      <c r="D10" s="110" t="s">
        <v>56</v>
      </c>
      <c r="E10" s="110"/>
      <c r="F10" s="110"/>
      <c r="G10" s="109"/>
      <c r="H10" s="109"/>
    </row>
    <row r="11" spans="1:8" s="17" customFormat="1" ht="18" customHeight="1">
      <c r="A11" s="109"/>
      <c r="B11" s="110"/>
      <c r="C11" s="110" t="s">
        <v>57</v>
      </c>
      <c r="D11" s="110" t="s">
        <v>58</v>
      </c>
      <c r="E11" s="110"/>
      <c r="F11" s="110"/>
      <c r="G11" s="109"/>
      <c r="H11" s="109"/>
    </row>
    <row r="12" spans="1:8" s="17" customFormat="1" ht="18" customHeight="1">
      <c r="A12" s="109"/>
      <c r="B12" s="110"/>
      <c r="C12" s="110" t="s">
        <v>59</v>
      </c>
      <c r="D12" s="110" t="s">
        <v>60</v>
      </c>
      <c r="E12" s="110"/>
      <c r="F12" s="110"/>
      <c r="G12" s="109"/>
      <c r="H12" s="109"/>
    </row>
    <row r="13" spans="1:8" s="17" customFormat="1" ht="18" customHeight="1">
      <c r="A13" s="109"/>
      <c r="B13" s="110" t="s">
        <v>61</v>
      </c>
      <c r="C13" s="110" t="s">
        <v>62</v>
      </c>
      <c r="D13" s="110" t="s">
        <v>63</v>
      </c>
      <c r="E13" s="110" t="s">
        <v>64</v>
      </c>
      <c r="F13" s="110"/>
      <c r="G13" s="109" t="s">
        <v>113</v>
      </c>
      <c r="H13" s="109" t="s">
        <v>115</v>
      </c>
    </row>
    <row r="14" spans="1:8" s="17" customFormat="1" ht="18" customHeight="1">
      <c r="A14" s="109"/>
      <c r="B14" s="110" t="s">
        <v>65</v>
      </c>
      <c r="C14" s="110" t="s">
        <v>66</v>
      </c>
      <c r="D14" s="110" t="s">
        <v>67</v>
      </c>
      <c r="E14" s="110" t="s">
        <v>68</v>
      </c>
      <c r="F14" s="110" t="s">
        <v>69</v>
      </c>
      <c r="G14" s="109" t="s">
        <v>114</v>
      </c>
      <c r="H14" s="109" t="s">
        <v>116</v>
      </c>
    </row>
    <row r="15" spans="1:8" s="17" customFormat="1" ht="18" customHeight="1">
      <c r="A15" s="173"/>
      <c r="B15" s="110" t="s">
        <v>2</v>
      </c>
      <c r="C15" s="110" t="s">
        <v>2</v>
      </c>
      <c r="D15" s="110" t="s">
        <v>2</v>
      </c>
      <c r="E15" s="110" t="s">
        <v>2</v>
      </c>
      <c r="F15" s="110" t="s">
        <v>2</v>
      </c>
      <c r="G15" s="109" t="s">
        <v>2</v>
      </c>
      <c r="H15" s="109" t="s">
        <v>2</v>
      </c>
    </row>
    <row r="16" spans="1:8" s="18" customFormat="1" ht="18" customHeight="1">
      <c r="A16" s="103"/>
      <c r="B16" s="111"/>
      <c r="C16" s="111"/>
      <c r="D16" s="111"/>
      <c r="E16" s="111"/>
      <c r="F16" s="111"/>
      <c r="G16" s="103"/>
      <c r="H16" s="103"/>
    </row>
    <row r="17" spans="1:8" s="9" customFormat="1" ht="18" customHeight="1">
      <c r="A17" s="136" t="s">
        <v>137</v>
      </c>
      <c r="B17" s="125">
        <v>48131398</v>
      </c>
      <c r="C17" s="125">
        <v>0</v>
      </c>
      <c r="D17" s="125">
        <v>3664610</v>
      </c>
      <c r="E17" s="125">
        <f>'KLSE-BS'!D36</f>
        <v>-39722787</v>
      </c>
      <c r="F17" s="125">
        <f>SUM(B17:E17)</f>
        <v>12073221</v>
      </c>
      <c r="G17" s="140">
        <v>196720</v>
      </c>
      <c r="H17" s="140">
        <f>SUM(F17:G17)</f>
        <v>12269941</v>
      </c>
    </row>
    <row r="18" spans="1:8" ht="18" customHeight="1">
      <c r="A18" s="101"/>
      <c r="B18" s="20"/>
      <c r="C18" s="20"/>
      <c r="D18" s="20"/>
      <c r="E18" s="20"/>
      <c r="F18" s="20"/>
      <c r="H18" s="140"/>
    </row>
    <row r="19" spans="1:8" ht="18" customHeight="1">
      <c r="A19" s="101" t="s">
        <v>118</v>
      </c>
      <c r="B19" s="20">
        <v>0</v>
      </c>
      <c r="C19" s="20">
        <v>0</v>
      </c>
      <c r="D19" s="93">
        <f>-B19-C19</f>
        <v>0</v>
      </c>
      <c r="E19" s="93">
        <v>0</v>
      </c>
      <c r="F19" s="124">
        <v>0</v>
      </c>
      <c r="G19" s="154">
        <v>0</v>
      </c>
      <c r="H19" s="161">
        <f>SUM(F19:G19)</f>
        <v>0</v>
      </c>
    </row>
    <row r="20" spans="1:8" ht="18" customHeight="1">
      <c r="A20" s="133" t="s">
        <v>135</v>
      </c>
      <c r="B20" s="20">
        <v>0</v>
      </c>
      <c r="C20" s="20">
        <v>0</v>
      </c>
      <c r="D20" s="93">
        <v>0</v>
      </c>
      <c r="E20" s="93">
        <f>'KLSE-PL'!H37</f>
        <v>1144636</v>
      </c>
      <c r="F20" s="124">
        <f>SUM(B20:E20)</f>
        <v>1144636</v>
      </c>
      <c r="G20" s="154">
        <v>-60655</v>
      </c>
      <c r="H20" s="161">
        <f>SUM(F20:G20)</f>
        <v>1083981</v>
      </c>
    </row>
    <row r="21" spans="1:8" ht="18" customHeight="1">
      <c r="A21" s="101" t="s">
        <v>16</v>
      </c>
      <c r="B21" s="20">
        <v>0</v>
      </c>
      <c r="C21" s="20">
        <v>0</v>
      </c>
      <c r="D21" s="93">
        <v>0</v>
      </c>
      <c r="E21" s="93">
        <v>0</v>
      </c>
      <c r="F21" s="124">
        <f>SUM(B21:E21)</f>
        <v>0</v>
      </c>
      <c r="G21" s="162" t="s">
        <v>117</v>
      </c>
      <c r="H21" s="161">
        <f>SUM(F21:G21)</f>
        <v>0</v>
      </c>
    </row>
    <row r="22" spans="1:8" ht="18" customHeight="1">
      <c r="A22" s="101"/>
      <c r="B22" s="128"/>
      <c r="C22" s="128"/>
      <c r="D22" s="127"/>
      <c r="E22" s="127"/>
      <c r="F22" s="127"/>
      <c r="G22" s="163"/>
      <c r="H22" s="163"/>
    </row>
    <row r="23" spans="1:8" ht="18" customHeight="1">
      <c r="A23" s="102"/>
      <c r="B23" s="20"/>
      <c r="C23" s="20"/>
      <c r="D23" s="93"/>
      <c r="E23" s="93"/>
      <c r="F23" s="93"/>
      <c r="G23" s="152"/>
      <c r="H23" s="152"/>
    </row>
    <row r="24" spans="1:11" s="9" customFormat="1" ht="18" customHeight="1" thickBot="1">
      <c r="A24" s="136" t="s">
        <v>138</v>
      </c>
      <c r="B24" s="139">
        <f>SUM(B17:B23)</f>
        <v>48131398</v>
      </c>
      <c r="C24" s="139">
        <f>SUM(C17:C23)</f>
        <v>0</v>
      </c>
      <c r="D24" s="164">
        <f>SUM(D17:D23)</f>
        <v>3664610</v>
      </c>
      <c r="E24" s="164">
        <f>SUM(E17:E22)</f>
        <v>-38578151</v>
      </c>
      <c r="F24" s="164">
        <f>SUM(B24:E24)</f>
        <v>13217857</v>
      </c>
      <c r="G24" s="165">
        <f>SUM(G17:G23)</f>
        <v>136065</v>
      </c>
      <c r="H24" s="165">
        <f>SUM(H17:H23)</f>
        <v>13353922</v>
      </c>
      <c r="J24" s="145"/>
      <c r="K24" s="145"/>
    </row>
    <row r="25" spans="1:6" ht="18" customHeight="1" thickTop="1">
      <c r="A25" s="33"/>
      <c r="B25" s="32"/>
      <c r="C25" s="32"/>
      <c r="D25" s="32"/>
      <c r="E25" s="32"/>
      <c r="F25" s="32"/>
    </row>
    <row r="26" spans="1:10" ht="18" customHeight="1">
      <c r="A26" s="33"/>
      <c r="B26" s="32"/>
      <c r="C26" s="32"/>
      <c r="D26" s="32"/>
      <c r="E26" s="32"/>
      <c r="F26" s="32"/>
      <c r="J26" s="174"/>
    </row>
    <row r="27" spans="1:8" s="9" customFormat="1" ht="18" customHeight="1">
      <c r="A27" s="136" t="s">
        <v>111</v>
      </c>
      <c r="B27" s="125">
        <v>41858633</v>
      </c>
      <c r="C27" s="125">
        <v>8970055</v>
      </c>
      <c r="D27" s="125">
        <v>967320</v>
      </c>
      <c r="E27" s="125">
        <v>-32099182</v>
      </c>
      <c r="F27" s="125">
        <f>SUM(B27:E27)</f>
        <v>19696826</v>
      </c>
      <c r="G27" s="140">
        <v>86177</v>
      </c>
      <c r="H27" s="140">
        <f>SUM(F27:G27)</f>
        <v>19783003</v>
      </c>
    </row>
    <row r="28" spans="1:8" s="9" customFormat="1" ht="18" customHeight="1">
      <c r="A28" s="136"/>
      <c r="B28" s="125"/>
      <c r="C28" s="125"/>
      <c r="D28" s="125"/>
      <c r="E28" s="125"/>
      <c r="F28" s="125"/>
      <c r="G28" s="140"/>
      <c r="H28" s="140"/>
    </row>
    <row r="29" spans="1:8" ht="18" customHeight="1">
      <c r="A29" s="101" t="s">
        <v>118</v>
      </c>
      <c r="B29" s="20">
        <v>6272765</v>
      </c>
      <c r="C29" s="20">
        <v>-8970055</v>
      </c>
      <c r="D29" s="20">
        <v>2697290</v>
      </c>
      <c r="E29" s="20">
        <v>0</v>
      </c>
      <c r="F29" s="20">
        <f>SUM(B29:E29)</f>
        <v>0</v>
      </c>
      <c r="G29" s="32">
        <v>0</v>
      </c>
      <c r="H29" s="106">
        <f>SUM(F29:G29)</f>
        <v>0</v>
      </c>
    </row>
    <row r="30" spans="1:8" ht="18" customHeight="1">
      <c r="A30" s="133" t="s">
        <v>135</v>
      </c>
      <c r="B30" s="20">
        <v>0</v>
      </c>
      <c r="C30" s="20">
        <v>0</v>
      </c>
      <c r="D30" s="20">
        <v>0</v>
      </c>
      <c r="E30" s="20">
        <f>'KLSE-PL'!I37</f>
        <v>-7288792</v>
      </c>
      <c r="F30" s="125">
        <f>SUM(B30:E30)</f>
        <v>-7288792</v>
      </c>
      <c r="G30" s="32">
        <f>+'KLSE-PL'!I38</f>
        <v>110543</v>
      </c>
      <c r="H30" s="106">
        <f>SUM(F30:G30)</f>
        <v>-7178249</v>
      </c>
    </row>
    <row r="31" spans="1:8" ht="18" customHeight="1">
      <c r="A31" s="101" t="s">
        <v>16</v>
      </c>
      <c r="B31" s="20">
        <v>0</v>
      </c>
      <c r="C31" s="20">
        <v>0</v>
      </c>
      <c r="D31" s="20">
        <v>0</v>
      </c>
      <c r="E31" s="20">
        <v>-334813</v>
      </c>
      <c r="F31" s="125">
        <f>+E31</f>
        <v>-334813</v>
      </c>
      <c r="G31" s="32">
        <v>0</v>
      </c>
      <c r="H31" s="106">
        <f>SUM(F31:G31)</f>
        <v>-334813</v>
      </c>
    </row>
    <row r="32" spans="1:8" ht="18" customHeight="1">
      <c r="A32" s="101"/>
      <c r="B32" s="128"/>
      <c r="C32" s="128"/>
      <c r="D32" s="128"/>
      <c r="E32" s="128"/>
      <c r="F32" s="128"/>
      <c r="G32" s="108"/>
      <c r="H32" s="108"/>
    </row>
    <row r="33" spans="1:6" ht="18" customHeight="1">
      <c r="A33" s="102"/>
      <c r="B33" s="20"/>
      <c r="C33" s="20"/>
      <c r="D33" s="20"/>
      <c r="E33" s="20"/>
      <c r="F33" s="20"/>
    </row>
    <row r="34" spans="1:8" s="9" customFormat="1" ht="18" customHeight="1" thickBot="1">
      <c r="A34" s="136" t="s">
        <v>131</v>
      </c>
      <c r="B34" s="139">
        <f>SUM(B27:B33)</f>
        <v>48131398</v>
      </c>
      <c r="C34" s="139">
        <f>SUM(C27:C33)</f>
        <v>0</v>
      </c>
      <c r="D34" s="139">
        <f>SUM(D27:D33)</f>
        <v>3664610</v>
      </c>
      <c r="E34" s="139">
        <f>SUM(E27:E33)</f>
        <v>-39722787</v>
      </c>
      <c r="F34" s="139">
        <f>SUM(B34:E34)</f>
        <v>12073221</v>
      </c>
      <c r="G34" s="141">
        <f>SUM(G27:G33)</f>
        <v>196720</v>
      </c>
      <c r="H34" s="141">
        <f>SUM(H27:H33)</f>
        <v>12269941</v>
      </c>
    </row>
    <row r="35" ht="19.5" thickTop="1"/>
  </sheetData>
  <sheetProtection/>
  <printOptions/>
  <pageMargins left="0.47" right="0.27" top="0.43" bottom="0.42" header="0.196850393700787" footer="0.275590551181102"/>
  <pageSetup horizontalDpi="600" verticalDpi="600" orientation="portrait" paperSize="9" scale="70" r:id="rId2"/>
  <headerFooter alignWithMargins="0">
    <oddFooter>&amp;CPage 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Artwright Technology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thiru</dc:creator>
  <cp:keywords/>
  <dc:description/>
  <cp:lastModifiedBy>KCKCT </cp:lastModifiedBy>
  <cp:lastPrinted>2008-08-29T07:52:20Z</cp:lastPrinted>
  <dcterms:created xsi:type="dcterms:W3CDTF">2005-11-24T10:14:41Z</dcterms:created>
  <dcterms:modified xsi:type="dcterms:W3CDTF">2008-08-29T10:46:02Z</dcterms:modified>
  <cp:category/>
  <cp:version/>
  <cp:contentType/>
  <cp:contentStatus/>
</cp:coreProperties>
</file>