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KLSE-PL" sheetId="1" r:id="rId1"/>
    <sheet name="KLSE-BS" sheetId="2" r:id="rId2"/>
  </sheets>
  <externalReferences>
    <externalReference r:id="rId5"/>
  </externalReferences>
  <definedNames>
    <definedName name="_xlnm.Print_Area" localSheetId="1">'KLSE-BS'!$A$1:$F$81</definedName>
    <definedName name="_xlnm.Print_Area" localSheetId="0">'KLSE-PL'!$A$1:$G$73</definedName>
    <definedName name="_xlnm.Print_Titles" localSheetId="0">'KLSE-PL'!$1:$14</definedName>
  </definedNames>
  <calcPr fullCalcOnLoad="1"/>
</workbook>
</file>

<file path=xl/sharedStrings.xml><?xml version="1.0" encoding="utf-8"?>
<sst xmlns="http://schemas.openxmlformats.org/spreadsheetml/2006/main" count="157" uniqueCount="122">
  <si>
    <t>Artwright Holdings Berhad (274909-A)</t>
  </si>
  <si>
    <t>And its Subsidiary Companies</t>
  </si>
  <si>
    <t>Quarterly report on consolidated results for the financial quarter ended 31 March 2002</t>
  </si>
  <si>
    <t>The figures have not been audited.</t>
  </si>
  <si>
    <t>CONSOLIDATED INCOME STATEMENT</t>
  </si>
  <si>
    <t>INDIVIDUAL PERIOD</t>
  </si>
  <si>
    <t>CUMULATIVE PERIOD</t>
  </si>
  <si>
    <t>CURRENT YR</t>
  </si>
  <si>
    <t>PRECEDING YR</t>
  </si>
  <si>
    <t>QUARTER</t>
  </si>
  <si>
    <t>CORRESPOND.</t>
  </si>
  <si>
    <t>TO DATE</t>
  </si>
  <si>
    <t>PERIOD</t>
  </si>
  <si>
    <t xml:space="preserve"> </t>
  </si>
  <si>
    <t>RM'000</t>
  </si>
  <si>
    <t>1(a)</t>
  </si>
  <si>
    <t xml:space="preserve">  Revenue</t>
  </si>
  <si>
    <t xml:space="preserve">  (b)</t>
  </si>
  <si>
    <t xml:space="preserve">  Investment income</t>
  </si>
  <si>
    <t xml:space="preserve">  (c)</t>
  </si>
  <si>
    <t xml:space="preserve">  Other income </t>
  </si>
  <si>
    <t>2 (a)</t>
  </si>
  <si>
    <t xml:space="preserve">  Profit/(loss) before</t>
  </si>
  <si>
    <t xml:space="preserve">  finance cost,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</si>
  <si>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</si>
  <si>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</si>
  <si>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</si>
  <si>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Finance cost</t>
  </si>
  <si>
    <t xml:space="preserve">  Depreciation and amortisation</t>
  </si>
  <si>
    <t xml:space="preserve">  (d)</t>
  </si>
  <si>
    <t xml:space="preserve">  Exceptional items</t>
  </si>
  <si>
    <t xml:space="preserve">  (e)</t>
  </si>
  <si>
    <t>Profit/(loss) before income tax,</t>
  </si>
  <si>
    <t>minority interests and extraord items</t>
  </si>
  <si>
    <t xml:space="preserve">  </t>
  </si>
  <si>
    <t xml:space="preserve">  (f)</t>
  </si>
  <si>
    <t xml:space="preserve">  Share of profits &amp; losses of </t>
  </si>
  <si>
    <t>associated companies</t>
  </si>
  <si>
    <t xml:space="preserve">  (g)</t>
  </si>
  <si>
    <t xml:space="preserve">  Profit/(loss) before income tax, minority</t>
  </si>
  <si>
    <t xml:space="preserve">  interest &amp; extraordinary items</t>
  </si>
  <si>
    <t>(h)</t>
  </si>
  <si>
    <t>Income tax</t>
  </si>
  <si>
    <t>(i) i</t>
  </si>
  <si>
    <t xml:space="preserve">  Profit/(loss) after income tax</t>
  </si>
  <si>
    <t xml:space="preserve">  before deductiong minority interest.</t>
  </si>
  <si>
    <t xml:space="preserve">   ii</t>
  </si>
  <si>
    <t>Less Minority interests</t>
  </si>
  <si>
    <t>(j)</t>
  </si>
  <si>
    <t xml:space="preserve">Pre-acquisition profit/(loss), if </t>
  </si>
  <si>
    <t>applicable</t>
  </si>
  <si>
    <t>(k)</t>
  </si>
  <si>
    <t>Net profit/(loss) from ordinary activities</t>
  </si>
  <si>
    <t xml:space="preserve"> attributable to member of the company</t>
  </si>
  <si>
    <t>(l)(i)</t>
  </si>
  <si>
    <t xml:space="preserve">  Extraordinary items</t>
  </si>
  <si>
    <t xml:space="preserve">    ii</t>
  </si>
  <si>
    <t xml:space="preserve">  Less minority interests</t>
  </si>
  <si>
    <t xml:space="preserve">   iii</t>
  </si>
  <si>
    <t xml:space="preserve">  Extraordinary items attributable to</t>
  </si>
  <si>
    <t xml:space="preserve">  members of the company</t>
  </si>
  <si>
    <t>(m)</t>
  </si>
  <si>
    <t xml:space="preserve">  Net profit/(loss) attributable to</t>
  </si>
  <si>
    <t>3 (a)</t>
  </si>
  <si>
    <t xml:space="preserve">  Earnings per share based on 2(m)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</si>
  <si>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</si>
  <si>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</si>
  <si>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</si>
  <si>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</si>
  <si>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 xml:space="preserve">  Fully diluted (based on ordinary</t>
  </si>
  <si>
    <t xml:space="preserve">  shares-sen)</t>
  </si>
  <si>
    <t>CONSOLIDATED BALANCE SHEETS</t>
  </si>
  <si>
    <t>(Unaudited)</t>
  </si>
  <si>
    <t>(Audited)</t>
  </si>
  <si>
    <t>As At Current</t>
  </si>
  <si>
    <t>As At Preceding</t>
  </si>
  <si>
    <t>Year Quarter</t>
  </si>
  <si>
    <t>Financial Year End</t>
  </si>
  <si>
    <t>31.3.2002</t>
  </si>
  <si>
    <t>30.6.2001</t>
  </si>
  <si>
    <t>RM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</si>
  <si>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</si>
  <si>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</si>
  <si>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</si>
  <si>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</si>
  <si>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</si>
  <si>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</si>
  <si>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</si>
  <si>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</si>
  <si>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</si>
  <si>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</si>
  <si>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&amp; prepayments</t>
  </si>
  <si>
    <t>Fixed Deposits</t>
  </si>
  <si>
    <t>Cash and bank balances</t>
  </si>
  <si>
    <t>Others</t>
  </si>
  <si>
    <t>CURRENT LIABILITIES</t>
  </si>
  <si>
    <t>Trade payables</t>
  </si>
  <si>
    <t>Other payables &amp; accrued expenses</t>
  </si>
  <si>
    <t>Amount owing to directors</t>
  </si>
  <si>
    <t>Hire-Purchase and lease obligations</t>
  </si>
  <si>
    <t>-Current portion</t>
  </si>
  <si>
    <t>Long-term loans - Current portions</t>
  </si>
  <si>
    <t>Short term Bank borrowings</t>
  </si>
  <si>
    <t>Tax liabilities</t>
  </si>
  <si>
    <t>NET CURRENT ASSETS /  (LIABILITIES)</t>
  </si>
  <si>
    <t>NET ASSETS/(LIABILITIES)</t>
  </si>
  <si>
    <t>SHAREHOLDERS' FUNDS</t>
  </si>
  <si>
    <t>Share capital</t>
  </si>
  <si>
    <t>Reserves:-</t>
  </si>
  <si>
    <t>Share premium</t>
  </si>
  <si>
    <t>Revaluation Reserve</t>
  </si>
  <si>
    <t>Capital Reserve</t>
  </si>
  <si>
    <t>Statutory Reserve</t>
  </si>
  <si>
    <t>Accumulated Losses</t>
  </si>
  <si>
    <t>Minority interests</t>
  </si>
  <si>
    <t>Long Term Borrowings</t>
  </si>
  <si>
    <t xml:space="preserve">Long-term loans </t>
  </si>
  <si>
    <t>Other Long Term Liabilities</t>
  </si>
  <si>
    <t>Hire-purchase and lease obligations</t>
  </si>
  <si>
    <t>DEFERRED TAXATION</t>
  </si>
  <si>
    <t>control total</t>
  </si>
  <si>
    <t>NET TANGIBLE ASSETS PER SHARE (RM)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</si>
</sst>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(* #,##0.00_);_(* \(#,##0.00\);_(* &quot;-&quot;_);_(@_)"/>
    <numFmt numFmtId="165" formatCode="_ * #,##0_ ;_ * \-#,##0_ ;_ * &quot;-&quot;_ ;_ @_ "/>
  </numFmts>
  <fonts count="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0"/>
    </font>
    <font>
      <sz val="14"/>
      <name val="Arial"/>
      <family val="0"/>
    </font>
    <font>
      <sz val="11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1" fontId="1" fillId="0" borderId="3" xfId="0" applyNumberFormat="1" applyFont="1" applyFill="1" applyBorder="1" applyAlignment="1">
      <alignment horizontal="centerContinuous"/>
    </xf>
    <xf numFmtId="41" fontId="1" fillId="0" borderId="4" xfId="0" applyNumberFormat="1" applyFont="1" applyFill="1" applyBorder="1" applyAlignment="1">
      <alignment horizontal="centerContinuous"/>
    </xf>
    <xf numFmtId="41" fontId="1" fillId="0" borderId="5" xfId="0" applyNumberFormat="1" applyFont="1" applyFill="1" applyBorder="1" applyAlignment="1">
      <alignment horizontal="center"/>
    </xf>
    <xf numFmtId="41" fontId="1" fillId="0" borderId="6" xfId="0" applyNumberFormat="1" applyFont="1" applyFill="1" applyBorder="1" applyAlignment="1">
      <alignment horizontal="centerContinuous"/>
    </xf>
    <xf numFmtId="41" fontId="1" fillId="0" borderId="7" xfId="0" applyNumberFormat="1" applyFont="1" applyFill="1" applyBorder="1" applyAlignment="1" quotePrefix="1">
      <alignment horizontal="center"/>
    </xf>
    <xf numFmtId="41" fontId="1" fillId="0" borderId="2" xfId="0" applyNumberFormat="1" applyFont="1" applyFill="1" applyBorder="1" applyAlignment="1" quotePrefix="1">
      <alignment horizontal="center"/>
    </xf>
    <xf numFmtId="41" fontId="1" fillId="0" borderId="5" xfId="0" applyNumberFormat="1" applyFont="1" applyFill="1" applyBorder="1" applyAlignment="1" quotePrefix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1" fontId="1" fillId="0" borderId="9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 quotePrefix="1">
      <alignment horizontal="center"/>
    </xf>
    <xf numFmtId="14" fontId="1" fillId="0" borderId="9" xfId="0" applyNumberFormat="1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1" fontId="1" fillId="0" borderId="12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 quotePrefix="1">
      <alignment horizontal="center"/>
    </xf>
    <xf numFmtId="41" fontId="1" fillId="0" borderId="12" xfId="0" applyNumberFormat="1" applyFont="1" applyFill="1" applyBorder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41" fontId="1" fillId="0" borderId="9" xfId="0" applyNumberFormat="1" applyFont="1" applyFill="1" applyBorder="1" applyAlignment="1" quotePrefix="1">
      <alignment horizontal="center"/>
    </xf>
    <xf numFmtId="0" fontId="1" fillId="0" borderId="13" xfId="0" applyFont="1" applyFill="1" applyBorder="1" applyAlignment="1" quotePrefix="1">
      <alignment horizontal="center"/>
    </xf>
    <xf numFmtId="0" fontId="1" fillId="0" borderId="5" xfId="0" applyFont="1" applyFill="1" applyBorder="1" applyAlignment="1" quotePrefix="1">
      <alignment horizontal="left"/>
    </xf>
    <xf numFmtId="41" fontId="1" fillId="0" borderId="9" xfId="16" applyNumberFormat="1" applyFont="1" applyFill="1" applyBorder="1" applyAlignment="1">
      <alignment/>
    </xf>
    <xf numFmtId="41" fontId="1" fillId="0" borderId="5" xfId="16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1" fontId="1" fillId="0" borderId="12" xfId="16" applyNumberFormat="1" applyFont="1" applyFill="1" applyBorder="1" applyAlignment="1">
      <alignment/>
    </xf>
    <xf numFmtId="41" fontId="1" fillId="0" borderId="11" xfId="16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41" fontId="1" fillId="0" borderId="15" xfId="16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" fillId="0" borderId="11" xfId="0" applyFont="1" applyFill="1" applyBorder="1" applyAlignment="1" quotePrefix="1">
      <alignment horizontal="left"/>
    </xf>
    <xf numFmtId="0" fontId="1" fillId="0" borderId="14" xfId="0" applyFont="1" applyFill="1" applyBorder="1" applyAlignment="1" quotePrefix="1">
      <alignment horizontal="center"/>
    </xf>
    <xf numFmtId="41" fontId="1" fillId="0" borderId="12" xfId="16" applyNumberFormat="1" applyFont="1" applyFill="1" applyBorder="1" applyAlignment="1">
      <alignment horizontal="center"/>
    </xf>
    <xf numFmtId="41" fontId="1" fillId="0" borderId="9" xfId="16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1" fillId="0" borderId="14" xfId="0" applyFont="1" applyFill="1" applyBorder="1" applyAlignment="1" quotePrefix="1">
      <alignment/>
    </xf>
    <xf numFmtId="0" fontId="1" fillId="0" borderId="16" xfId="0" applyFont="1" applyFill="1" applyBorder="1" applyAlignment="1">
      <alignment/>
    </xf>
    <xf numFmtId="41" fontId="1" fillId="0" borderId="17" xfId="16" applyNumberFormat="1" applyFont="1" applyFill="1" applyBorder="1" applyAlignment="1">
      <alignment/>
    </xf>
    <xf numFmtId="41" fontId="1" fillId="0" borderId="16" xfId="16" applyNumberFormat="1" applyFont="1" applyFill="1" applyBorder="1" applyAlignment="1">
      <alignment/>
    </xf>
    <xf numFmtId="41" fontId="1" fillId="0" borderId="0" xfId="16" applyNumberFormat="1" applyFont="1" applyFill="1" applyBorder="1" applyAlignment="1">
      <alignment/>
    </xf>
    <xf numFmtId="39" fontId="1" fillId="0" borderId="12" xfId="16" applyNumberFormat="1" applyFont="1" applyFill="1" applyBorder="1" applyAlignment="1">
      <alignment/>
    </xf>
    <xf numFmtId="39" fontId="1" fillId="0" borderId="11" xfId="16" applyNumberFormat="1" applyFont="1" applyFill="1" applyBorder="1" applyAlignment="1">
      <alignment/>
    </xf>
    <xf numFmtId="164" fontId="1" fillId="0" borderId="9" xfId="16" applyNumberFormat="1" applyFont="1" applyFill="1" applyBorder="1" applyAlignment="1">
      <alignment/>
    </xf>
    <xf numFmtId="164" fontId="1" fillId="0" borderId="5" xfId="16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43" fontId="2" fillId="0" borderId="0" xfId="16" applyFont="1" applyAlignment="1">
      <alignment/>
    </xf>
    <xf numFmtId="39" fontId="1" fillId="0" borderId="0" xfId="16" applyNumberFormat="1" applyFont="1" applyAlignment="1">
      <alignment/>
    </xf>
    <xf numFmtId="43" fontId="1" fillId="0" borderId="0" xfId="16" applyFont="1" applyBorder="1" applyAlignment="1">
      <alignment/>
    </xf>
    <xf numFmtId="43" fontId="1" fillId="0" borderId="0" xfId="16" applyFont="1" applyAlignment="1">
      <alignment/>
    </xf>
    <xf numFmtId="0" fontId="2" fillId="0" borderId="0" xfId="15" applyFont="1" applyAlignment="1" quotePrefix="1">
      <alignment horizontal="left"/>
      <protection/>
    </xf>
    <xf numFmtId="0" fontId="2" fillId="0" borderId="0" xfId="0" applyFont="1" applyAlignment="1">
      <alignment/>
    </xf>
    <xf numFmtId="43" fontId="1" fillId="0" borderId="0" xfId="16" applyFont="1" applyAlignment="1">
      <alignment/>
    </xf>
    <xf numFmtId="39" fontId="1" fillId="0" borderId="0" xfId="16" applyNumberFormat="1" applyFont="1" applyAlignment="1">
      <alignment horizontal="center"/>
    </xf>
    <xf numFmtId="43" fontId="1" fillId="0" borderId="0" xfId="16" applyFont="1" applyBorder="1" applyAlignment="1">
      <alignment horizontal="center"/>
    </xf>
    <xf numFmtId="43" fontId="2" fillId="0" borderId="0" xfId="16" applyFont="1" applyFill="1" applyBorder="1" applyAlignment="1">
      <alignment/>
    </xf>
    <xf numFmtId="39" fontId="1" fillId="0" borderId="0" xfId="16" applyNumberFormat="1" applyFont="1" applyFill="1" applyBorder="1" applyAlignment="1">
      <alignment horizontal="center"/>
    </xf>
    <xf numFmtId="43" fontId="2" fillId="0" borderId="0" xfId="16" applyFont="1" applyFill="1" applyBorder="1" applyAlignment="1">
      <alignment horizontal="center"/>
    </xf>
    <xf numFmtId="39" fontId="1" fillId="0" borderId="0" xfId="16" applyNumberFormat="1" applyFont="1" applyFill="1" applyBorder="1" applyAlignment="1" quotePrefix="1">
      <alignment horizontal="center"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1" fontId="1" fillId="0" borderId="0" xfId="16" applyNumberFormat="1" applyFont="1" applyBorder="1" applyAlignment="1">
      <alignment/>
    </xf>
    <xf numFmtId="165" fontId="1" fillId="0" borderId="0" xfId="16" applyNumberFormat="1" applyFont="1" applyAlignment="1">
      <alignment/>
    </xf>
    <xf numFmtId="43" fontId="2" fillId="0" borderId="0" xfId="16" applyFont="1" applyAlignment="1" quotePrefix="1">
      <alignment horizontal="left"/>
    </xf>
    <xf numFmtId="0" fontId="1" fillId="0" borderId="0" xfId="0" applyFont="1" applyBorder="1" applyAlignment="1">
      <alignment/>
    </xf>
    <xf numFmtId="43" fontId="2" fillId="0" borderId="0" xfId="16" applyFont="1" applyAlignment="1">
      <alignment/>
    </xf>
    <xf numFmtId="39" fontId="1" fillId="0" borderId="0" xfId="0" applyNumberFormat="1" applyFont="1" applyBorder="1" applyAlignment="1">
      <alignment/>
    </xf>
    <xf numFmtId="39" fontId="3" fillId="0" borderId="0" xfId="0" applyNumberFormat="1" applyFont="1" applyAlignment="1">
      <alignment/>
    </xf>
    <xf numFmtId="43" fontId="5" fillId="0" borderId="0" xfId="16" applyFont="1" applyAlignment="1">
      <alignment/>
    </xf>
    <xf numFmtId="39" fontId="1" fillId="0" borderId="19" xfId="0" applyNumberFormat="1" applyFont="1" applyBorder="1" applyAlignment="1">
      <alignment/>
    </xf>
    <xf numFmtId="43" fontId="1" fillId="0" borderId="0" xfId="16" applyFont="1" applyAlignment="1" quotePrefix="1">
      <alignment horizontal="left"/>
    </xf>
    <xf numFmtId="39" fontId="1" fillId="0" borderId="19" xfId="16" applyNumberFormat="1" applyFont="1" applyBorder="1" applyAlignment="1">
      <alignment/>
    </xf>
    <xf numFmtId="39" fontId="1" fillId="0" borderId="0" xfId="16" applyNumberFormat="1" applyFont="1" applyBorder="1" applyAlignment="1">
      <alignment/>
    </xf>
    <xf numFmtId="39" fontId="2" fillId="0" borderId="20" xfId="16" applyNumberFormat="1" applyFont="1" applyBorder="1" applyAlignment="1">
      <alignment/>
    </xf>
    <xf numFmtId="39" fontId="1" fillId="0" borderId="20" xfId="16" applyNumberFormat="1" applyFont="1" applyBorder="1" applyAlignment="1">
      <alignment/>
    </xf>
    <xf numFmtId="43" fontId="2" fillId="0" borderId="0" xfId="16" applyFont="1" applyAlignment="1">
      <alignment horizontal="left"/>
    </xf>
    <xf numFmtId="43" fontId="1" fillId="0" borderId="0" xfId="16" applyFont="1" applyAlignment="1" quotePrefix="1">
      <alignment horizontal="left"/>
    </xf>
    <xf numFmtId="43" fontId="1" fillId="0" borderId="0" xfId="16" applyFont="1" applyAlignment="1">
      <alignment horizontal="left"/>
    </xf>
    <xf numFmtId="39" fontId="1" fillId="0" borderId="21" xfId="0" applyNumberFormat="1" applyFont="1" applyBorder="1" applyAlignment="1">
      <alignment/>
    </xf>
    <xf numFmtId="39" fontId="1" fillId="0" borderId="21" xfId="16" applyNumberFormat="1" applyFont="1" applyBorder="1" applyAlignment="1">
      <alignment/>
    </xf>
    <xf numFmtId="165" fontId="1" fillId="0" borderId="0" xfId="16" applyNumberFormat="1" applyFont="1" applyBorder="1" applyAlignment="1">
      <alignment/>
    </xf>
    <xf numFmtId="39" fontId="6" fillId="0" borderId="0" xfId="16" applyNumberFormat="1" applyFont="1" applyAlignment="1">
      <alignment/>
    </xf>
    <xf numFmtId="41" fontId="1" fillId="0" borderId="22" xfId="0" applyNumberFormat="1" applyFont="1" applyFill="1" applyBorder="1" applyAlignment="1" quotePrefix="1">
      <alignment horizontal="center"/>
    </xf>
    <xf numFmtId="43" fontId="2" fillId="0" borderId="0" xfId="16" applyFont="1" applyAlignment="1">
      <alignment wrapText="1"/>
    </xf>
    <xf numFmtId="39" fontId="1" fillId="0" borderId="0" xfId="16" applyNumberFormat="1" applyFont="1" applyAlignment="1">
      <alignment wrapText="1"/>
    </xf>
    <xf numFmtId="41" fontId="1" fillId="0" borderId="0" xfId="16" applyNumberFormat="1" applyFont="1" applyBorder="1" applyAlignment="1">
      <alignment wrapText="1"/>
    </xf>
    <xf numFmtId="43" fontId="1" fillId="0" borderId="0" xfId="16" applyFont="1" applyAlignment="1">
      <alignment wrapText="1"/>
    </xf>
    <xf numFmtId="43" fontId="1" fillId="0" borderId="0" xfId="16" applyFont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41" fontId="1" fillId="0" borderId="7" xfId="16" applyNumberFormat="1" applyFont="1" applyFill="1" applyBorder="1" applyAlignment="1">
      <alignment/>
    </xf>
    <xf numFmtId="41" fontId="1" fillId="0" borderId="2" xfId="16" applyNumberFormat="1" applyFont="1" applyFill="1" applyBorder="1" applyAlignment="1">
      <alignment/>
    </xf>
    <xf numFmtId="41" fontId="1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 quotePrefix="1">
      <alignment horizontal="center"/>
    </xf>
    <xf numFmtId="0" fontId="1" fillId="0" borderId="26" xfId="0" applyFont="1" applyFill="1" applyBorder="1" applyAlignment="1">
      <alignment/>
    </xf>
    <xf numFmtId="41" fontId="1" fillId="0" borderId="27" xfId="16" applyNumberFormat="1" applyFont="1" applyFill="1" applyBorder="1" applyAlignment="1">
      <alignment/>
    </xf>
    <xf numFmtId="41" fontId="1" fillId="0" borderId="26" xfId="16" applyNumberFormat="1" applyFont="1" applyFill="1" applyBorder="1" applyAlignment="1">
      <alignment/>
    </xf>
    <xf numFmtId="0" fontId="1" fillId="0" borderId="18" xfId="0" applyFont="1" applyFill="1" applyBorder="1" applyAlignment="1" quotePrefix="1">
      <alignment horizontal="center"/>
    </xf>
  </cellXfs>
  <cellStyles count="7">
    <cellStyle name="Normal" xfId="0"/>
    <cellStyle name="??_Sheet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CH6NWH6B\KLSEFIN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"/>
      <sheetName val="KLSE-PL"/>
      <sheetName val="sales rec"/>
      <sheetName val="KLSE-BS"/>
      <sheetName val="CBS"/>
      <sheetName val="CPL"/>
      <sheetName val="Adj"/>
      <sheetName val="0302AHB"/>
      <sheetName val="0302ATSB"/>
      <sheetName val="ATSB(Recon)"/>
      <sheetName val="0302AMSB"/>
      <sheetName val="0302AMFG"/>
      <sheetName val="0302AISB"/>
      <sheetName val="0302spc"/>
      <sheetName val="0302PER"/>
      <sheetName val="Q"/>
    </sheetNames>
    <sheetDataSet>
      <sheetData sheetId="4">
        <row r="8">
          <cell r="O8">
            <v>5520499.5</v>
          </cell>
        </row>
        <row r="9">
          <cell r="O9">
            <v>1656726.09</v>
          </cell>
        </row>
        <row r="11">
          <cell r="O11">
            <v>16625000</v>
          </cell>
        </row>
        <row r="12">
          <cell r="O12">
            <v>53000</v>
          </cell>
        </row>
        <row r="13">
          <cell r="O13">
            <v>3401020</v>
          </cell>
        </row>
        <row r="16">
          <cell r="O16">
            <v>6482780.319999999</v>
          </cell>
        </row>
        <row r="17">
          <cell r="O17">
            <v>23840148.699999996</v>
          </cell>
        </row>
        <row r="19">
          <cell r="O19">
            <v>3924108.039999999</v>
          </cell>
        </row>
        <row r="21">
          <cell r="O21">
            <v>302470.5</v>
          </cell>
        </row>
        <row r="22">
          <cell r="O22">
            <v>1602216.95</v>
          </cell>
        </row>
        <row r="26">
          <cell r="O26">
            <v>-3764568.76</v>
          </cell>
        </row>
        <row r="28">
          <cell r="O28">
            <v>-1850777.100000007</v>
          </cell>
        </row>
        <row r="30">
          <cell r="O30">
            <v>-180002</v>
          </cell>
        </row>
        <row r="31">
          <cell r="O31">
            <v>-172554.41</v>
          </cell>
        </row>
        <row r="32">
          <cell r="O32">
            <v>-17806.42</v>
          </cell>
        </row>
        <row r="34">
          <cell r="O34">
            <v>-1297</v>
          </cell>
        </row>
        <row r="42">
          <cell r="O42">
            <v>-37874500.32</v>
          </cell>
        </row>
        <row r="44">
          <cell r="O44">
            <v>-55203.41646666665</v>
          </cell>
        </row>
        <row r="50">
          <cell r="O50">
            <v>21878994</v>
          </cell>
        </row>
        <row r="51">
          <cell r="O51">
            <v>10935362</v>
          </cell>
        </row>
        <row r="52">
          <cell r="O52">
            <v>-13323095.322830305</v>
          </cell>
        </row>
      </sheetData>
      <sheetData sheetId="5">
        <row r="9">
          <cell r="M9">
            <v>6827136.3</v>
          </cell>
        </row>
        <row r="13">
          <cell r="M13">
            <v>-2804769.5600000015</v>
          </cell>
        </row>
        <row r="17">
          <cell r="M17">
            <v>-1739629</v>
          </cell>
        </row>
        <row r="19">
          <cell r="M19">
            <v>-2716721.5600000005</v>
          </cell>
        </row>
        <row r="21">
          <cell r="M21">
            <v>-840</v>
          </cell>
        </row>
        <row r="25">
          <cell r="M25">
            <v>-797594.0700000001</v>
          </cell>
        </row>
        <row r="29">
          <cell r="M29">
            <v>-52274</v>
          </cell>
        </row>
        <row r="37">
          <cell r="M37">
            <v>29831.907600000013</v>
          </cell>
        </row>
        <row r="61">
          <cell r="M61">
            <v>35775609.010000005</v>
          </cell>
        </row>
        <row r="62">
          <cell r="M62">
            <v>-29853.62000000477</v>
          </cell>
        </row>
        <row r="67">
          <cell r="M67">
            <v>7129099.49</v>
          </cell>
        </row>
        <row r="68">
          <cell r="M68">
            <v>-529142.1399999997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view="pageBreakPreview" zoomScale="60" zoomScaleNormal="75" workbookViewId="0" topLeftCell="A55">
      <selection activeCell="D79" sqref="D79"/>
    </sheetView>
  </sheetViews>
  <sheetFormatPr defaultColWidth="9.140625" defaultRowHeight="12.75"/>
  <cols>
    <col min="1" max="1" width="5.140625" style="1" customWidth="1"/>
    <col min="2" max="2" width="48.7109375" style="5" customWidth="1"/>
    <col min="3" max="3" width="19.57421875" style="3" customWidth="1"/>
    <col min="4" max="4" width="21.421875" style="3" customWidth="1"/>
    <col min="5" max="5" width="3.421875" style="3" customWidth="1"/>
    <col min="6" max="6" width="22.00390625" style="3" customWidth="1"/>
    <col min="7" max="7" width="24.140625" style="3" customWidth="1"/>
    <col min="8" max="8" width="17.7109375" style="3" customWidth="1"/>
    <col min="9" max="10" width="9.140625" style="4" customWidth="1"/>
    <col min="11" max="16384" width="9.140625" style="5" customWidth="1"/>
  </cols>
  <sheetData>
    <row r="1" ht="18.75">
      <c r="B1" s="2" t="s">
        <v>0</v>
      </c>
    </row>
    <row r="2" ht="18.75">
      <c r="B2" s="2" t="s">
        <v>1</v>
      </c>
    </row>
    <row r="4" ht="18.75">
      <c r="B4" s="6" t="s">
        <v>2</v>
      </c>
    </row>
    <row r="5" ht="18.75">
      <c r="B5" s="7" t="s">
        <v>3</v>
      </c>
    </row>
    <row r="7" spans="1:7" ht="18.75">
      <c r="A7" s="8"/>
      <c r="B7" s="9" t="s">
        <v>4</v>
      </c>
      <c r="C7" s="10"/>
      <c r="D7" s="10"/>
      <c r="E7" s="10"/>
      <c r="F7" s="10"/>
      <c r="G7" s="10"/>
    </row>
    <row r="8" ht="19.5" thickBot="1"/>
    <row r="9" spans="1:7" ht="19.5" thickBot="1">
      <c r="A9" s="11"/>
      <c r="B9" s="12"/>
      <c r="C9" s="13" t="s">
        <v>5</v>
      </c>
      <c r="D9" s="14"/>
      <c r="E9" s="15"/>
      <c r="F9" s="13" t="s">
        <v>6</v>
      </c>
      <c r="G9" s="16"/>
    </row>
    <row r="10" spans="1:7" ht="18.75">
      <c r="A10" s="11"/>
      <c r="B10" s="12"/>
      <c r="C10" s="17" t="s">
        <v>7</v>
      </c>
      <c r="D10" s="18" t="s">
        <v>8</v>
      </c>
      <c r="E10" s="15"/>
      <c r="F10" s="17" t="s">
        <v>7</v>
      </c>
      <c r="G10" s="19" t="s">
        <v>8</v>
      </c>
    </row>
    <row r="11" spans="1:7" ht="18.75">
      <c r="A11" s="20"/>
      <c r="B11" s="21"/>
      <c r="C11" s="22" t="s">
        <v>9</v>
      </c>
      <c r="D11" s="94" t="s">
        <v>10</v>
      </c>
      <c r="E11" s="23"/>
      <c r="F11" s="22" t="s">
        <v>11</v>
      </c>
      <c r="G11" s="19" t="s">
        <v>10</v>
      </c>
    </row>
    <row r="12" spans="1:7" ht="18.75">
      <c r="A12" s="20"/>
      <c r="B12" s="21"/>
      <c r="C12" s="22"/>
      <c r="D12" s="15" t="s">
        <v>9</v>
      </c>
      <c r="E12" s="15"/>
      <c r="F12" s="22"/>
      <c r="G12" s="15" t="s">
        <v>12</v>
      </c>
    </row>
    <row r="13" spans="1:7" ht="18.75">
      <c r="A13" s="20"/>
      <c r="B13" s="21" t="s">
        <v>13</v>
      </c>
      <c r="C13" s="24">
        <v>37346</v>
      </c>
      <c r="D13" s="23">
        <v>36981</v>
      </c>
      <c r="E13" s="23"/>
      <c r="F13" s="24">
        <v>37346</v>
      </c>
      <c r="G13" s="23">
        <v>36981</v>
      </c>
    </row>
    <row r="14" spans="1:7" ht="18.75">
      <c r="A14" s="25"/>
      <c r="B14" s="26"/>
      <c r="C14" s="27" t="s">
        <v>14</v>
      </c>
      <c r="D14" s="28" t="s">
        <v>14</v>
      </c>
      <c r="E14" s="28"/>
      <c r="F14" s="29" t="s">
        <v>14</v>
      </c>
      <c r="G14" s="28" t="s">
        <v>14</v>
      </c>
    </row>
    <row r="15" spans="1:7" ht="18.75">
      <c r="A15" s="30"/>
      <c r="B15" s="21"/>
      <c r="C15" s="22"/>
      <c r="D15" s="19"/>
      <c r="E15" s="19"/>
      <c r="F15" s="31"/>
      <c r="G15" s="19"/>
    </row>
    <row r="16" spans="1:7" ht="18.75">
      <c r="A16" s="32" t="s">
        <v>15</v>
      </c>
      <c r="B16" s="33" t="s">
        <v>16</v>
      </c>
      <c r="C16" s="34">
        <f>+ROUND('[1]CPL'!M9/1000,0)</f>
        <v>6827</v>
      </c>
      <c r="D16" s="35">
        <v>7797</v>
      </c>
      <c r="E16" s="35"/>
      <c r="F16" s="34">
        <f>16854+C16</f>
        <v>23681</v>
      </c>
      <c r="G16" s="35">
        <v>29523</v>
      </c>
    </row>
    <row r="17" spans="1:7" ht="18.75">
      <c r="A17" s="36"/>
      <c r="B17" s="26"/>
      <c r="C17" s="37"/>
      <c r="D17" s="38"/>
      <c r="E17" s="38"/>
      <c r="F17" s="37"/>
      <c r="G17" s="38"/>
    </row>
    <row r="18" spans="1:7" ht="18.75">
      <c r="A18" s="36" t="s">
        <v>17</v>
      </c>
      <c r="B18" s="26" t="s">
        <v>18</v>
      </c>
      <c r="C18" s="37">
        <v>0</v>
      </c>
      <c r="D18" s="38">
        <v>0</v>
      </c>
      <c r="E18" s="38"/>
      <c r="F18" s="37">
        <v>0</v>
      </c>
      <c r="G18" s="38">
        <v>0</v>
      </c>
    </row>
    <row r="19" spans="1:7" ht="18.75">
      <c r="A19" s="30"/>
      <c r="B19" s="21"/>
      <c r="C19" s="34"/>
      <c r="D19" s="35"/>
      <c r="E19" s="35"/>
      <c r="F19" s="34"/>
      <c r="G19" s="35"/>
    </row>
    <row r="20" spans="1:7" ht="18.75">
      <c r="A20" s="30" t="s">
        <v>19</v>
      </c>
      <c r="B20" s="33" t="s">
        <v>20</v>
      </c>
      <c r="C20" s="39">
        <f>+ROUND('[1]CPL'!M61/1000,0)+ROUND('[1]CPL'!M67/1000,0)</f>
        <v>42905</v>
      </c>
      <c r="D20" s="40">
        <v>1</v>
      </c>
      <c r="E20" s="35"/>
      <c r="F20" s="34">
        <f>161+C20</f>
        <v>43066</v>
      </c>
      <c r="G20" s="35">
        <v>884</v>
      </c>
    </row>
    <row r="21" spans="1:7" ht="18.75">
      <c r="A21" s="36"/>
      <c r="B21" s="26"/>
      <c r="C21" s="37"/>
      <c r="D21" s="38"/>
      <c r="E21" s="38"/>
      <c r="F21" s="37"/>
      <c r="G21" s="38"/>
    </row>
    <row r="22" spans="1:7" ht="18.75">
      <c r="A22" s="30"/>
      <c r="B22" s="21"/>
      <c r="C22" s="34"/>
      <c r="D22" s="35"/>
      <c r="E22" s="35"/>
      <c r="F22" s="34"/>
      <c r="G22" s="35"/>
    </row>
    <row r="23" spans="1:9" ht="18.75">
      <c r="A23" s="30" t="s">
        <v>21</v>
      </c>
      <c r="B23" s="33" t="s">
        <v>22</v>
      </c>
      <c r="C23" s="41"/>
      <c r="D23" s="42"/>
      <c r="E23" s="42"/>
      <c r="F23" s="41"/>
      <c r="G23" s="35"/>
      <c r="I23" s="4" t="s">
        <v>13</v>
      </c>
    </row>
    <row r="24" spans="1:7" ht="18.75">
      <c r="A24" s="30"/>
      <c r="B24" s="33" t="s">
        <v>23</v>
      </c>
      <c r="C24" s="34"/>
      <c r="D24" s="35"/>
      <c r="E24" s="35"/>
      <c r="F24" s="34"/>
      <c r="G24" s="35"/>
    </row>
    <row r="25" spans="1:7" ht="18.75">
      <c r="A25" s="30"/>
      <c r="B25" s="21" t="s">
        <v>24</v>
      </c>
      <c r="C25" s="34"/>
      <c r="D25" s="35"/>
      <c r="E25" s="35"/>
      <c r="F25" s="34"/>
      <c r="G25" s="35"/>
    </row>
    <row r="26" spans="1:7" ht="18.75">
      <c r="A26" s="30"/>
      <c r="B26" s="21" t="s">
        <v>25</v>
      </c>
      <c r="C26" s="34"/>
      <c r="D26" s="35"/>
      <c r="E26" s="35"/>
      <c r="F26" s="34"/>
      <c r="G26" s="35"/>
    </row>
    <row r="27" spans="1:7" ht="18.75">
      <c r="A27" s="36"/>
      <c r="B27" s="26" t="s">
        <v>26</v>
      </c>
      <c r="C27" s="37">
        <f>+ROUND(('[1]CPL'!M13+'[1]CPL'!M17+'[1]CPL'!M19+'[1]CPL'!M21)/1000,0)+ROUND('[1]CPL'!M62/1000,0)+C20</f>
        <v>35613</v>
      </c>
      <c r="D27" s="38">
        <v>823</v>
      </c>
      <c r="E27" s="38"/>
      <c r="F27" s="37">
        <f>1224+C27</f>
        <v>36837</v>
      </c>
      <c r="G27" s="38">
        <v>2374</v>
      </c>
    </row>
    <row r="28" spans="1:7" ht="18.75">
      <c r="A28" s="36"/>
      <c r="B28" s="26"/>
      <c r="C28" s="37"/>
      <c r="D28" s="38"/>
      <c r="E28" s="38"/>
      <c r="F28" s="37"/>
      <c r="G28" s="38"/>
    </row>
    <row r="29" spans="1:7" ht="18.75">
      <c r="A29" s="36" t="s">
        <v>17</v>
      </c>
      <c r="B29" s="43" t="s">
        <v>27</v>
      </c>
      <c r="C29" s="37">
        <f>-ROUND('[1]CPL'!M68/1000,0)</f>
        <v>529</v>
      </c>
      <c r="D29" s="38">
        <v>1430</v>
      </c>
      <c r="E29" s="38"/>
      <c r="F29" s="37">
        <f>3264+C29</f>
        <v>3793</v>
      </c>
      <c r="G29" s="38">
        <v>4088</v>
      </c>
    </row>
    <row r="30" spans="1:7" ht="18.75">
      <c r="A30" s="36"/>
      <c r="B30" s="43"/>
      <c r="C30" s="37"/>
      <c r="D30" s="38"/>
      <c r="E30" s="38"/>
      <c r="F30" s="37"/>
      <c r="G30" s="38"/>
    </row>
    <row r="31" spans="1:7" ht="18.75">
      <c r="A31" s="44" t="s">
        <v>19</v>
      </c>
      <c r="B31" s="43" t="s">
        <v>28</v>
      </c>
      <c r="C31" s="37">
        <f>-ROUND('[1]CPL'!M25/1000,0)-ROUND('[1]CPL'!M29/1000,0)</f>
        <v>850</v>
      </c>
      <c r="D31" s="38">
        <v>1250</v>
      </c>
      <c r="E31" s="38"/>
      <c r="F31" s="37">
        <f>2382+C31</f>
        <v>3232</v>
      </c>
      <c r="G31" s="38">
        <v>3782</v>
      </c>
    </row>
    <row r="32" spans="1:7" ht="18.75">
      <c r="A32" s="44"/>
      <c r="B32" s="26"/>
      <c r="C32" s="37"/>
      <c r="D32" s="38"/>
      <c r="E32" s="38"/>
      <c r="F32" s="37"/>
      <c r="G32" s="38"/>
    </row>
    <row r="33" spans="1:7" ht="18.75">
      <c r="A33" s="36" t="s">
        <v>29</v>
      </c>
      <c r="B33" s="26" t="s">
        <v>30</v>
      </c>
      <c r="C33" s="37">
        <v>0</v>
      </c>
      <c r="D33" s="38">
        <v>0</v>
      </c>
      <c r="E33" s="38"/>
      <c r="F33" s="37">
        <v>0</v>
      </c>
      <c r="G33" s="38">
        <v>0</v>
      </c>
    </row>
    <row r="34" spans="1:7" ht="18.75">
      <c r="A34" s="30"/>
      <c r="B34" s="21"/>
      <c r="C34" s="34"/>
      <c r="D34" s="35"/>
      <c r="E34" s="35"/>
      <c r="F34" s="34"/>
      <c r="G34" s="35"/>
    </row>
    <row r="35" spans="1:9" ht="18.75">
      <c r="A35" s="30" t="s">
        <v>31</v>
      </c>
      <c r="B35" s="33" t="s">
        <v>32</v>
      </c>
      <c r="C35" s="41"/>
      <c r="D35" s="42"/>
      <c r="E35" s="42"/>
      <c r="F35" s="41" t="s">
        <v>13</v>
      </c>
      <c r="G35" s="35"/>
      <c r="I35" s="4" t="s">
        <v>13</v>
      </c>
    </row>
    <row r="36" spans="1:7" ht="18.75">
      <c r="A36" s="30"/>
      <c r="B36" s="33" t="s">
        <v>33</v>
      </c>
      <c r="C36" s="34">
        <f>+C27-C29-C31+C33</f>
        <v>34234</v>
      </c>
      <c r="D36" s="35">
        <f>+D27-D29-D31+D33</f>
        <v>-1857</v>
      </c>
      <c r="E36" s="35"/>
      <c r="F36" s="34">
        <f>+F27-F29-F31+F33</f>
        <v>29812</v>
      </c>
      <c r="G36" s="35">
        <f>+G27-G29-G31+G33</f>
        <v>-5496</v>
      </c>
    </row>
    <row r="37" spans="1:7" ht="18.75">
      <c r="A37" s="36"/>
      <c r="B37" s="43" t="s">
        <v>34</v>
      </c>
      <c r="C37" s="37"/>
      <c r="D37" s="38"/>
      <c r="E37" s="38"/>
      <c r="F37" s="37"/>
      <c r="G37" s="38"/>
    </row>
    <row r="38" spans="1:7" ht="18.75">
      <c r="A38" s="30" t="s">
        <v>35</v>
      </c>
      <c r="B38" s="33" t="s">
        <v>36</v>
      </c>
      <c r="C38" s="34">
        <v>0</v>
      </c>
      <c r="D38" s="35">
        <v>0</v>
      </c>
      <c r="E38" s="35"/>
      <c r="F38" s="34">
        <v>0</v>
      </c>
      <c r="G38" s="35">
        <v>0</v>
      </c>
    </row>
    <row r="39" spans="1:7" ht="18.75">
      <c r="A39" s="36"/>
      <c r="B39" s="43" t="s">
        <v>37</v>
      </c>
      <c r="C39" s="37"/>
      <c r="D39" s="38"/>
      <c r="E39" s="38"/>
      <c r="F39" s="37" t="s">
        <v>13</v>
      </c>
      <c r="G39" s="38"/>
    </row>
    <row r="40" spans="1:7" ht="18.75">
      <c r="A40" s="30"/>
      <c r="B40" s="33"/>
      <c r="C40" s="34"/>
      <c r="D40" s="35"/>
      <c r="E40" s="35"/>
      <c r="F40" s="34"/>
      <c r="G40" s="35"/>
    </row>
    <row r="41" spans="1:9" ht="18.75">
      <c r="A41" s="30" t="s">
        <v>38</v>
      </c>
      <c r="B41" s="33" t="s">
        <v>39</v>
      </c>
      <c r="C41" s="41"/>
      <c r="D41" s="42"/>
      <c r="E41" s="42"/>
      <c r="F41" s="41"/>
      <c r="G41" s="35"/>
      <c r="I41" s="4" t="s">
        <v>13</v>
      </c>
    </row>
    <row r="42" spans="1:8" ht="18.75">
      <c r="A42" s="30"/>
      <c r="B42" s="33" t="s">
        <v>40</v>
      </c>
      <c r="C42" s="34">
        <f>SUM(C36:C39)</f>
        <v>34234</v>
      </c>
      <c r="D42" s="35">
        <f>SUM(D36:D39)</f>
        <v>-1857</v>
      </c>
      <c r="E42" s="35"/>
      <c r="F42" s="34">
        <f>SUM(F36:F39)</f>
        <v>29812</v>
      </c>
      <c r="G42" s="35">
        <f>SUM(G36:G39)</f>
        <v>-5496</v>
      </c>
      <c r="H42" s="3" t="s">
        <v>13</v>
      </c>
    </row>
    <row r="43" spans="1:7" ht="18.75">
      <c r="A43" s="36"/>
      <c r="B43" s="26"/>
      <c r="C43" s="37"/>
      <c r="D43" s="38"/>
      <c r="E43" s="38"/>
      <c r="F43" s="37"/>
      <c r="G43" s="38"/>
    </row>
    <row r="44" spans="1:7" ht="18.75">
      <c r="A44" s="36" t="s">
        <v>41</v>
      </c>
      <c r="B44" s="26" t="s">
        <v>42</v>
      </c>
      <c r="C44" s="45">
        <v>0</v>
      </c>
      <c r="D44" s="38">
        <v>0</v>
      </c>
      <c r="E44" s="38"/>
      <c r="F44" s="45">
        <v>0</v>
      </c>
      <c r="G44" s="38">
        <v>0</v>
      </c>
    </row>
    <row r="45" spans="1:7" ht="18.75">
      <c r="A45" s="30"/>
      <c r="B45" s="21"/>
      <c r="C45" s="46"/>
      <c r="D45" s="35"/>
      <c r="E45" s="35"/>
      <c r="F45" s="46"/>
      <c r="G45" s="35"/>
    </row>
    <row r="46" spans="1:8" ht="18.75">
      <c r="A46" s="32" t="s">
        <v>43</v>
      </c>
      <c r="B46" s="33" t="s">
        <v>44</v>
      </c>
      <c r="C46" s="41"/>
      <c r="D46" s="42"/>
      <c r="E46" s="42"/>
      <c r="F46" s="41"/>
      <c r="G46" s="35"/>
      <c r="H46" s="3" t="s">
        <v>13</v>
      </c>
    </row>
    <row r="47" spans="1:7" ht="18.75">
      <c r="A47" s="47"/>
      <c r="B47" s="33" t="s">
        <v>45</v>
      </c>
      <c r="C47" s="34">
        <f>+C42-C44</f>
        <v>34234</v>
      </c>
      <c r="D47" s="35">
        <f>+D42-D44</f>
        <v>-1857</v>
      </c>
      <c r="E47" s="35"/>
      <c r="F47" s="34">
        <f>+F42-F44</f>
        <v>29812</v>
      </c>
      <c r="G47" s="35">
        <f>+G42-G44</f>
        <v>-5496</v>
      </c>
    </row>
    <row r="48" spans="1:7" ht="18.75">
      <c r="A48" s="36"/>
      <c r="B48" s="26"/>
      <c r="C48" s="37"/>
      <c r="D48" s="38"/>
      <c r="E48" s="38"/>
      <c r="F48" s="37"/>
      <c r="G48" s="38"/>
    </row>
    <row r="49" spans="1:7" ht="18.75">
      <c r="A49" s="48" t="s">
        <v>46</v>
      </c>
      <c r="B49" s="43" t="s">
        <v>47</v>
      </c>
      <c r="C49" s="37">
        <f>-ROUND('[1]CPL'!M37/1000,2)</f>
        <v>-29.83</v>
      </c>
      <c r="D49" s="38">
        <v>-102</v>
      </c>
      <c r="E49" s="38"/>
      <c r="F49" s="37">
        <f>37+C49</f>
        <v>7.170000000000002</v>
      </c>
      <c r="G49" s="38">
        <v>-35</v>
      </c>
    </row>
    <row r="50" spans="1:7" ht="18.75">
      <c r="A50" s="32"/>
      <c r="B50" s="21"/>
      <c r="C50" s="34"/>
      <c r="D50" s="35"/>
      <c r="E50" s="35"/>
      <c r="F50" s="34"/>
      <c r="G50" s="35"/>
    </row>
    <row r="51" spans="1:7" ht="18.75">
      <c r="A51" s="30" t="s">
        <v>48</v>
      </c>
      <c r="B51" s="21" t="s">
        <v>49</v>
      </c>
      <c r="C51" s="34"/>
      <c r="D51" s="35"/>
      <c r="E51" s="35"/>
      <c r="F51" s="34"/>
      <c r="G51" s="35"/>
    </row>
    <row r="52" spans="1:7" ht="18.75">
      <c r="A52" s="32"/>
      <c r="B52" s="21" t="s">
        <v>50</v>
      </c>
      <c r="C52" s="34">
        <v>0</v>
      </c>
      <c r="D52" s="35">
        <v>0</v>
      </c>
      <c r="E52" s="35"/>
      <c r="F52" s="34">
        <v>0</v>
      </c>
      <c r="G52" s="35">
        <v>0</v>
      </c>
    </row>
    <row r="53" spans="1:7" ht="18.75">
      <c r="A53" s="44"/>
      <c r="B53" s="26"/>
      <c r="C53" s="37"/>
      <c r="D53" s="38"/>
      <c r="E53" s="38"/>
      <c r="F53" s="37"/>
      <c r="G53" s="38"/>
    </row>
    <row r="54" spans="1:8" ht="18.75">
      <c r="A54" s="30" t="s">
        <v>51</v>
      </c>
      <c r="B54" s="21" t="s">
        <v>52</v>
      </c>
      <c r="C54" s="41"/>
      <c r="D54" s="42" t="s">
        <v>13</v>
      </c>
      <c r="E54" s="42"/>
      <c r="F54" s="41"/>
      <c r="G54" s="35"/>
      <c r="H54" s="3" t="s">
        <v>13</v>
      </c>
    </row>
    <row r="55" spans="1:7" ht="18.75">
      <c r="A55" s="36"/>
      <c r="B55" s="43" t="s">
        <v>53</v>
      </c>
      <c r="C55" s="37">
        <f>+C47-C49</f>
        <v>34263.83</v>
      </c>
      <c r="D55" s="38">
        <f>+D47-D49</f>
        <v>-1755</v>
      </c>
      <c r="E55" s="38"/>
      <c r="F55" s="37">
        <f>+F47-F49</f>
        <v>29804.83</v>
      </c>
      <c r="G55" s="38">
        <f>+G47-G49</f>
        <v>-5461</v>
      </c>
    </row>
    <row r="56" spans="1:7" ht="18.75">
      <c r="A56" s="36"/>
      <c r="B56" s="43"/>
      <c r="C56" s="37"/>
      <c r="D56" s="38"/>
      <c r="E56" s="38"/>
      <c r="F56" s="37"/>
      <c r="G56" s="38"/>
    </row>
    <row r="57" spans="1:7" ht="18.75">
      <c r="A57" s="44" t="s">
        <v>54</v>
      </c>
      <c r="B57" s="26" t="s">
        <v>55</v>
      </c>
      <c r="C57" s="37">
        <v>0</v>
      </c>
      <c r="D57" s="38">
        <v>0</v>
      </c>
      <c r="E57" s="38"/>
      <c r="F57" s="37">
        <v>0</v>
      </c>
      <c r="G57" s="38">
        <v>0</v>
      </c>
    </row>
    <row r="58" spans="1:7" ht="18.75">
      <c r="A58" s="44"/>
      <c r="B58" s="26"/>
      <c r="C58" s="37"/>
      <c r="D58" s="38"/>
      <c r="E58" s="38"/>
      <c r="F58" s="37"/>
      <c r="G58" s="38"/>
    </row>
    <row r="59" spans="1:7" ht="18.75">
      <c r="A59" s="106" t="s">
        <v>56</v>
      </c>
      <c r="B59" s="107" t="s">
        <v>57</v>
      </c>
      <c r="C59" s="108">
        <v>0</v>
      </c>
      <c r="D59" s="109">
        <v>0</v>
      </c>
      <c r="E59" s="109"/>
      <c r="F59" s="108">
        <v>0</v>
      </c>
      <c r="G59" s="109">
        <v>0</v>
      </c>
    </row>
    <row r="60" spans="1:7" ht="19.5" thickBot="1">
      <c r="A60" s="110"/>
      <c r="B60" s="49"/>
      <c r="C60" s="50"/>
      <c r="D60" s="51"/>
      <c r="E60" s="51"/>
      <c r="F60" s="50"/>
      <c r="G60" s="51"/>
    </row>
    <row r="61" spans="1:10" s="105" customFormat="1" ht="18.75">
      <c r="A61" s="100" t="s">
        <v>58</v>
      </c>
      <c r="B61" s="12" t="s">
        <v>59</v>
      </c>
      <c r="C61" s="101"/>
      <c r="D61" s="102"/>
      <c r="E61" s="102"/>
      <c r="F61" s="101"/>
      <c r="G61" s="102"/>
      <c r="H61" s="103"/>
      <c r="I61" s="104"/>
      <c r="J61" s="104"/>
    </row>
    <row r="62" spans="1:7" ht="18.75">
      <c r="A62" s="36"/>
      <c r="B62" s="26" t="s">
        <v>60</v>
      </c>
      <c r="C62" s="37">
        <v>0</v>
      </c>
      <c r="D62" s="38">
        <v>0</v>
      </c>
      <c r="E62" s="38"/>
      <c r="F62" s="37">
        <v>0</v>
      </c>
      <c r="G62" s="38">
        <v>0</v>
      </c>
    </row>
    <row r="63" spans="1:7" ht="18.75">
      <c r="A63" s="30"/>
      <c r="B63" s="21"/>
      <c r="C63" s="34" t="s">
        <v>13</v>
      </c>
      <c r="D63" s="35"/>
      <c r="E63" s="35"/>
      <c r="F63" s="34"/>
      <c r="G63" s="35"/>
    </row>
    <row r="64" spans="1:8" ht="18.75">
      <c r="A64" s="30" t="s">
        <v>61</v>
      </c>
      <c r="B64" s="33" t="s">
        <v>62</v>
      </c>
      <c r="C64" s="41"/>
      <c r="D64" s="42"/>
      <c r="E64" s="42"/>
      <c r="F64" s="41"/>
      <c r="G64" s="35"/>
      <c r="H64" s="52"/>
    </row>
    <row r="65" spans="1:7" ht="18.75">
      <c r="A65" s="36"/>
      <c r="B65" s="26" t="s">
        <v>60</v>
      </c>
      <c r="C65" s="37">
        <f>SUM(C55:C62)</f>
        <v>34263.83</v>
      </c>
      <c r="D65" s="38">
        <f>SUM(D55:D62)</f>
        <v>-1755</v>
      </c>
      <c r="E65" s="38"/>
      <c r="F65" s="37">
        <f>SUM(F55:F62)</f>
        <v>29804.83</v>
      </c>
      <c r="G65" s="38">
        <f>SUM(G55:G62)</f>
        <v>-5461</v>
      </c>
    </row>
    <row r="66" spans="1:7" ht="18.75">
      <c r="A66" s="30"/>
      <c r="B66" s="21"/>
      <c r="C66" s="34"/>
      <c r="D66" s="35"/>
      <c r="E66" s="35"/>
      <c r="F66" s="34"/>
      <c r="G66" s="35"/>
    </row>
    <row r="67" spans="1:7" ht="18.75">
      <c r="A67" s="30" t="s">
        <v>63</v>
      </c>
      <c r="B67" s="33" t="s">
        <v>64</v>
      </c>
      <c r="C67" s="34"/>
      <c r="D67" s="35"/>
      <c r="E67" s="35"/>
      <c r="F67" s="34" t="s">
        <v>13</v>
      </c>
      <c r="G67" s="35"/>
    </row>
    <row r="68" spans="1:7" ht="18.75">
      <c r="A68" s="30"/>
      <c r="B68" s="21" t="s">
        <v>65</v>
      </c>
      <c r="C68" s="34"/>
      <c r="D68" s="35"/>
      <c r="E68" s="35"/>
      <c r="F68" s="34"/>
      <c r="G68" s="35"/>
    </row>
    <row r="69" spans="1:7" ht="18.75">
      <c r="A69" s="36"/>
      <c r="B69" s="26" t="s">
        <v>66</v>
      </c>
      <c r="C69" s="37"/>
      <c r="D69" s="38"/>
      <c r="E69" s="38"/>
      <c r="F69" s="37"/>
      <c r="G69" s="38"/>
    </row>
    <row r="70" spans="1:8" ht="18.75">
      <c r="A70" s="36" t="s">
        <v>67</v>
      </c>
      <c r="B70" s="26" t="s">
        <v>68</v>
      </c>
      <c r="C70" s="53">
        <v>169.41</v>
      </c>
      <c r="D70" s="54">
        <f>ROUND(+D65/19970*100,2)</f>
        <v>-8.79</v>
      </c>
      <c r="E70" s="54"/>
      <c r="F70" s="53">
        <v>148.63</v>
      </c>
      <c r="G70" s="54">
        <f>ROUND(+G65/19970*100,2)</f>
        <v>-27.35</v>
      </c>
      <c r="H70" s="3" t="s">
        <v>13</v>
      </c>
    </row>
    <row r="71" spans="1:7" ht="18.75">
      <c r="A71" s="32" t="s">
        <v>56</v>
      </c>
      <c r="B71" s="21" t="s">
        <v>69</v>
      </c>
      <c r="C71" s="55"/>
      <c r="D71" s="56"/>
      <c r="E71" s="56"/>
      <c r="F71" s="55"/>
      <c r="G71" s="56"/>
    </row>
    <row r="72" spans="1:7" ht="18.75">
      <c r="A72" s="36"/>
      <c r="B72" s="43" t="s">
        <v>70</v>
      </c>
      <c r="C72" s="37">
        <v>0</v>
      </c>
      <c r="D72" s="38">
        <v>0</v>
      </c>
      <c r="E72" s="38"/>
      <c r="F72" s="37">
        <v>0</v>
      </c>
      <c r="G72" s="38">
        <v>0</v>
      </c>
    </row>
    <row r="73" spans="1:7" ht="19.5" thickBot="1">
      <c r="A73" s="57"/>
      <c r="B73" s="49"/>
      <c r="C73" s="50"/>
      <c r="D73" s="51"/>
      <c r="E73" s="51"/>
      <c r="F73" s="50"/>
      <c r="G73" s="51"/>
    </row>
    <row r="74" spans="3:7" ht="18.75">
      <c r="C74" s="52"/>
      <c r="D74" s="52"/>
      <c r="E74" s="52"/>
      <c r="F74" s="52"/>
      <c r="G74" s="52"/>
    </row>
    <row r="75" spans="3:7" ht="18.75">
      <c r="C75" s="52"/>
      <c r="D75" s="52"/>
      <c r="E75" s="52"/>
      <c r="F75" s="52"/>
      <c r="G75" s="52"/>
    </row>
  </sheetData>
  <printOptions/>
  <pageMargins left="0.75" right="0.75" top="1" bottom="1" header="0.5" footer="0.5"/>
  <pageSetup horizontalDpi="600" verticalDpi="600" orientation="portrait" scale="59" r:id="rId1"/>
  <rowBreaks count="1" manualBreakCount="1">
    <brk id="60" max="6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60" zoomScaleNormal="75" workbookViewId="0" topLeftCell="A30">
      <selection activeCell="A31" sqref="A31"/>
    </sheetView>
  </sheetViews>
  <sheetFormatPr defaultColWidth="9.140625" defaultRowHeight="12.75"/>
  <cols>
    <col min="1" max="1" width="59.7109375" style="61" customWidth="1"/>
    <col min="2" max="2" width="26.8515625" style="59" customWidth="1"/>
    <col min="3" max="3" width="9.28125" style="60" customWidth="1"/>
    <col min="4" max="4" width="23.57421875" style="59" customWidth="1"/>
    <col min="5" max="5" width="1.8515625" style="61" customWidth="1"/>
    <col min="6" max="6" width="5.7109375" style="60" customWidth="1"/>
    <col min="7" max="16384" width="9.140625" style="61" customWidth="1"/>
  </cols>
  <sheetData>
    <row r="1" ht="18.75">
      <c r="A1" s="58" t="s">
        <v>0</v>
      </c>
    </row>
    <row r="2" ht="18.75">
      <c r="A2" s="58" t="s">
        <v>1</v>
      </c>
    </row>
    <row r="3" ht="18.75">
      <c r="A3" s="58"/>
    </row>
    <row r="4" ht="18.75">
      <c r="A4" s="62" t="s">
        <v>2</v>
      </c>
    </row>
    <row r="5" ht="18.75">
      <c r="A5" s="63" t="s">
        <v>3</v>
      </c>
    </row>
    <row r="6" ht="18.75">
      <c r="A6" s="63"/>
    </row>
    <row r="7" ht="18.75">
      <c r="A7" s="63" t="s">
        <v>71</v>
      </c>
    </row>
    <row r="8" ht="18.75">
      <c r="A8" s="63"/>
    </row>
    <row r="9" spans="1:4" ht="18.75">
      <c r="A9" s="64"/>
      <c r="B9" s="65" t="s">
        <v>72</v>
      </c>
      <c r="C9" s="66"/>
      <c r="D9" s="65" t="s">
        <v>73</v>
      </c>
    </row>
    <row r="10" spans="1:4" ht="18.75">
      <c r="A10" s="67"/>
      <c r="B10" s="68" t="s">
        <v>74</v>
      </c>
      <c r="C10" s="69"/>
      <c r="D10" s="68" t="s">
        <v>75</v>
      </c>
    </row>
    <row r="11" spans="1:4" ht="18.75">
      <c r="A11" s="67"/>
      <c r="B11" s="68" t="s">
        <v>76</v>
      </c>
      <c r="C11" s="69"/>
      <c r="D11" s="68" t="s">
        <v>77</v>
      </c>
    </row>
    <row r="12" spans="1:4" ht="18.75">
      <c r="A12" s="67"/>
      <c r="B12" s="70" t="s">
        <v>78</v>
      </c>
      <c r="C12" s="67"/>
      <c r="D12" s="68" t="s">
        <v>79</v>
      </c>
    </row>
    <row r="13" spans="1:6" ht="18.75">
      <c r="A13" s="67"/>
      <c r="B13" s="68" t="s">
        <v>80</v>
      </c>
      <c r="C13" s="67"/>
      <c r="D13" s="68" t="s">
        <v>80</v>
      </c>
      <c r="F13" s="60" t="s">
        <v>13</v>
      </c>
    </row>
    <row r="14" spans="1:6" ht="18.75">
      <c r="A14" s="67"/>
      <c r="B14" s="68"/>
      <c r="C14" s="67"/>
      <c r="D14" s="68"/>
      <c r="F14" s="71" t="s">
        <v>13</v>
      </c>
    </row>
    <row r="15" spans="1:6" ht="18.75">
      <c r="A15" s="58" t="s">
        <v>81</v>
      </c>
      <c r="B15" s="72">
        <f>+'[1]CBS'!O8</f>
        <v>5520499.5</v>
      </c>
      <c r="C15" s="73"/>
      <c r="D15" s="72">
        <v>38088026</v>
      </c>
      <c r="E15" s="74"/>
      <c r="F15" s="71"/>
    </row>
    <row r="16" spans="1:6" ht="18.75">
      <c r="A16" s="58"/>
      <c r="B16" s="72"/>
      <c r="C16" s="73"/>
      <c r="D16" s="72"/>
      <c r="E16" s="74"/>
      <c r="F16" s="71"/>
    </row>
    <row r="17" spans="1:6" ht="18.75">
      <c r="A17" s="75" t="s">
        <v>82</v>
      </c>
      <c r="B17" s="72">
        <v>0</v>
      </c>
      <c r="C17" s="73"/>
      <c r="D17" s="72">
        <v>0</v>
      </c>
      <c r="E17" s="74"/>
      <c r="F17" s="71"/>
    </row>
    <row r="18" spans="1:6" ht="18.75">
      <c r="A18" s="58"/>
      <c r="B18" s="72"/>
      <c r="C18" s="73"/>
      <c r="D18" s="72"/>
      <c r="E18" s="74"/>
      <c r="F18" s="71"/>
    </row>
    <row r="19" spans="1:6" ht="18.75">
      <c r="A19" s="75" t="s">
        <v>83</v>
      </c>
      <c r="B19" s="72">
        <f>+'[1]CBS'!O11</f>
        <v>16625000</v>
      </c>
      <c r="C19" s="73"/>
      <c r="D19" s="72">
        <v>0</v>
      </c>
      <c r="E19" s="74"/>
      <c r="F19" s="71"/>
    </row>
    <row r="20" spans="1:6" ht="18.75">
      <c r="A20" s="58"/>
      <c r="B20" s="72"/>
      <c r="C20" s="73"/>
      <c r="D20" s="72"/>
      <c r="E20" s="74"/>
      <c r="F20" s="71"/>
    </row>
    <row r="21" spans="1:6" ht="18.75">
      <c r="A21" s="58" t="s">
        <v>84</v>
      </c>
      <c r="B21" s="72">
        <v>0</v>
      </c>
      <c r="C21" s="73"/>
      <c r="D21" s="72">
        <v>0</v>
      </c>
      <c r="E21" s="74"/>
      <c r="F21" s="71"/>
    </row>
    <row r="22" spans="1:6" ht="18.75">
      <c r="A22" s="58"/>
      <c r="B22" s="72"/>
      <c r="C22" s="73"/>
      <c r="D22" s="72"/>
      <c r="E22" s="74"/>
      <c r="F22" s="71"/>
    </row>
    <row r="23" spans="1:6" ht="18.75">
      <c r="A23" s="58" t="s">
        <v>85</v>
      </c>
      <c r="B23" s="72">
        <f>+'[1]CBS'!O13</f>
        <v>3401020</v>
      </c>
      <c r="C23" s="73"/>
      <c r="D23" s="72">
        <v>3557842</v>
      </c>
      <c r="E23" s="74"/>
      <c r="F23" s="71"/>
    </row>
    <row r="24" spans="1:6" ht="18.75">
      <c r="A24" s="58"/>
      <c r="B24" s="72"/>
      <c r="C24" s="73"/>
      <c r="D24" s="72"/>
      <c r="E24" s="74"/>
      <c r="F24" s="71"/>
    </row>
    <row r="25" spans="1:6" ht="18.75">
      <c r="A25" s="58" t="s">
        <v>86</v>
      </c>
      <c r="B25" s="72">
        <f>+'[1]CBS'!O9</f>
        <v>1656726.09</v>
      </c>
      <c r="C25" s="73"/>
      <c r="D25" s="72">
        <v>2099044</v>
      </c>
      <c r="E25" s="74"/>
      <c r="F25" s="71"/>
    </row>
    <row r="26" spans="1:6" ht="18.75">
      <c r="A26" s="58"/>
      <c r="B26" s="72"/>
      <c r="C26" s="73"/>
      <c r="D26" s="72"/>
      <c r="E26" s="74"/>
      <c r="F26" s="76"/>
    </row>
    <row r="27" spans="1:6" ht="18.75">
      <c r="A27" s="75" t="s">
        <v>87</v>
      </c>
      <c r="B27" s="72">
        <f>+'[1]CBS'!O12</f>
        <v>53000</v>
      </c>
      <c r="C27" s="73"/>
      <c r="D27" s="72">
        <v>53000</v>
      </c>
      <c r="E27" s="74"/>
      <c r="F27" s="76"/>
    </row>
    <row r="28" spans="2:6" ht="18.75">
      <c r="B28" s="72"/>
      <c r="C28" s="73"/>
      <c r="D28" s="72"/>
      <c r="E28" s="74"/>
      <c r="F28" s="71"/>
    </row>
    <row r="29" spans="1:6" ht="18.75">
      <c r="A29" s="77" t="s">
        <v>88</v>
      </c>
      <c r="B29" s="72"/>
      <c r="C29" s="73"/>
      <c r="D29" s="72"/>
      <c r="E29" s="74"/>
      <c r="F29" s="71"/>
    </row>
    <row r="30" spans="1:6" ht="18.75">
      <c r="A30" s="61" t="s">
        <v>89</v>
      </c>
      <c r="B30" s="72">
        <f>+'[1]CBS'!O16</f>
        <v>6482780.319999999</v>
      </c>
      <c r="C30" s="73"/>
      <c r="D30" s="72">
        <v>12367200</v>
      </c>
      <c r="E30" s="74"/>
      <c r="F30" s="71"/>
    </row>
    <row r="31" spans="1:6" ht="18.75">
      <c r="A31" s="61" t="s">
        <v>90</v>
      </c>
      <c r="B31" s="72">
        <f>+'[1]CBS'!O17</f>
        <v>23840148.699999996</v>
      </c>
      <c r="C31" s="73"/>
      <c r="D31" s="72">
        <v>25994277</v>
      </c>
      <c r="E31" s="74"/>
      <c r="F31" s="71"/>
    </row>
    <row r="32" spans="1:6" ht="18.75">
      <c r="A32" s="61" t="s">
        <v>91</v>
      </c>
      <c r="B32" s="72">
        <f>+'[1]CBS'!O19</f>
        <v>3924108.039999999</v>
      </c>
      <c r="C32" s="73"/>
      <c r="D32" s="72">
        <v>2563797</v>
      </c>
      <c r="E32" s="74"/>
      <c r="F32" s="71"/>
    </row>
    <row r="33" spans="1:6" ht="18.75">
      <c r="A33" s="61" t="s">
        <v>92</v>
      </c>
      <c r="B33" s="72">
        <f>+'[1]CBS'!O21</f>
        <v>302470.5</v>
      </c>
      <c r="C33" s="73"/>
      <c r="D33" s="72">
        <v>0</v>
      </c>
      <c r="E33" s="74"/>
      <c r="F33" s="71"/>
    </row>
    <row r="34" spans="1:6" ht="18.75">
      <c r="A34" s="61" t="s">
        <v>93</v>
      </c>
      <c r="B34" s="78">
        <f>+'[1]CBS'!O22</f>
        <v>1602216.95</v>
      </c>
      <c r="C34" s="73"/>
      <c r="D34" s="78">
        <v>1624092</v>
      </c>
      <c r="E34" s="74"/>
      <c r="F34" s="71"/>
    </row>
    <row r="35" spans="1:6" ht="18.75">
      <c r="A35" s="61" t="s">
        <v>94</v>
      </c>
      <c r="B35" s="79">
        <v>0</v>
      </c>
      <c r="C35" s="73"/>
      <c r="D35" s="79">
        <v>0</v>
      </c>
      <c r="E35" s="74"/>
      <c r="F35" s="71"/>
    </row>
    <row r="36" spans="1:6" ht="18.75">
      <c r="A36" s="80"/>
      <c r="B36" s="81">
        <f>SUM(B28:B35)</f>
        <v>36151724.51</v>
      </c>
      <c r="C36" s="73"/>
      <c r="D36" s="81">
        <f>SUM(D28:D35)</f>
        <v>42549366</v>
      </c>
      <c r="E36" s="74"/>
      <c r="F36" s="76"/>
    </row>
    <row r="37" spans="2:6" ht="18.75">
      <c r="B37" s="72"/>
      <c r="C37" s="73"/>
      <c r="D37" s="72"/>
      <c r="E37" s="74"/>
      <c r="F37" s="76"/>
    </row>
    <row r="38" spans="1:6" ht="18.75">
      <c r="A38" s="77" t="s">
        <v>95</v>
      </c>
      <c r="B38" s="72"/>
      <c r="C38" s="73"/>
      <c r="D38" s="72" t="s">
        <v>13</v>
      </c>
      <c r="E38" s="74"/>
      <c r="F38" s="71"/>
    </row>
    <row r="39" spans="1:6" ht="18.75">
      <c r="A39" s="61" t="s">
        <v>96</v>
      </c>
      <c r="B39" s="72">
        <f>-'[1]CBS'!O26</f>
        <v>3764568.76</v>
      </c>
      <c r="C39" s="73"/>
      <c r="D39" s="72">
        <v>7555655</v>
      </c>
      <c r="E39" s="74"/>
      <c r="F39" s="71"/>
    </row>
    <row r="40" spans="1:6" ht="18.75">
      <c r="A40" s="82" t="s">
        <v>97</v>
      </c>
      <c r="B40" s="72">
        <f>-'[1]CBS'!O28</f>
        <v>1850777.100000007</v>
      </c>
      <c r="C40" s="73"/>
      <c r="D40" s="72">
        <v>13045705</v>
      </c>
      <c r="E40" s="74"/>
      <c r="F40" s="71"/>
    </row>
    <row r="41" spans="1:6" ht="18.75">
      <c r="A41" s="61" t="s">
        <v>98</v>
      </c>
      <c r="B41" s="72">
        <f>-'[1]CBS'!O30</f>
        <v>180002</v>
      </c>
      <c r="C41" s="73"/>
      <c r="D41" s="72">
        <v>60000</v>
      </c>
      <c r="E41" s="74"/>
      <c r="F41" s="71"/>
    </row>
    <row r="42" spans="1:6" ht="18.75">
      <c r="A42" s="61" t="s">
        <v>99</v>
      </c>
      <c r="B42" s="72"/>
      <c r="C42" s="73"/>
      <c r="D42" s="72"/>
      <c r="E42" s="74"/>
      <c r="F42" s="71"/>
    </row>
    <row r="43" spans="1:6" ht="18.75">
      <c r="A43" s="82" t="s">
        <v>100</v>
      </c>
      <c r="B43" s="72">
        <f>-'[1]CBS'!O32</f>
        <v>17806.42</v>
      </c>
      <c r="C43" s="73"/>
      <c r="D43" s="72">
        <v>9391539</v>
      </c>
      <c r="E43" s="74"/>
      <c r="F43" s="71"/>
    </row>
    <row r="44" spans="1:6" ht="18.75">
      <c r="A44" s="82" t="s">
        <v>101</v>
      </c>
      <c r="B44" s="72">
        <v>0</v>
      </c>
      <c r="C44" s="73"/>
      <c r="D44" s="72">
        <v>10263082</v>
      </c>
      <c r="E44" s="74"/>
      <c r="F44" s="71"/>
    </row>
    <row r="45" spans="1:6" ht="18.75">
      <c r="A45" s="82" t="s">
        <v>102</v>
      </c>
      <c r="B45" s="72">
        <f>-SUM('[1]CBS'!O31:O31)</f>
        <v>172554.41</v>
      </c>
      <c r="C45" s="73"/>
      <c r="D45" s="72">
        <v>49593119</v>
      </c>
      <c r="E45" s="74"/>
      <c r="F45" s="71"/>
    </row>
    <row r="46" spans="1:6" ht="18.75">
      <c r="A46" s="61" t="s">
        <v>103</v>
      </c>
      <c r="B46" s="72">
        <f>-'[1]CBS'!O34</f>
        <v>1297</v>
      </c>
      <c r="C46" s="73"/>
      <c r="D46" s="72">
        <v>1297</v>
      </c>
      <c r="E46" s="74"/>
      <c r="F46" s="71"/>
    </row>
    <row r="47" spans="2:6" ht="18.75">
      <c r="B47" s="83">
        <f>SUM(B39:B46)</f>
        <v>5987005.690000007</v>
      </c>
      <c r="C47" s="73"/>
      <c r="D47" s="83">
        <f>SUM(D39:D46)</f>
        <v>89910397</v>
      </c>
      <c r="E47" s="74"/>
      <c r="F47" s="71"/>
    </row>
    <row r="48" spans="2:6" ht="18.75">
      <c r="B48" s="72"/>
      <c r="C48" s="73"/>
      <c r="D48" s="72"/>
      <c r="E48" s="74"/>
      <c r="F48" s="71"/>
    </row>
    <row r="49" spans="1:6" ht="18.75">
      <c r="A49" s="77" t="s">
        <v>104</v>
      </c>
      <c r="B49" s="84">
        <f>-B47+B36</f>
        <v>30164718.819999993</v>
      </c>
      <c r="C49" s="73"/>
      <c r="D49" s="84">
        <f>-D47+D36</f>
        <v>-47361031</v>
      </c>
      <c r="E49" s="74"/>
      <c r="F49" s="76"/>
    </row>
    <row r="50" spans="2:6" ht="18.75">
      <c r="B50" s="72" t="s">
        <v>13</v>
      </c>
      <c r="C50" s="73"/>
      <c r="D50" s="72" t="s">
        <v>13</v>
      </c>
      <c r="E50" s="74"/>
      <c r="F50" s="76"/>
    </row>
    <row r="51" spans="1:6" ht="19.5" thickBot="1">
      <c r="A51" s="77" t="s">
        <v>105</v>
      </c>
      <c r="B51" s="85">
        <f>SUM(B15:B27)+B49</f>
        <v>57420964.41</v>
      </c>
      <c r="C51" s="73"/>
      <c r="D51" s="86">
        <f>SUM(D15:D27)+D49</f>
        <v>-3563119</v>
      </c>
      <c r="E51" s="74"/>
      <c r="F51" s="71"/>
    </row>
    <row r="52" spans="1:6" ht="19.5" thickTop="1">
      <c r="A52" s="77"/>
      <c r="B52" s="72"/>
      <c r="C52" s="73"/>
      <c r="D52" s="72"/>
      <c r="E52" s="74"/>
      <c r="F52" s="76"/>
    </row>
    <row r="53" spans="1:6" ht="18.75">
      <c r="A53" s="77"/>
      <c r="B53" s="72"/>
      <c r="C53" s="73"/>
      <c r="D53" s="72"/>
      <c r="E53" s="74"/>
      <c r="F53" s="76"/>
    </row>
    <row r="54" spans="1:6" ht="18.75">
      <c r="A54" s="87" t="s">
        <v>106</v>
      </c>
      <c r="B54" s="72"/>
      <c r="C54" s="73"/>
      <c r="D54" s="72"/>
      <c r="E54" s="74"/>
      <c r="F54" s="76"/>
    </row>
    <row r="55" spans="1:6" ht="18.75">
      <c r="A55" s="61" t="s">
        <v>107</v>
      </c>
      <c r="B55" s="72">
        <f>'[1]CBS'!O50</f>
        <v>21878994</v>
      </c>
      <c r="C55" s="73"/>
      <c r="D55" s="72">
        <v>19970000</v>
      </c>
      <c r="E55" s="74"/>
      <c r="F55" s="71"/>
    </row>
    <row r="56" spans="1:6" ht="18.75">
      <c r="A56" s="88" t="s">
        <v>108</v>
      </c>
      <c r="B56" s="72"/>
      <c r="C56" s="73"/>
      <c r="D56" s="72"/>
      <c r="E56" s="74"/>
      <c r="F56" s="71"/>
    </row>
    <row r="57" spans="1:6" ht="18.75">
      <c r="A57" s="61" t="s">
        <v>109</v>
      </c>
      <c r="B57" s="78">
        <f>'[1]CBS'!O51</f>
        <v>10935362</v>
      </c>
      <c r="C57" s="73"/>
      <c r="D57" s="78">
        <v>10935362</v>
      </c>
      <c r="E57" s="74"/>
      <c r="F57" s="71"/>
    </row>
    <row r="58" spans="1:6" ht="18.75">
      <c r="A58" s="61" t="s">
        <v>110</v>
      </c>
      <c r="B58" s="59">
        <v>0</v>
      </c>
      <c r="C58" s="73"/>
      <c r="D58" s="59">
        <v>0</v>
      </c>
      <c r="E58" s="74"/>
      <c r="F58" s="71"/>
    </row>
    <row r="59" spans="1:6" ht="18.75">
      <c r="A59" s="82" t="s">
        <v>111</v>
      </c>
      <c r="B59" s="59">
        <v>0</v>
      </c>
      <c r="C59" s="73"/>
      <c r="D59" s="59">
        <v>0</v>
      </c>
      <c r="E59" s="74"/>
      <c r="F59" s="71"/>
    </row>
    <row r="60" spans="1:6" ht="18.75">
      <c r="A60" s="89" t="s">
        <v>112</v>
      </c>
      <c r="B60" s="59">
        <v>0</v>
      </c>
      <c r="C60" s="73"/>
      <c r="D60" s="59">
        <v>0</v>
      </c>
      <c r="E60" s="74"/>
      <c r="F60" s="71"/>
    </row>
    <row r="61" spans="1:6" ht="18.75">
      <c r="A61" s="61" t="s">
        <v>113</v>
      </c>
      <c r="B61" s="78">
        <f>'[1]CBS'!O52</f>
        <v>-13323095.322830305</v>
      </c>
      <c r="C61" s="73"/>
      <c r="D61" s="78">
        <v>-43546600</v>
      </c>
      <c r="E61" s="74"/>
      <c r="F61" s="71"/>
    </row>
    <row r="62" spans="1:6" ht="18.75">
      <c r="A62" s="61" t="s">
        <v>94</v>
      </c>
      <c r="B62" s="90">
        <v>0</v>
      </c>
      <c r="C62" s="73"/>
      <c r="D62" s="90">
        <v>0</v>
      </c>
      <c r="E62" s="74"/>
      <c r="F62" s="76"/>
    </row>
    <row r="63" spans="1:5" ht="18.75">
      <c r="A63" s="77"/>
      <c r="B63" s="59">
        <f>SUM(B55:B62)</f>
        <v>19491260.677169695</v>
      </c>
      <c r="C63" s="73"/>
      <c r="D63" s="59">
        <f>SUM(D55:D62)</f>
        <v>-12641238</v>
      </c>
      <c r="E63" s="74"/>
    </row>
    <row r="64" spans="3:5" ht="18.75">
      <c r="C64" s="73"/>
      <c r="E64" s="74"/>
    </row>
    <row r="65" spans="1:5" ht="18.75">
      <c r="A65" s="58" t="s">
        <v>114</v>
      </c>
      <c r="B65" s="59">
        <f>-'[1]CBS'!O44</f>
        <v>55203.41646666665</v>
      </c>
      <c r="C65" s="73"/>
      <c r="D65" s="59">
        <v>47859</v>
      </c>
      <c r="E65" s="74"/>
    </row>
    <row r="66" spans="3:5" ht="18.75">
      <c r="C66" s="73"/>
      <c r="E66" s="74"/>
    </row>
    <row r="67" spans="1:5" ht="18.75">
      <c r="A67" s="58" t="s">
        <v>115</v>
      </c>
      <c r="C67" s="73"/>
      <c r="E67" s="74"/>
    </row>
    <row r="68" spans="1:6" ht="18.75">
      <c r="A68" s="61" t="s">
        <v>116</v>
      </c>
      <c r="B68" s="72">
        <f>-'[1]CBS'!O42</f>
        <v>37874500.32</v>
      </c>
      <c r="C68" s="73"/>
      <c r="D68" s="72">
        <v>7041646</v>
      </c>
      <c r="E68" s="74"/>
      <c r="F68" s="71"/>
    </row>
    <row r="69" spans="3:5" ht="18.75">
      <c r="C69" s="73"/>
      <c r="E69" s="74"/>
    </row>
    <row r="70" spans="1:5" ht="18.75">
      <c r="A70" s="58" t="s">
        <v>117</v>
      </c>
      <c r="C70" s="73"/>
      <c r="E70" s="74"/>
    </row>
    <row r="71" spans="1:6" ht="18.75">
      <c r="A71" s="61" t="s">
        <v>118</v>
      </c>
      <c r="B71" s="72">
        <v>0</v>
      </c>
      <c r="C71" s="73"/>
      <c r="D71" s="72">
        <v>1988614</v>
      </c>
      <c r="E71" s="74"/>
      <c r="F71" s="76"/>
    </row>
    <row r="72" spans="2:6" ht="18.75">
      <c r="B72" s="72"/>
      <c r="C72" s="73"/>
      <c r="D72" s="72"/>
      <c r="E72" s="74"/>
      <c r="F72" s="76"/>
    </row>
    <row r="73" spans="1:6" ht="18.75">
      <c r="A73" s="58" t="s">
        <v>119</v>
      </c>
      <c r="B73" s="72">
        <v>0</v>
      </c>
      <c r="C73" s="73"/>
      <c r="D73" s="72">
        <v>0</v>
      </c>
      <c r="E73" s="74"/>
      <c r="F73" s="76"/>
    </row>
    <row r="74" spans="2:5" ht="18.75">
      <c r="B74" s="91"/>
      <c r="C74" s="73"/>
      <c r="D74" s="91"/>
      <c r="E74" s="74"/>
    </row>
    <row r="75" spans="1:5" ht="19.5" thickBot="1">
      <c r="A75" s="77"/>
      <c r="B75" s="85">
        <f>SUM(B63:B74)</f>
        <v>57420964.413636364</v>
      </c>
      <c r="C75" s="73"/>
      <c r="D75" s="85">
        <f>SUM(D63:D74)</f>
        <v>-3563119</v>
      </c>
      <c r="E75" s="92"/>
    </row>
    <row r="76" spans="3:5" ht="19.5" thickTop="1">
      <c r="C76" s="73"/>
      <c r="E76" s="74"/>
    </row>
    <row r="77" spans="1:5" ht="18.75">
      <c r="A77" s="82" t="s">
        <v>120</v>
      </c>
      <c r="B77" s="93">
        <f>+B51-B75</f>
        <v>-0.003636367619037628</v>
      </c>
      <c r="C77" s="73"/>
      <c r="D77" s="93">
        <f>+D51-D75</f>
        <v>0</v>
      </c>
      <c r="E77" s="74" t="s">
        <v>13</v>
      </c>
    </row>
    <row r="78" spans="3:5" ht="18.75">
      <c r="C78" s="73"/>
      <c r="E78" s="74"/>
    </row>
    <row r="79" spans="3:5" ht="18.75">
      <c r="C79" s="73"/>
      <c r="E79" s="74"/>
    </row>
    <row r="80" spans="1:6" s="98" customFormat="1" ht="18.75">
      <c r="A80" s="95" t="s">
        <v>121</v>
      </c>
      <c r="B80" s="96">
        <f>+(B63-B23-B25)/B55</f>
        <v>0.6596973602702983</v>
      </c>
      <c r="C80" s="97"/>
      <c r="D80" s="96">
        <f>+(D63-D23-D25)/D55</f>
        <v>-0.9162806209313971</v>
      </c>
      <c r="F80" s="99"/>
    </row>
  </sheetData>
  <printOptions/>
  <pageMargins left="0.75" right="0.75" top="1" bottom="1" header="0.5" footer="0.5"/>
  <pageSetup horizontalDpi="600" verticalDpi="600" orientation="portrait" scale="6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2002-07-08T06:25:14Z</cp:lastPrinted>
  <dcterms:created xsi:type="dcterms:W3CDTF">2002-07-08T06:08:23Z</dcterms:created>
  <dcterms:modified xsi:type="dcterms:W3CDTF">2002-07-08T06:26:35Z</dcterms:modified>
  <cp:category/>
  <cp:version/>
  <cp:contentType/>
  <cp:contentStatus/>
</cp:coreProperties>
</file>