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Cashflow" sheetId="1" r:id="rId1"/>
    <sheet name="Income" sheetId="2" r:id="rId2"/>
    <sheet name="BalSheet" sheetId="3" r:id="rId3"/>
    <sheet name="Equity " sheetId="4" r:id="rId4"/>
  </sheets>
  <definedNames>
    <definedName name="_xlnm.Print_Area" localSheetId="2">'BalSheet'!$A$1:$D$61</definedName>
    <definedName name="_xlnm.Print_Area" localSheetId="0">'Cashflow'!$A$1:$F$62</definedName>
    <definedName name="_xlnm.Print_Area" localSheetId="3">'Equity '!$A$1:$G$43</definedName>
    <definedName name="_xlnm.Print_Area" localSheetId="1">'Income'!$A$1:$H$42</definedName>
  </definedNames>
  <calcPr fullCalcOnLoad="1"/>
</workbook>
</file>

<file path=xl/sharedStrings.xml><?xml version="1.0" encoding="utf-8"?>
<sst xmlns="http://schemas.openxmlformats.org/spreadsheetml/2006/main" count="196" uniqueCount="158">
  <si>
    <t>GLOBAL CARRIERS BERHAD</t>
  </si>
  <si>
    <t>Condensed Consolidated Cash Flow Statements</t>
  </si>
  <si>
    <t>Depreciation</t>
  </si>
  <si>
    <t>RM</t>
  </si>
  <si>
    <t>Changes in working capital</t>
  </si>
  <si>
    <t>CASH FLOWS FROM INVESTING ACTIVITIES</t>
  </si>
  <si>
    <t>CASH AND CASH EQUIVALENTS</t>
  </si>
  <si>
    <t>Condensed Consolidated Income Statements</t>
  </si>
  <si>
    <t>Cumulative</t>
  </si>
  <si>
    <t>Preceding</t>
  </si>
  <si>
    <t xml:space="preserve">Cumulative </t>
  </si>
  <si>
    <t>Revenue</t>
  </si>
  <si>
    <t>Operating Expenses</t>
  </si>
  <si>
    <t>Investing Results</t>
  </si>
  <si>
    <t>Taxation</t>
  </si>
  <si>
    <t>Quarter Ended</t>
  </si>
  <si>
    <t>Investment Property</t>
  </si>
  <si>
    <t>Current Assets</t>
  </si>
  <si>
    <t xml:space="preserve">  Cash and Bank Balances</t>
  </si>
  <si>
    <t xml:space="preserve">  Fixed Deposits</t>
  </si>
  <si>
    <t xml:space="preserve">  Inventories </t>
  </si>
  <si>
    <t>Current Liabilities</t>
  </si>
  <si>
    <t xml:space="preserve">  Taxation</t>
  </si>
  <si>
    <t xml:space="preserve">   Share Capital</t>
  </si>
  <si>
    <t xml:space="preserve">   Share Premium</t>
  </si>
  <si>
    <t xml:space="preserve">   Accumulated Losses</t>
  </si>
  <si>
    <t xml:space="preserve">Share </t>
  </si>
  <si>
    <t>Capital</t>
  </si>
  <si>
    <t>Accumulated</t>
  </si>
  <si>
    <t>Losses</t>
  </si>
  <si>
    <t>Total</t>
  </si>
  <si>
    <t>Finance Costs</t>
  </si>
  <si>
    <t>Property, Plant &amp; Equipment</t>
  </si>
  <si>
    <t>Cash generated from operations</t>
  </si>
  <si>
    <t>Corresponding</t>
  </si>
  <si>
    <t>Year's</t>
  </si>
  <si>
    <t>Operating profit/(loss) before changes in working capital</t>
  </si>
  <si>
    <t>Net changes in cash &amp; cash equivalents</t>
  </si>
  <si>
    <t>Cash and bank balances</t>
  </si>
  <si>
    <t>Fixed deposits</t>
  </si>
  <si>
    <t>Period up to</t>
  </si>
  <si>
    <t>Year Ended</t>
  </si>
  <si>
    <t xml:space="preserve">        - Diluted (Sen)</t>
  </si>
  <si>
    <t xml:space="preserve">   Redeemable Convertible Cumulative Preference Shares - B</t>
  </si>
  <si>
    <t>RCCPS-B</t>
  </si>
  <si>
    <t>CASH FLOWS FROM FINANCING ACTIVITIES</t>
  </si>
  <si>
    <t>Tax paid</t>
  </si>
  <si>
    <t>CASH AND CASH EQUIVALENTS COMPRISE:-</t>
  </si>
  <si>
    <t>Net cash flows from operating activities</t>
  </si>
  <si>
    <t>Condensed Consolidated Statement of Changes in Equity</t>
  </si>
  <si>
    <t>Cumulative Gain for the Period</t>
  </si>
  <si>
    <t xml:space="preserve">   Redeemable Unsecured Loan Stock</t>
  </si>
  <si>
    <t xml:space="preserve">as at </t>
  </si>
  <si>
    <t xml:space="preserve"> 30/09/2002</t>
  </si>
  <si>
    <t xml:space="preserve">  Trade Debtors        </t>
  </si>
  <si>
    <t xml:space="preserve">  Other Debtors        </t>
  </si>
  <si>
    <t xml:space="preserve">  Trade Creditors      </t>
  </si>
  <si>
    <t xml:space="preserve">  Sundry Creditors   </t>
  </si>
  <si>
    <t>Current Year</t>
  </si>
  <si>
    <t>Preceding Year</t>
  </si>
  <si>
    <t>Individual Quarter</t>
  </si>
  <si>
    <t>Cumulative Quarter</t>
  </si>
  <si>
    <t xml:space="preserve"> Purchase of property, plant and equipment</t>
  </si>
  <si>
    <t>Profit/(Loss) after taxation for the Quarter / Period</t>
  </si>
  <si>
    <t>EPS - Basic*  (Sen)</t>
  </si>
  <si>
    <t xml:space="preserve">Period up to </t>
  </si>
  <si>
    <t xml:space="preserve"> Net changes in current assets</t>
  </si>
  <si>
    <t xml:space="preserve"> Net changes in current liabilities</t>
  </si>
  <si>
    <t>Preceding Year Corresponding</t>
  </si>
  <si>
    <t>Adjustment for non-cash flow items:-</t>
  </si>
  <si>
    <t>Other  Income</t>
  </si>
  <si>
    <t xml:space="preserve"> Net changes in inventories</t>
  </si>
  <si>
    <t xml:space="preserve">Condensed Consolidated Balance Sheets </t>
  </si>
  <si>
    <t xml:space="preserve"> Settlement of term loan</t>
  </si>
  <si>
    <t>Shipbuilding under construction</t>
  </si>
  <si>
    <t xml:space="preserve"> Shipbuilding under contruction</t>
  </si>
  <si>
    <t xml:space="preserve"> Net (increase) / decrease in fixed deposits pledged</t>
  </si>
  <si>
    <t xml:space="preserve"> RCCPS dividend paid</t>
  </si>
  <si>
    <t>Cash &amp; cash equivalent at end of the period</t>
  </si>
  <si>
    <t>Cash &amp; cash equivalents at beginning of the period</t>
  </si>
  <si>
    <t xml:space="preserve">  Redeemable Unsecured Loan Stock</t>
  </si>
  <si>
    <t>Profit from Operations</t>
  </si>
  <si>
    <t xml:space="preserve"> Repayment of Non-revolving term loan</t>
  </si>
  <si>
    <t>Profit before taxation</t>
  </si>
  <si>
    <t xml:space="preserve">   Net assets per share attributable to ordinary equity holders</t>
  </si>
  <si>
    <t xml:space="preserve">    </t>
  </si>
  <si>
    <t>Profit  before tax</t>
  </si>
  <si>
    <t>CASH FLOWS FROM OPERATING ACTIVITIES</t>
  </si>
  <si>
    <t>Audited</t>
  </si>
  <si>
    <t xml:space="preserve"> </t>
  </si>
  <si>
    <t xml:space="preserve"> Sale proceeds from disposal of property, plant and equipment</t>
  </si>
  <si>
    <t>Worksheet for EPS:-</t>
  </si>
  <si>
    <t>Qtr</t>
  </si>
  <si>
    <t>Period</t>
  </si>
  <si>
    <t>Number shares</t>
  </si>
  <si>
    <t xml:space="preserve"> Beginning of the year</t>
  </si>
  <si>
    <t>Weighted average number of share</t>
  </si>
  <si>
    <t>Profit after taxation</t>
  </si>
  <si>
    <t>Less: Pro-rated RCCPS 4% dividend</t>
  </si>
  <si>
    <t>RCCPS A,B &amp; C</t>
  </si>
  <si>
    <t>EPS - Basic</t>
  </si>
  <si>
    <t>Non Current Assets</t>
  </si>
  <si>
    <t>Profit attributable to ordinary shareholders</t>
  </si>
  <si>
    <t xml:space="preserve"> Dividend paid</t>
  </si>
  <si>
    <t xml:space="preserve">        - diluted</t>
  </si>
  <si>
    <t>Share</t>
  </si>
  <si>
    <t>Premium</t>
  </si>
  <si>
    <t>As at 1 January 2007</t>
  </si>
  <si>
    <t xml:space="preserve"> Other investment</t>
  </si>
  <si>
    <t>For information only:-</t>
  </si>
  <si>
    <t>Conversion of RCCPS B</t>
  </si>
  <si>
    <t>Dividend -RCCPS payment</t>
  </si>
  <si>
    <t xml:space="preserve"> RULS redemption</t>
  </si>
  <si>
    <t>First &amp; Final Dividend paid</t>
  </si>
  <si>
    <t xml:space="preserve"> 31 December 2007</t>
  </si>
  <si>
    <t>Unaudited</t>
  </si>
  <si>
    <t>as at</t>
  </si>
  <si>
    <t xml:space="preserve">  </t>
  </si>
  <si>
    <t>As at 1 January 2008</t>
  </si>
  <si>
    <t>This quarterly financial report must be read in conjunction with the 2007 Audited Financial Statements.</t>
  </si>
  <si>
    <t>Non-current asset classified as held for sale</t>
  </si>
  <si>
    <t xml:space="preserve">  Short term borrowing</t>
  </si>
  <si>
    <t xml:space="preserve"> Finance cost </t>
  </si>
  <si>
    <t>Finance cost</t>
  </si>
  <si>
    <t xml:space="preserve"> Short term borrowing</t>
  </si>
  <si>
    <t>Dividend - RCCPS payment</t>
  </si>
  <si>
    <t xml:space="preserve">   Minority interest</t>
  </si>
  <si>
    <t xml:space="preserve">   Long term loans</t>
  </si>
  <si>
    <t xml:space="preserve"> Gain on disposal of Property, Plant &amp; Equipment</t>
  </si>
  <si>
    <t>Exceptional item</t>
  </si>
  <si>
    <t>(Gain)/Loss from disposal of Property, plant and equipment</t>
  </si>
  <si>
    <t xml:space="preserve"> Joint venture equity participation</t>
  </si>
  <si>
    <t xml:space="preserve"> Long term borrowing</t>
  </si>
  <si>
    <t>for the quarter ended  30 September 2008</t>
  </si>
  <si>
    <t>Period up to 30 September 2007</t>
  </si>
  <si>
    <t>As 30 September 2007</t>
  </si>
  <si>
    <t>Cumulative 9-month Period</t>
  </si>
  <si>
    <t>up to 30 September 2008</t>
  </si>
  <si>
    <t>As at 30 September 2008</t>
  </si>
  <si>
    <t xml:space="preserve"> 30 September 2008</t>
  </si>
  <si>
    <t>9-month</t>
  </si>
  <si>
    <t>30/9/2008</t>
  </si>
  <si>
    <t>30/9/2007</t>
  </si>
  <si>
    <t>Provision for doubtful debts no longer required</t>
  </si>
  <si>
    <t>9 - month</t>
  </si>
  <si>
    <t>Share cancellation</t>
  </si>
  <si>
    <t>(66,298,567 * 4% * 0/12)</t>
  </si>
  <si>
    <t>(66,298,567 * 4% * 4/12) - Jan to June'08</t>
  </si>
  <si>
    <t>Shares cancellation</t>
  </si>
  <si>
    <t>ASSETS</t>
  </si>
  <si>
    <t>TOTAL ASSETS</t>
  </si>
  <si>
    <t>EQUTY AND LIABILITIES</t>
  </si>
  <si>
    <t>Equty attributable to equity holders of the parent</t>
  </si>
  <si>
    <t>Total Equity</t>
  </si>
  <si>
    <t>Non-current liabilities</t>
  </si>
  <si>
    <t>Total Liabilities</t>
  </si>
  <si>
    <t>TOTAL EQUITY AND LIABILITIES</t>
  </si>
  <si>
    <t xml:space="preserve"> Provision for doubtful debts no longer required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</si>
</sst>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&quot;R&quot;* #,##0.00_);_(&quot;R&quot;* \(#,##0.00\);_(&quot;R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000_);_(* \(#,##0.0000\);_(* &quot;-&quot;??_);_(@_)"/>
    <numFmt numFmtId="188" formatCode="_(* #,##0.0_);_(* \(#,##0.0\);_(* &quot;-&quot;?_);_(@_)"/>
    <numFmt numFmtId="189" formatCode="0.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"/>
    <numFmt numFmtId="196" formatCode="0_);[Red]\(0\)"/>
    <numFmt numFmtId="197" formatCode="0.0_);[Red]\(0.0\)"/>
    <numFmt numFmtId="198" formatCode="0.00_);[Red]\(0.00\)"/>
    <numFmt numFmtId="199" formatCode="[$-409]dddd\,\ mmmm\ dd\,\ yyyy"/>
    <numFmt numFmtId="200" formatCode="0_);\(0\)"/>
    <numFmt numFmtId="201" formatCode="0.0_);\(0.0\)"/>
    <numFmt numFmtId="202" formatCode="0.00_);\(0.00\)"/>
  </numFmts>
  <fonts count="1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85" fontId="2" fillId="0" borderId="0" xfId="15" applyNumberFormat="1" applyFont="1" applyAlignment="1">
      <alignment/>
    </xf>
    <xf numFmtId="185" fontId="2" fillId="0" borderId="1" xfId="15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15" fontId="1" fillId="0" borderId="0" xfId="0" applyNumberFormat="1" applyFont="1" applyAlignment="1">
      <alignment horizontal="left"/>
    </xf>
    <xf numFmtId="185" fontId="2" fillId="0" borderId="2" xfId="15" applyNumberFormat="1" applyFont="1" applyBorder="1" applyAlignment="1">
      <alignment/>
    </xf>
    <xf numFmtId="185" fontId="1" fillId="0" borderId="0" xfId="15" applyNumberFormat="1" applyFont="1" applyAlignment="1">
      <alignment/>
    </xf>
    <xf numFmtId="185" fontId="1" fillId="0" borderId="0" xfId="15" applyNumberFormat="1" applyFont="1" applyAlignment="1">
      <alignment horizontal="center"/>
    </xf>
    <xf numFmtId="185" fontId="3" fillId="0" borderId="0" xfId="15" applyNumberFormat="1" applyFont="1" applyAlignment="1">
      <alignment/>
    </xf>
    <xf numFmtId="185" fontId="2" fillId="0" borderId="0" xfId="15" applyNumberFormat="1" applyFont="1" applyBorder="1" applyAlignment="1">
      <alignment/>
    </xf>
    <xf numFmtId="185" fontId="2" fillId="0" borderId="3" xfId="15" applyNumberFormat="1" applyFont="1" applyBorder="1" applyAlignment="1">
      <alignment/>
    </xf>
    <xf numFmtId="43" fontId="2" fillId="0" borderId="0" xfId="15" applyFont="1" applyBorder="1" applyAlignment="1">
      <alignment/>
    </xf>
    <xf numFmtId="43" fontId="2" fillId="0" borderId="0" xfId="15" applyFont="1" applyAlignment="1">
      <alignment/>
    </xf>
    <xf numFmtId="15" fontId="1" fillId="0" borderId="0" xfId="0" applyNumberFormat="1" applyFont="1" applyAlignment="1">
      <alignment horizontal="center"/>
    </xf>
    <xf numFmtId="185" fontId="2" fillId="0" borderId="2" xfId="0" applyNumberFormat="1" applyFont="1" applyBorder="1" applyAlignment="1">
      <alignment/>
    </xf>
    <xf numFmtId="41" fontId="2" fillId="0" borderId="0" xfId="16" applyFont="1" applyAlignment="1">
      <alignment/>
    </xf>
    <xf numFmtId="185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85" fontId="2" fillId="0" borderId="0" xfId="0" applyNumberFormat="1" applyFont="1" applyBorder="1" applyAlignment="1">
      <alignment/>
    </xf>
    <xf numFmtId="43" fontId="1" fillId="0" borderId="0" xfId="15" applyFont="1" applyAlignment="1">
      <alignment/>
    </xf>
    <xf numFmtId="43" fontId="1" fillId="0" borderId="0" xfId="15" applyFont="1" applyAlignment="1">
      <alignment horizontal="left"/>
    </xf>
    <xf numFmtId="43" fontId="2" fillId="0" borderId="0" xfId="15" applyNumberFormat="1" applyFont="1" applyBorder="1" applyAlignment="1">
      <alignment/>
    </xf>
    <xf numFmtId="41" fontId="2" fillId="0" borderId="0" xfId="0" applyNumberFormat="1" applyFont="1" applyAlignment="1">
      <alignment/>
    </xf>
    <xf numFmtId="185" fontId="2" fillId="0" borderId="4" xfId="15" applyNumberFormat="1" applyFont="1" applyBorder="1" applyAlignment="1">
      <alignment/>
    </xf>
    <xf numFmtId="0" fontId="8" fillId="0" borderId="0" xfId="0" applyFont="1" applyAlignment="1">
      <alignment/>
    </xf>
    <xf numFmtId="43" fontId="9" fillId="0" borderId="0" xfId="15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5" fontId="9" fillId="0" borderId="0" xfId="0" applyNumberFormat="1" applyFont="1" applyAlignment="1">
      <alignment horizontal="center"/>
    </xf>
    <xf numFmtId="43" fontId="8" fillId="0" borderId="0" xfId="15" applyFont="1" applyAlignment="1">
      <alignment/>
    </xf>
    <xf numFmtId="185" fontId="8" fillId="0" borderId="0" xfId="15" applyNumberFormat="1" applyFont="1" applyAlignment="1">
      <alignment/>
    </xf>
    <xf numFmtId="185" fontId="8" fillId="0" borderId="1" xfId="15" applyNumberFormat="1" applyFont="1" applyBorder="1" applyAlignment="1">
      <alignment/>
    </xf>
    <xf numFmtId="185" fontId="8" fillId="0" borderId="0" xfId="15" applyNumberFormat="1" applyFont="1" applyBorder="1" applyAlignment="1">
      <alignment/>
    </xf>
    <xf numFmtId="185" fontId="8" fillId="0" borderId="3" xfId="15" applyNumberFormat="1" applyFont="1" applyBorder="1" applyAlignment="1">
      <alignment/>
    </xf>
    <xf numFmtId="185" fontId="8" fillId="0" borderId="2" xfId="15" applyNumberFormat="1" applyFont="1" applyBorder="1" applyAlignment="1">
      <alignment/>
    </xf>
    <xf numFmtId="0" fontId="1" fillId="0" borderId="0" xfId="0" applyFont="1" applyAlignment="1">
      <alignment horizontal="left"/>
    </xf>
    <xf numFmtId="41" fontId="2" fillId="0" borderId="2" xfId="16" applyFont="1" applyBorder="1" applyAlignment="1">
      <alignment/>
    </xf>
    <xf numFmtId="41" fontId="2" fillId="0" borderId="0" xfId="16" applyFont="1" applyBorder="1" applyAlignment="1">
      <alignment/>
    </xf>
    <xf numFmtId="15" fontId="2" fillId="0" borderId="0" xfId="0" applyNumberFormat="1" applyFont="1" applyAlignment="1">
      <alignment horizontal="left"/>
    </xf>
    <xf numFmtId="43" fontId="8" fillId="0" borderId="0" xfId="15" applyFont="1" applyBorder="1" applyAlignment="1">
      <alignment/>
    </xf>
    <xf numFmtId="185" fontId="8" fillId="0" borderId="0" xfId="0" applyNumberFormat="1" applyFont="1" applyBorder="1" applyAlignment="1">
      <alignment/>
    </xf>
    <xf numFmtId="43" fontId="2" fillId="0" borderId="0" xfId="0" applyNumberFormat="1" applyFont="1" applyAlignment="1">
      <alignment/>
    </xf>
    <xf numFmtId="185" fontId="1" fillId="0" borderId="2" xfId="15" applyNumberFormat="1" applyFont="1" applyBorder="1" applyAlignment="1">
      <alignment/>
    </xf>
    <xf numFmtId="185" fontId="3" fillId="0" borderId="0" xfId="0" applyNumberFormat="1" applyFont="1" applyBorder="1" applyAlignment="1">
      <alignment/>
    </xf>
    <xf numFmtId="202" fontId="2" fillId="0" borderId="0" xfId="0" applyNumberFormat="1" applyFont="1" applyAlignment="1">
      <alignment/>
    </xf>
    <xf numFmtId="185" fontId="1" fillId="0" borderId="4" xfId="15" applyNumberFormat="1" applyFont="1" applyBorder="1" applyAlignment="1">
      <alignment/>
    </xf>
    <xf numFmtId="185" fontId="9" fillId="0" borderId="0" xfId="15" applyNumberFormat="1" applyFont="1" applyAlignment="1">
      <alignment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8"/>
  <sheetViews>
    <sheetView view="pageBreakPreview" zoomScaleSheetLayoutView="100" workbookViewId="0" topLeftCell="A1">
      <selection activeCell="D24" sqref="D24"/>
    </sheetView>
  </sheetViews>
  <sheetFormatPr defaultColWidth="9.140625" defaultRowHeight="12.75" outlineLevelCol="1"/>
  <cols>
    <col min="1" max="1" width="5.7109375" style="2" customWidth="1"/>
    <col min="2" max="2" width="3.8515625" style="17" customWidth="1"/>
    <col min="3" max="3" width="54.00390625" style="2" customWidth="1"/>
    <col min="4" max="4" width="19.421875" style="2" customWidth="1"/>
    <col min="5" max="5" width="4.140625" style="2" customWidth="1"/>
    <col min="6" max="6" width="19.28125" style="2" customWidth="1"/>
    <col min="7" max="7" width="14.8515625" style="2" hidden="1" customWidth="1"/>
    <col min="8" max="8" width="13.140625" style="2" hidden="1" customWidth="1" outlineLevel="1"/>
    <col min="9" max="9" width="13.421875" style="2" bestFit="1" customWidth="1" collapsed="1"/>
    <col min="10" max="16384" width="9.140625" style="2" customWidth="1"/>
  </cols>
  <sheetData>
    <row r="1" spans="1:6" ht="15.75">
      <c r="A1" s="29"/>
      <c r="B1" s="30" t="s">
        <v>0</v>
      </c>
      <c r="C1" s="31"/>
      <c r="D1" s="29"/>
      <c r="E1" s="29"/>
      <c r="F1" s="29"/>
    </row>
    <row r="2" spans="1:6" ht="15.75">
      <c r="A2" s="29"/>
      <c r="B2" s="30" t="s">
        <v>1</v>
      </c>
      <c r="C2" s="31"/>
      <c r="D2" s="29"/>
      <c r="E2" s="29"/>
      <c r="F2" s="29"/>
    </row>
    <row r="3" spans="1:7" ht="15.75">
      <c r="A3" s="29"/>
      <c r="B3" s="30"/>
      <c r="C3" s="31"/>
      <c r="D3" s="32" t="s">
        <v>8</v>
      </c>
      <c r="E3" s="32"/>
      <c r="F3" s="32" t="s">
        <v>8</v>
      </c>
      <c r="G3" s="3"/>
    </row>
    <row r="4" spans="1:7" ht="15.75">
      <c r="A4" s="29"/>
      <c r="B4" s="30"/>
      <c r="C4" s="31"/>
      <c r="D4" s="32" t="s">
        <v>140</v>
      </c>
      <c r="E4" s="32"/>
      <c r="F4" s="32" t="s">
        <v>140</v>
      </c>
      <c r="G4" s="3"/>
    </row>
    <row r="5" spans="1:8" ht="15.75">
      <c r="A5" s="29"/>
      <c r="B5" s="30"/>
      <c r="C5" s="31"/>
      <c r="D5" s="32" t="s">
        <v>40</v>
      </c>
      <c r="E5" s="32"/>
      <c r="F5" s="32" t="s">
        <v>65</v>
      </c>
      <c r="G5" s="3"/>
      <c r="H5" s="3" t="s">
        <v>41</v>
      </c>
    </row>
    <row r="6" spans="1:8" s="1" customFormat="1" ht="15.75">
      <c r="A6" s="31"/>
      <c r="B6" s="30"/>
      <c r="C6" s="31"/>
      <c r="D6" s="33">
        <v>39721</v>
      </c>
      <c r="E6" s="33"/>
      <c r="F6" s="33">
        <v>39355</v>
      </c>
      <c r="G6" s="18"/>
      <c r="H6" s="18">
        <v>37621</v>
      </c>
    </row>
    <row r="7" spans="1:8" s="1" customFormat="1" ht="15.75">
      <c r="A7" s="31"/>
      <c r="B7" s="30"/>
      <c r="C7" s="31"/>
      <c r="D7" s="32" t="s">
        <v>3</v>
      </c>
      <c r="E7" s="32"/>
      <c r="F7" s="32" t="s">
        <v>3</v>
      </c>
      <c r="G7" s="3"/>
      <c r="H7" s="3" t="s">
        <v>3</v>
      </c>
    </row>
    <row r="8" spans="1:8" s="1" customFormat="1" ht="15.75">
      <c r="A8" s="31"/>
      <c r="B8" s="30"/>
      <c r="C8" s="31"/>
      <c r="D8" s="32"/>
      <c r="E8" s="32"/>
      <c r="F8" s="32"/>
      <c r="G8" s="3"/>
      <c r="H8" s="3"/>
    </row>
    <row r="9" spans="1:6" ht="15.75">
      <c r="A9" s="29"/>
      <c r="B9" s="30" t="s">
        <v>87</v>
      </c>
      <c r="C9" s="29"/>
      <c r="D9" s="29"/>
      <c r="E9" s="29"/>
      <c r="F9" s="29"/>
    </row>
    <row r="10" spans="1:8" ht="15.75">
      <c r="A10" s="29"/>
      <c r="B10" s="34" t="s">
        <v>86</v>
      </c>
      <c r="C10" s="29"/>
      <c r="D10" s="35">
        <f>+Income!E30</f>
        <v>5401148</v>
      </c>
      <c r="E10" s="35"/>
      <c r="F10" s="35">
        <v>4527312</v>
      </c>
      <c r="G10" s="5"/>
      <c r="H10" s="5">
        <v>-59573272</v>
      </c>
    </row>
    <row r="11" spans="1:7" ht="15.75">
      <c r="A11" s="29"/>
      <c r="B11" s="34"/>
      <c r="C11" s="29"/>
      <c r="D11" s="35"/>
      <c r="E11" s="35"/>
      <c r="F11" s="35"/>
      <c r="G11" s="5"/>
    </row>
    <row r="12" spans="1:7" ht="15.75">
      <c r="A12" s="29"/>
      <c r="B12" s="34" t="s">
        <v>69</v>
      </c>
      <c r="C12" s="29"/>
      <c r="D12" s="35"/>
      <c r="E12" s="35"/>
      <c r="F12" s="35"/>
      <c r="G12" s="5"/>
    </row>
    <row r="13" spans="1:8" ht="15.75">
      <c r="A13" s="29"/>
      <c r="B13" s="34"/>
      <c r="C13" s="34" t="s">
        <v>2</v>
      </c>
      <c r="D13" s="35">
        <v>7661382</v>
      </c>
      <c r="E13" s="35"/>
      <c r="F13" s="35">
        <v>9276374</v>
      </c>
      <c r="G13" s="5"/>
      <c r="H13" s="5">
        <v>14541180</v>
      </c>
    </row>
    <row r="14" spans="1:8" ht="15.75">
      <c r="A14" s="29"/>
      <c r="B14" s="34"/>
      <c r="C14" s="34" t="s">
        <v>143</v>
      </c>
      <c r="D14" s="35">
        <v>-4609000</v>
      </c>
      <c r="E14" s="35"/>
      <c r="F14" s="35">
        <v>0</v>
      </c>
      <c r="G14" s="5"/>
      <c r="H14" s="5"/>
    </row>
    <row r="15" spans="1:8" ht="15.75">
      <c r="A15" s="29"/>
      <c r="B15" s="34"/>
      <c r="C15" s="34" t="s">
        <v>130</v>
      </c>
      <c r="D15" s="35">
        <f>-Income!E26</f>
        <v>-2414521</v>
      </c>
      <c r="E15" s="35"/>
      <c r="F15" s="35">
        <v>28000</v>
      </c>
      <c r="G15" s="5"/>
      <c r="H15" s="5"/>
    </row>
    <row r="16" spans="1:8" ht="15.75">
      <c r="A16" s="29"/>
      <c r="B16" s="34"/>
      <c r="C16" s="34" t="s">
        <v>123</v>
      </c>
      <c r="D16" s="35">
        <f>-Income!E21</f>
        <v>3531708</v>
      </c>
      <c r="E16" s="35"/>
      <c r="F16" s="35">
        <v>4956089</v>
      </c>
      <c r="G16" s="5"/>
      <c r="H16" s="5"/>
    </row>
    <row r="17" spans="1:8" ht="15.75">
      <c r="A17" s="29"/>
      <c r="B17" s="34"/>
      <c r="C17" s="34"/>
      <c r="D17" s="36"/>
      <c r="E17" s="36"/>
      <c r="F17" s="36"/>
      <c r="G17" s="5"/>
      <c r="H17" s="5"/>
    </row>
    <row r="18" spans="1:8" ht="19.5" customHeight="1">
      <c r="A18" s="29"/>
      <c r="B18" s="34" t="s">
        <v>36</v>
      </c>
      <c r="C18" s="29"/>
      <c r="D18" s="37">
        <f>SUM(D10:D17)</f>
        <v>9570717</v>
      </c>
      <c r="E18" s="37"/>
      <c r="F18" s="37">
        <f>SUM(F10:F17)</f>
        <v>18787775</v>
      </c>
      <c r="G18" s="14"/>
      <c r="H18" s="14"/>
    </row>
    <row r="19" spans="1:8" ht="15.75">
      <c r="A19" s="29"/>
      <c r="B19" s="34"/>
      <c r="C19" s="29"/>
      <c r="D19" s="35"/>
      <c r="E19" s="37"/>
      <c r="F19" s="35"/>
      <c r="G19" s="5"/>
      <c r="H19" s="5"/>
    </row>
    <row r="20" spans="1:8" ht="16.5" customHeight="1">
      <c r="A20" s="29"/>
      <c r="B20" s="34" t="s">
        <v>4</v>
      </c>
      <c r="C20" s="29"/>
      <c r="D20" s="35"/>
      <c r="E20" s="37"/>
      <c r="F20" s="35"/>
      <c r="G20" s="5"/>
      <c r="H20" s="5"/>
    </row>
    <row r="21" spans="1:8" ht="16.5" customHeight="1">
      <c r="A21" s="29"/>
      <c r="B21" s="34"/>
      <c r="C21" s="29" t="s">
        <v>66</v>
      </c>
      <c r="D21" s="35">
        <v>2975437</v>
      </c>
      <c r="E21" s="37"/>
      <c r="F21" s="35">
        <v>-12814</v>
      </c>
      <c r="G21" s="5"/>
      <c r="H21" s="5"/>
    </row>
    <row r="22" spans="1:8" ht="16.5" customHeight="1">
      <c r="A22" s="29"/>
      <c r="B22" s="34"/>
      <c r="C22" s="29" t="s">
        <v>71</v>
      </c>
      <c r="D22" s="35">
        <v>971703</v>
      </c>
      <c r="E22" s="37"/>
      <c r="F22" s="35">
        <v>0</v>
      </c>
      <c r="G22" s="5"/>
      <c r="H22" s="5"/>
    </row>
    <row r="23" spans="1:8" ht="16.5" customHeight="1">
      <c r="A23" s="29"/>
      <c r="B23" s="34"/>
      <c r="C23" s="29" t="s">
        <v>67</v>
      </c>
      <c r="D23" s="36">
        <f>-4712737-2900</f>
        <v>-4715637</v>
      </c>
      <c r="E23" s="36"/>
      <c r="F23" s="36">
        <v>-10478009</v>
      </c>
      <c r="G23" s="37"/>
      <c r="H23" s="5"/>
    </row>
    <row r="24" spans="1:9" ht="19.5" customHeight="1">
      <c r="A24" s="29"/>
      <c r="B24" s="34" t="s">
        <v>33</v>
      </c>
      <c r="C24" s="29"/>
      <c r="D24" s="37">
        <f>SUM(D18:D23)</f>
        <v>8802220</v>
      </c>
      <c r="E24" s="37"/>
      <c r="F24" s="37">
        <f>SUM(F18:F23)</f>
        <v>8296952</v>
      </c>
      <c r="G24" s="14"/>
      <c r="H24" s="14">
        <f>SUM(H18:H23)</f>
        <v>0</v>
      </c>
      <c r="I24" s="22"/>
    </row>
    <row r="25" spans="1:9" ht="14.25" customHeight="1">
      <c r="A25" s="29"/>
      <c r="B25" s="34" t="s">
        <v>46</v>
      </c>
      <c r="C25" s="29"/>
      <c r="D25" s="36">
        <v>-64957</v>
      </c>
      <c r="E25" s="36"/>
      <c r="F25" s="36">
        <v>-21155</v>
      </c>
      <c r="G25" s="14"/>
      <c r="H25" s="14">
        <v>-175733</v>
      </c>
      <c r="I25" s="23"/>
    </row>
    <row r="26" spans="1:8" ht="19.5" customHeight="1">
      <c r="A26" s="29"/>
      <c r="B26" s="34" t="s">
        <v>48</v>
      </c>
      <c r="C26" s="29"/>
      <c r="D26" s="38">
        <f>SUM(D24:D25)</f>
        <v>8737263</v>
      </c>
      <c r="E26" s="38"/>
      <c r="F26" s="38">
        <f>SUM(F24:F25)</f>
        <v>8275797</v>
      </c>
      <c r="G26" s="14"/>
      <c r="H26" s="15">
        <f>SUM(H24:H25)</f>
        <v>-175733</v>
      </c>
    </row>
    <row r="27" spans="1:8" ht="15.75">
      <c r="A27" s="29"/>
      <c r="B27" s="34"/>
      <c r="C27" s="29"/>
      <c r="D27" s="35"/>
      <c r="E27" s="37"/>
      <c r="F27" s="35"/>
      <c r="G27" s="14"/>
      <c r="H27" s="5"/>
    </row>
    <row r="28" spans="1:8" ht="17.25" customHeight="1">
      <c r="A28" s="29"/>
      <c r="B28" s="30" t="s">
        <v>5</v>
      </c>
      <c r="C28" s="29"/>
      <c r="D28" s="35"/>
      <c r="E28" s="37"/>
      <c r="F28" s="35"/>
      <c r="G28" s="14"/>
      <c r="H28" s="5"/>
    </row>
    <row r="29" spans="1:9" ht="15.75">
      <c r="A29" s="29"/>
      <c r="B29" s="34" t="s">
        <v>62</v>
      </c>
      <c r="C29" s="29"/>
      <c r="D29" s="35">
        <v>-8278596</v>
      </c>
      <c r="E29" s="37"/>
      <c r="F29" s="35">
        <v>-4963811</v>
      </c>
      <c r="G29" s="14"/>
      <c r="H29" s="5">
        <v>-134084</v>
      </c>
      <c r="I29" s="21"/>
    </row>
    <row r="30" spans="1:9" ht="15.75">
      <c r="A30" s="29"/>
      <c r="B30" s="34" t="s">
        <v>131</v>
      </c>
      <c r="C30" s="29"/>
      <c r="D30" s="35">
        <v>9800000</v>
      </c>
      <c r="E30" s="37"/>
      <c r="F30" s="35">
        <v>0</v>
      </c>
      <c r="G30" s="14"/>
      <c r="H30" s="5"/>
      <c r="I30" s="21"/>
    </row>
    <row r="31" spans="1:9" ht="15.75">
      <c r="A31" s="29"/>
      <c r="B31" s="34" t="s">
        <v>90</v>
      </c>
      <c r="C31" s="29"/>
      <c r="D31" s="35">
        <v>22357565</v>
      </c>
      <c r="E31" s="37"/>
      <c r="F31" s="35">
        <v>200000</v>
      </c>
      <c r="G31" s="14"/>
      <c r="H31" s="5"/>
      <c r="I31" s="21"/>
    </row>
    <row r="32" spans="1:9" ht="15.75">
      <c r="A32" s="29"/>
      <c r="B32" s="34" t="s">
        <v>75</v>
      </c>
      <c r="C32" s="29"/>
      <c r="D32" s="35">
        <v>-50757260</v>
      </c>
      <c r="E32" s="37"/>
      <c r="F32" s="35">
        <v>-35138981</v>
      </c>
      <c r="G32" s="14"/>
      <c r="H32" s="5">
        <v>312000</v>
      </c>
      <c r="I32" s="21"/>
    </row>
    <row r="33" spans="1:9" ht="7.5" customHeight="1">
      <c r="A33" s="29"/>
      <c r="B33" s="34"/>
      <c r="C33" s="29"/>
      <c r="D33" s="36"/>
      <c r="E33" s="36"/>
      <c r="F33" s="36"/>
      <c r="G33" s="14"/>
      <c r="H33" s="5">
        <v>-7054286</v>
      </c>
      <c r="I33" s="21"/>
    </row>
    <row r="34" spans="1:8" ht="16.5" customHeight="1">
      <c r="A34" s="29"/>
      <c r="B34" s="34"/>
      <c r="C34" s="29"/>
      <c r="D34" s="38">
        <f>SUM(D29:D33)</f>
        <v>-26878291</v>
      </c>
      <c r="E34" s="38"/>
      <c r="F34" s="38">
        <f>SUM(F29:F33)</f>
        <v>-39902792</v>
      </c>
      <c r="G34" s="14"/>
      <c r="H34" s="15">
        <f>SUM(H29:H33)</f>
        <v>-6876370</v>
      </c>
    </row>
    <row r="35" spans="1:8" ht="16.5" customHeight="1">
      <c r="A35" s="29"/>
      <c r="B35" s="34"/>
      <c r="C35" s="29"/>
      <c r="D35" s="37"/>
      <c r="E35" s="37"/>
      <c r="F35" s="37"/>
      <c r="G35" s="14"/>
      <c r="H35" s="14"/>
    </row>
    <row r="36" spans="1:8" ht="16.5" customHeight="1">
      <c r="A36" s="29"/>
      <c r="B36" s="30" t="s">
        <v>45</v>
      </c>
      <c r="C36" s="29"/>
      <c r="D36" s="37"/>
      <c r="E36" s="37"/>
      <c r="F36" s="37"/>
      <c r="G36" s="14"/>
      <c r="H36" s="14"/>
    </row>
    <row r="37" spans="1:8" ht="16.5" customHeight="1" hidden="1">
      <c r="A37" s="29"/>
      <c r="B37" s="34" t="s">
        <v>76</v>
      </c>
      <c r="C37" s="29"/>
      <c r="D37" s="37">
        <v>0</v>
      </c>
      <c r="E37" s="37"/>
      <c r="F37" s="37">
        <v>0</v>
      </c>
      <c r="G37" s="14"/>
      <c r="H37" s="14"/>
    </row>
    <row r="38" spans="1:8" ht="16.5" customHeight="1">
      <c r="A38" s="29"/>
      <c r="B38" s="34" t="s">
        <v>77</v>
      </c>
      <c r="C38" s="29"/>
      <c r="D38" s="37">
        <v>-2651942</v>
      </c>
      <c r="E38" s="37"/>
      <c r="F38" s="37">
        <v>-2727884</v>
      </c>
      <c r="G38" s="14"/>
      <c r="H38" s="14"/>
    </row>
    <row r="39" spans="1:8" ht="16.5" customHeight="1">
      <c r="A39" s="29"/>
      <c r="B39" s="34" t="s">
        <v>112</v>
      </c>
      <c r="C39" s="29"/>
      <c r="D39" s="37">
        <v>-26494411</v>
      </c>
      <c r="E39" s="37"/>
      <c r="F39" s="37">
        <v>-25695427</v>
      </c>
      <c r="G39" s="14"/>
      <c r="H39" s="14"/>
    </row>
    <row r="40" spans="1:8" ht="17.25" customHeight="1">
      <c r="A40" s="29"/>
      <c r="B40" s="34" t="s">
        <v>122</v>
      </c>
      <c r="C40" s="29"/>
      <c r="D40" s="37">
        <f>+Income!E21</f>
        <v>-3531708</v>
      </c>
      <c r="E40" s="37"/>
      <c r="F40" s="37">
        <f>-F16</f>
        <v>-4956089</v>
      </c>
      <c r="G40" s="14"/>
      <c r="H40" s="14"/>
    </row>
    <row r="41" spans="1:8" ht="17.25" customHeight="1">
      <c r="A41" s="29"/>
      <c r="B41" s="34" t="s">
        <v>124</v>
      </c>
      <c r="C41" s="29"/>
      <c r="D41" s="37">
        <v>4761033</v>
      </c>
      <c r="E41" s="37"/>
      <c r="F41" s="37">
        <v>0</v>
      </c>
      <c r="G41" s="14"/>
      <c r="H41" s="14"/>
    </row>
    <row r="42" spans="1:8" ht="16.5" customHeight="1">
      <c r="A42" s="29"/>
      <c r="B42" s="34" t="s">
        <v>132</v>
      </c>
      <c r="C42" s="29"/>
      <c r="D42" s="37">
        <v>47722068</v>
      </c>
      <c r="E42" s="37"/>
      <c r="F42" s="37">
        <v>0</v>
      </c>
      <c r="G42" s="14"/>
      <c r="H42" s="14"/>
    </row>
    <row r="43" spans="1:8" ht="16.5" customHeight="1">
      <c r="A43" s="29"/>
      <c r="B43" s="34" t="s">
        <v>103</v>
      </c>
      <c r="C43" s="29"/>
      <c r="D43" s="37">
        <v>-4310569</v>
      </c>
      <c r="E43" s="37"/>
      <c r="F43" s="37">
        <v>-5442896</v>
      </c>
      <c r="G43" s="14"/>
      <c r="H43" s="14"/>
    </row>
    <row r="44" ht="12.75">
      <c r="B44" s="17" t="s">
        <v>89</v>
      </c>
    </row>
    <row r="45" spans="1:8" ht="16.5" customHeight="1" hidden="1">
      <c r="A45" s="29"/>
      <c r="B45" s="34" t="s">
        <v>82</v>
      </c>
      <c r="C45" s="29"/>
      <c r="D45" s="37">
        <v>0</v>
      </c>
      <c r="E45" s="37"/>
      <c r="F45" s="37">
        <v>0</v>
      </c>
      <c r="G45" s="14"/>
      <c r="H45" s="14"/>
    </row>
    <row r="46" spans="1:8" ht="17.25" customHeight="1" hidden="1">
      <c r="A46" s="29"/>
      <c r="B46" s="34" t="s">
        <v>73</v>
      </c>
      <c r="C46" s="29"/>
      <c r="D46" s="37">
        <v>0</v>
      </c>
      <c r="E46" s="37"/>
      <c r="F46" s="37">
        <v>0</v>
      </c>
      <c r="G46" s="14"/>
      <c r="H46" s="14">
        <v>0</v>
      </c>
    </row>
    <row r="47" spans="1:8" ht="16.5" customHeight="1">
      <c r="A47" s="29"/>
      <c r="B47" s="34"/>
      <c r="C47" s="29"/>
      <c r="D47" s="38">
        <f>SUM(D37:D46)</f>
        <v>15494471</v>
      </c>
      <c r="E47" s="38"/>
      <c r="F47" s="38">
        <f>SUM(F37:F46)</f>
        <v>-38822296</v>
      </c>
      <c r="G47" s="14"/>
      <c r="H47" s="15">
        <f>SUM(H46:H46)</f>
        <v>0</v>
      </c>
    </row>
    <row r="48" spans="1:8" ht="16.5" customHeight="1">
      <c r="A48" s="29"/>
      <c r="B48" s="34"/>
      <c r="C48" s="29"/>
      <c r="D48" s="37"/>
      <c r="E48" s="37"/>
      <c r="F48" s="37"/>
      <c r="G48" s="14"/>
      <c r="H48" s="14"/>
    </row>
    <row r="49" spans="1:8" ht="17.25" customHeight="1">
      <c r="A49" s="29"/>
      <c r="B49" s="30" t="s">
        <v>6</v>
      </c>
      <c r="C49" s="29"/>
      <c r="D49" s="35"/>
      <c r="E49" s="37"/>
      <c r="F49" s="35"/>
      <c r="G49" s="14"/>
      <c r="H49" s="5"/>
    </row>
    <row r="50" spans="1:8" ht="15.75">
      <c r="A50" s="29"/>
      <c r="B50" s="34" t="s">
        <v>37</v>
      </c>
      <c r="C50" s="29"/>
      <c r="D50" s="35">
        <f>D26+D34+D47</f>
        <v>-2646557</v>
      </c>
      <c r="E50" s="37"/>
      <c r="F50" s="35">
        <f>F26+F34+F47</f>
        <v>-70449291</v>
      </c>
      <c r="G50" s="14"/>
      <c r="H50" s="5">
        <f>H26+H34+H47</f>
        <v>-7052103</v>
      </c>
    </row>
    <row r="51" spans="1:8" ht="15.75">
      <c r="A51" s="29"/>
      <c r="B51" s="34" t="s">
        <v>79</v>
      </c>
      <c r="C51" s="29"/>
      <c r="D51" s="36">
        <v>13435163</v>
      </c>
      <c r="E51" s="36"/>
      <c r="F51" s="36">
        <v>104426974</v>
      </c>
      <c r="G51" s="14"/>
      <c r="H51" s="5">
        <v>-3326944</v>
      </c>
    </row>
    <row r="52" spans="1:8" ht="21.75" customHeight="1" thickBot="1">
      <c r="A52" s="29"/>
      <c r="B52" s="34" t="s">
        <v>78</v>
      </c>
      <c r="C52" s="29"/>
      <c r="D52" s="39">
        <f>SUM(D50:D51)</f>
        <v>10788606</v>
      </c>
      <c r="E52" s="39"/>
      <c r="F52" s="39">
        <f>SUM(F50:F51)</f>
        <v>33977683</v>
      </c>
      <c r="G52" s="14"/>
      <c r="H52" s="10">
        <f>SUM(H50:H51)</f>
        <v>-10379047</v>
      </c>
    </row>
    <row r="53" spans="1:8" ht="16.5" thickTop="1">
      <c r="A53" s="29"/>
      <c r="B53" s="34"/>
      <c r="C53" s="29"/>
      <c r="D53" s="35"/>
      <c r="E53" s="37"/>
      <c r="F53" s="35"/>
      <c r="G53" s="5"/>
      <c r="H53" s="5"/>
    </row>
    <row r="54" spans="1:8" ht="15.75">
      <c r="A54" s="29"/>
      <c r="B54" s="34"/>
      <c r="C54" s="29"/>
      <c r="D54" s="35"/>
      <c r="E54" s="37"/>
      <c r="F54" s="35"/>
      <c r="G54" s="5"/>
      <c r="H54" s="5"/>
    </row>
    <row r="55" spans="1:8" ht="17.25" customHeight="1">
      <c r="A55" s="29"/>
      <c r="B55" s="30" t="s">
        <v>47</v>
      </c>
      <c r="C55" s="29"/>
      <c r="D55" s="35"/>
      <c r="E55" s="37"/>
      <c r="F55" s="35"/>
      <c r="G55" s="5"/>
      <c r="H55" s="5"/>
    </row>
    <row r="56" spans="1:9" ht="12.75" customHeight="1">
      <c r="A56" s="29"/>
      <c r="B56" s="34" t="s">
        <v>38</v>
      </c>
      <c r="C56" s="29"/>
      <c r="D56" s="35">
        <f>+BalSheet!C18</f>
        <v>4007580</v>
      </c>
      <c r="E56" s="37"/>
      <c r="F56" s="35">
        <v>1528611</v>
      </c>
      <c r="G56" s="5"/>
      <c r="H56" s="5">
        <v>3563029</v>
      </c>
      <c r="I56" s="21"/>
    </row>
    <row r="57" spans="1:9" ht="15.75">
      <c r="A57" s="29"/>
      <c r="B57" s="34" t="s">
        <v>39</v>
      </c>
      <c r="C57" s="29"/>
      <c r="D57" s="36">
        <f>+BalSheet!C19</f>
        <v>6781026</v>
      </c>
      <c r="E57" s="36"/>
      <c r="F57" s="36">
        <v>32449072</v>
      </c>
      <c r="G57" s="5"/>
      <c r="H57" s="5">
        <v>18766281</v>
      </c>
      <c r="I57" s="21"/>
    </row>
    <row r="58" spans="1:9" ht="15.75" customHeight="1" thickBot="1">
      <c r="A58" s="29"/>
      <c r="B58" s="34"/>
      <c r="C58" s="29"/>
      <c r="D58" s="39">
        <f>SUM(D56:D57)</f>
        <v>10788606</v>
      </c>
      <c r="E58" s="39"/>
      <c r="F58" s="39">
        <f>SUM(F56:F57)</f>
        <v>33977683</v>
      </c>
      <c r="G58" s="5"/>
      <c r="H58" s="5"/>
      <c r="I58" s="21"/>
    </row>
    <row r="59" spans="1:8" ht="17.25" customHeight="1" thickTop="1">
      <c r="A59" s="29"/>
      <c r="B59" s="44"/>
      <c r="C59" s="45"/>
      <c r="D59" s="37"/>
      <c r="E59" s="37"/>
      <c r="F59" s="37"/>
      <c r="G59" s="14"/>
      <c r="H59" s="14"/>
    </row>
    <row r="60" spans="1:8" ht="17.25" customHeight="1">
      <c r="A60" s="29"/>
      <c r="B60" s="44"/>
      <c r="C60" s="48"/>
      <c r="D60" s="37"/>
      <c r="E60" s="37"/>
      <c r="F60" s="37"/>
      <c r="G60" s="14"/>
      <c r="H60" s="14"/>
    </row>
    <row r="61" spans="1:7" ht="15.75">
      <c r="A61" s="29"/>
      <c r="B61" s="34"/>
      <c r="C61" s="29"/>
      <c r="D61" s="35"/>
      <c r="E61" s="35"/>
      <c r="F61" s="35"/>
      <c r="G61" s="5"/>
    </row>
    <row r="62" spans="1:7" ht="15.75">
      <c r="A62" s="29"/>
      <c r="B62" s="34" t="s">
        <v>119</v>
      </c>
      <c r="C62" s="29"/>
      <c r="D62" s="35"/>
      <c r="E62" s="35"/>
      <c r="F62" s="35"/>
      <c r="G62" s="5"/>
    </row>
    <row r="63" spans="1:7" ht="15.75">
      <c r="A63" s="29"/>
      <c r="B63" s="34"/>
      <c r="C63" s="29"/>
      <c r="D63" s="35"/>
      <c r="E63" s="35"/>
      <c r="F63" s="35"/>
      <c r="G63" s="5"/>
    </row>
    <row r="64" spans="1:7" ht="15.75">
      <c r="A64" s="29"/>
      <c r="B64" s="34"/>
      <c r="C64" s="29"/>
      <c r="D64" s="35">
        <f>D58-D52</f>
        <v>0</v>
      </c>
      <c r="E64" s="35"/>
      <c r="F64" s="35"/>
      <c r="G64" s="5"/>
    </row>
    <row r="65" spans="1:7" ht="15.75">
      <c r="A65" s="29"/>
      <c r="B65" s="34"/>
      <c r="C65" s="29"/>
      <c r="D65" s="35"/>
      <c r="E65" s="35"/>
      <c r="F65" s="35"/>
      <c r="G65" s="5"/>
    </row>
    <row r="66" spans="1:7" ht="15.75">
      <c r="A66" s="29"/>
      <c r="B66" s="34"/>
      <c r="C66" s="29"/>
      <c r="D66" s="35"/>
      <c r="E66" s="35"/>
      <c r="F66" s="35"/>
      <c r="G66" s="5"/>
    </row>
    <row r="67" spans="1:7" ht="15.75">
      <c r="A67" s="29"/>
      <c r="B67" s="34"/>
      <c r="C67" s="29"/>
      <c r="D67" s="35"/>
      <c r="E67" s="35"/>
      <c r="F67" s="35"/>
      <c r="G67" s="5"/>
    </row>
    <row r="68" spans="1:7" ht="15.75">
      <c r="A68" s="29"/>
      <c r="B68" s="34"/>
      <c r="C68" s="29"/>
      <c r="D68" s="35"/>
      <c r="E68" s="35"/>
      <c r="F68" s="35"/>
      <c r="G68" s="5"/>
    </row>
    <row r="69" spans="1:7" ht="15.75">
      <c r="A69" s="29"/>
      <c r="B69" s="34"/>
      <c r="C69" s="29"/>
      <c r="D69" s="35"/>
      <c r="E69" s="35"/>
      <c r="F69" s="35"/>
      <c r="G69" s="5"/>
    </row>
    <row r="70" spans="1:7" ht="15.75">
      <c r="A70" s="29"/>
      <c r="B70" s="34"/>
      <c r="C70" s="29"/>
      <c r="D70" s="35"/>
      <c r="E70" s="35"/>
      <c r="F70" s="35"/>
      <c r="G70" s="5"/>
    </row>
    <row r="71" spans="1:6" ht="15.75">
      <c r="A71" s="29"/>
      <c r="B71" s="34"/>
      <c r="C71" s="29"/>
      <c r="D71" s="29"/>
      <c r="E71" s="29"/>
      <c r="F71" s="29"/>
    </row>
    <row r="72" spans="1:6" ht="15.75">
      <c r="A72" s="29"/>
      <c r="B72" s="34"/>
      <c r="C72" s="29"/>
      <c r="D72" s="29"/>
      <c r="E72" s="29"/>
      <c r="F72" s="29"/>
    </row>
    <row r="73" spans="1:6" ht="15.75">
      <c r="A73" s="29"/>
      <c r="B73" s="34"/>
      <c r="C73" s="29"/>
      <c r="D73" s="29"/>
      <c r="E73" s="29"/>
      <c r="F73" s="29"/>
    </row>
    <row r="74" spans="1:6" ht="15.75">
      <c r="A74" s="29"/>
      <c r="B74" s="34"/>
      <c r="C74" s="29"/>
      <c r="D74" s="29"/>
      <c r="E74" s="29"/>
      <c r="F74" s="29"/>
    </row>
    <row r="75" spans="1:6" ht="15.75">
      <c r="A75" s="29"/>
      <c r="B75" s="34"/>
      <c r="C75" s="29"/>
      <c r="D75" s="29"/>
      <c r="E75" s="29"/>
      <c r="F75" s="29"/>
    </row>
    <row r="76" spans="1:6" ht="15.75">
      <c r="A76" s="29"/>
      <c r="B76" s="34"/>
      <c r="C76" s="29"/>
      <c r="D76" s="29"/>
      <c r="E76" s="29"/>
      <c r="F76" s="29"/>
    </row>
    <row r="77" spans="1:6" ht="15.75">
      <c r="A77" s="29"/>
      <c r="B77" s="34"/>
      <c r="C77" s="29"/>
      <c r="D77" s="29"/>
      <c r="E77" s="29"/>
      <c r="F77" s="29"/>
    </row>
    <row r="78" spans="1:6" ht="15.75">
      <c r="A78" s="29"/>
      <c r="B78" s="34"/>
      <c r="C78" s="29"/>
      <c r="D78" s="29"/>
      <c r="E78" s="29"/>
      <c r="F78" s="29"/>
    </row>
    <row r="79" spans="1:6" ht="15.75">
      <c r="A79" s="29"/>
      <c r="B79" s="34"/>
      <c r="C79" s="29"/>
      <c r="D79" s="29"/>
      <c r="E79" s="29"/>
      <c r="F79" s="29"/>
    </row>
    <row r="80" spans="1:6" ht="15.75">
      <c r="A80" s="29"/>
      <c r="B80" s="34"/>
      <c r="C80" s="29"/>
      <c r="D80" s="29"/>
      <c r="E80" s="29"/>
      <c r="F80" s="29"/>
    </row>
    <row r="81" spans="1:6" ht="15.75">
      <c r="A81" s="29"/>
      <c r="B81" s="34"/>
      <c r="C81" s="29"/>
      <c r="D81" s="29"/>
      <c r="E81" s="29"/>
      <c r="F81" s="29"/>
    </row>
    <row r="82" spans="1:6" ht="15.75">
      <c r="A82" s="29"/>
      <c r="B82" s="34"/>
      <c r="C82" s="29"/>
      <c r="D82" s="29"/>
      <c r="E82" s="29"/>
      <c r="F82" s="29"/>
    </row>
    <row r="83" spans="1:6" ht="15.75">
      <c r="A83" s="29"/>
      <c r="B83" s="34"/>
      <c r="C83" s="29"/>
      <c r="D83" s="29"/>
      <c r="E83" s="29"/>
      <c r="F83" s="29"/>
    </row>
    <row r="84" spans="1:6" ht="15.75">
      <c r="A84" s="29"/>
      <c r="B84" s="34"/>
      <c r="C84" s="29"/>
      <c r="D84" s="29"/>
      <c r="E84" s="29"/>
      <c r="F84" s="29"/>
    </row>
    <row r="85" spans="1:6" ht="15.75">
      <c r="A85" s="29"/>
      <c r="B85" s="34"/>
      <c r="C85" s="29"/>
      <c r="D85" s="29"/>
      <c r="E85" s="29"/>
      <c r="F85" s="29"/>
    </row>
    <row r="86" spans="1:6" ht="15.75">
      <c r="A86" s="29"/>
      <c r="B86" s="34"/>
      <c r="C86" s="29"/>
      <c r="D86" s="29"/>
      <c r="E86" s="29"/>
      <c r="F86" s="29"/>
    </row>
    <row r="87" spans="1:6" ht="15.75">
      <c r="A87" s="29"/>
      <c r="B87" s="34"/>
      <c r="C87" s="29"/>
      <c r="D87" s="29"/>
      <c r="E87" s="29"/>
      <c r="F87" s="29"/>
    </row>
    <row r="88" spans="1:6" ht="15.75">
      <c r="A88" s="29"/>
      <c r="B88" s="34"/>
      <c r="C88" s="29"/>
      <c r="D88" s="29"/>
      <c r="E88" s="29"/>
      <c r="F88" s="29"/>
    </row>
    <row r="89" spans="1:6" ht="15.75">
      <c r="A89" s="29"/>
      <c r="B89" s="34"/>
      <c r="C89" s="29"/>
      <c r="D89" s="29"/>
      <c r="E89" s="29"/>
      <c r="F89" s="29"/>
    </row>
    <row r="90" spans="1:6" ht="15.75">
      <c r="A90" s="29"/>
      <c r="B90" s="34"/>
      <c r="C90" s="29"/>
      <c r="D90" s="29"/>
      <c r="E90" s="29"/>
      <c r="F90" s="29"/>
    </row>
    <row r="91" spans="1:6" ht="15.75">
      <c r="A91" s="29"/>
      <c r="B91" s="34"/>
      <c r="C91" s="29"/>
      <c r="D91" s="29"/>
      <c r="E91" s="29"/>
      <c r="F91" s="29"/>
    </row>
    <row r="92" spans="1:6" ht="15.75">
      <c r="A92" s="29"/>
      <c r="B92" s="34"/>
      <c r="C92" s="29"/>
      <c r="D92" s="29"/>
      <c r="E92" s="29"/>
      <c r="F92" s="29"/>
    </row>
    <row r="93" spans="1:6" ht="15.75">
      <c r="A93" s="29"/>
      <c r="B93" s="34"/>
      <c r="C93" s="29"/>
      <c r="D93" s="29"/>
      <c r="E93" s="29"/>
      <c r="F93" s="29"/>
    </row>
    <row r="94" spans="1:6" ht="15.75">
      <c r="A94" s="29"/>
      <c r="B94" s="34"/>
      <c r="C94" s="29"/>
      <c r="D94" s="29"/>
      <c r="E94" s="29"/>
      <c r="F94" s="29"/>
    </row>
    <row r="95" spans="1:6" ht="15.75">
      <c r="A95" s="29"/>
      <c r="B95" s="34"/>
      <c r="C95" s="29"/>
      <c r="D95" s="29"/>
      <c r="E95" s="29"/>
      <c r="F95" s="29"/>
    </row>
    <row r="96" spans="1:6" ht="15.75">
      <c r="A96" s="29"/>
      <c r="B96" s="34"/>
      <c r="C96" s="29"/>
      <c r="D96" s="29"/>
      <c r="E96" s="29"/>
      <c r="F96" s="29"/>
    </row>
    <row r="97" spans="1:6" ht="15.75">
      <c r="A97" s="29"/>
      <c r="B97" s="34"/>
      <c r="C97" s="29"/>
      <c r="D97" s="29"/>
      <c r="E97" s="29"/>
      <c r="F97" s="29"/>
    </row>
    <row r="98" spans="1:6" ht="15.75">
      <c r="A98" s="29"/>
      <c r="B98" s="34"/>
      <c r="C98" s="29"/>
      <c r="D98" s="29"/>
      <c r="E98" s="29"/>
      <c r="F98" s="29"/>
    </row>
    <row r="99" spans="1:6" ht="15.75">
      <c r="A99" s="29"/>
      <c r="B99" s="34"/>
      <c r="C99" s="29"/>
      <c r="D99" s="29"/>
      <c r="E99" s="29"/>
      <c r="F99" s="29"/>
    </row>
    <row r="100" spans="1:6" ht="15.75">
      <c r="A100" s="29"/>
      <c r="B100" s="34"/>
      <c r="C100" s="29"/>
      <c r="D100" s="29"/>
      <c r="E100" s="29"/>
      <c r="F100" s="29"/>
    </row>
    <row r="101" spans="1:6" ht="15.75">
      <c r="A101" s="29"/>
      <c r="B101" s="34"/>
      <c r="C101" s="29"/>
      <c r="D101" s="29"/>
      <c r="E101" s="29"/>
      <c r="F101" s="29"/>
    </row>
    <row r="102" spans="1:6" ht="15.75">
      <c r="A102" s="29"/>
      <c r="B102" s="34"/>
      <c r="C102" s="29"/>
      <c r="D102" s="29"/>
      <c r="E102" s="29"/>
      <c r="F102" s="29"/>
    </row>
    <row r="103" spans="1:6" ht="15.75">
      <c r="A103" s="29"/>
      <c r="B103" s="34"/>
      <c r="C103" s="29"/>
      <c r="D103" s="29"/>
      <c r="E103" s="29"/>
      <c r="F103" s="29"/>
    </row>
    <row r="104" spans="1:6" ht="15.75">
      <c r="A104" s="29"/>
      <c r="B104" s="34"/>
      <c r="C104" s="29"/>
      <c r="D104" s="29"/>
      <c r="E104" s="29"/>
      <c r="F104" s="29"/>
    </row>
    <row r="105" spans="1:6" ht="15.75">
      <c r="A105" s="29"/>
      <c r="B105" s="34"/>
      <c r="C105" s="29"/>
      <c r="D105" s="29"/>
      <c r="E105" s="29"/>
      <c r="F105" s="29"/>
    </row>
    <row r="106" spans="1:6" ht="15.75">
      <c r="A106" s="29"/>
      <c r="B106" s="34"/>
      <c r="C106" s="29"/>
      <c r="D106" s="29"/>
      <c r="E106" s="29"/>
      <c r="F106" s="29"/>
    </row>
    <row r="107" spans="1:6" ht="15.75">
      <c r="A107" s="29"/>
      <c r="B107" s="34"/>
      <c r="C107" s="29"/>
      <c r="D107" s="29"/>
      <c r="E107" s="29"/>
      <c r="F107" s="29"/>
    </row>
    <row r="108" spans="1:6" ht="15.75">
      <c r="A108" s="29"/>
      <c r="B108" s="34"/>
      <c r="C108" s="29"/>
      <c r="D108" s="29"/>
      <c r="E108" s="29"/>
      <c r="F108" s="29"/>
    </row>
    <row r="109" spans="1:6" ht="15.75">
      <c r="A109" s="29"/>
      <c r="B109" s="34"/>
      <c r="C109" s="29"/>
      <c r="D109" s="29"/>
      <c r="E109" s="29"/>
      <c r="F109" s="29"/>
    </row>
    <row r="110" spans="1:6" ht="15.75">
      <c r="A110" s="29"/>
      <c r="B110" s="34"/>
      <c r="C110" s="29"/>
      <c r="D110" s="29"/>
      <c r="E110" s="29"/>
      <c r="F110" s="29"/>
    </row>
    <row r="111" spans="1:6" ht="15.75">
      <c r="A111" s="29"/>
      <c r="B111" s="34"/>
      <c r="C111" s="29"/>
      <c r="D111" s="29"/>
      <c r="E111" s="29"/>
      <c r="F111" s="29"/>
    </row>
    <row r="112" spans="1:6" ht="15.75">
      <c r="A112" s="29"/>
      <c r="B112" s="34"/>
      <c r="C112" s="29"/>
      <c r="D112" s="29"/>
      <c r="E112" s="29"/>
      <c r="F112" s="29"/>
    </row>
    <row r="113" spans="1:6" ht="15.75">
      <c r="A113" s="29"/>
      <c r="B113" s="34"/>
      <c r="C113" s="29"/>
      <c r="D113" s="29"/>
      <c r="E113" s="29"/>
      <c r="F113" s="29"/>
    </row>
    <row r="114" spans="1:6" ht="15.75">
      <c r="A114" s="29"/>
      <c r="B114" s="34"/>
      <c r="C114" s="29"/>
      <c r="D114" s="29"/>
      <c r="E114" s="29"/>
      <c r="F114" s="29"/>
    </row>
    <row r="115" spans="1:6" ht="15.75">
      <c r="A115" s="29"/>
      <c r="B115" s="34"/>
      <c r="C115" s="29"/>
      <c r="D115" s="29"/>
      <c r="E115" s="29"/>
      <c r="F115" s="29"/>
    </row>
    <row r="116" spans="1:6" ht="15.75">
      <c r="A116" s="29"/>
      <c r="B116" s="34"/>
      <c r="C116" s="29"/>
      <c r="D116" s="29"/>
      <c r="E116" s="29"/>
      <c r="F116" s="29"/>
    </row>
    <row r="117" spans="1:6" ht="15.75">
      <c r="A117" s="29"/>
      <c r="B117" s="34"/>
      <c r="C117" s="29"/>
      <c r="D117" s="29"/>
      <c r="E117" s="29"/>
      <c r="F117" s="29"/>
    </row>
    <row r="118" spans="1:6" ht="15.75">
      <c r="A118" s="29"/>
      <c r="B118" s="34"/>
      <c r="C118" s="29"/>
      <c r="D118" s="29"/>
      <c r="E118" s="29"/>
      <c r="F118" s="29"/>
    </row>
    <row r="119" spans="1:6" ht="15.75">
      <c r="A119" s="29"/>
      <c r="B119" s="34"/>
      <c r="C119" s="29"/>
      <c r="D119" s="29"/>
      <c r="E119" s="29"/>
      <c r="F119" s="29"/>
    </row>
    <row r="120" spans="1:6" ht="15.75">
      <c r="A120" s="29"/>
      <c r="B120" s="34"/>
      <c r="C120" s="29"/>
      <c r="D120" s="29"/>
      <c r="E120" s="29"/>
      <c r="F120" s="29"/>
    </row>
    <row r="121" spans="1:6" ht="15.75">
      <c r="A121" s="29"/>
      <c r="B121" s="34"/>
      <c r="C121" s="29"/>
      <c r="D121" s="29"/>
      <c r="E121" s="29"/>
      <c r="F121" s="29"/>
    </row>
    <row r="122" spans="1:6" ht="15.75">
      <c r="A122" s="29"/>
      <c r="B122" s="34"/>
      <c r="C122" s="29"/>
      <c r="D122" s="29"/>
      <c r="E122" s="29"/>
      <c r="F122" s="29"/>
    </row>
    <row r="123" spans="1:6" ht="15.75">
      <c r="A123" s="29"/>
      <c r="B123" s="34"/>
      <c r="C123" s="29"/>
      <c r="D123" s="29"/>
      <c r="E123" s="29"/>
      <c r="F123" s="29"/>
    </row>
    <row r="124" spans="1:6" ht="15.75">
      <c r="A124" s="29"/>
      <c r="B124" s="34"/>
      <c r="C124" s="29"/>
      <c r="D124" s="29"/>
      <c r="E124" s="29"/>
      <c r="F124" s="29"/>
    </row>
    <row r="125" spans="1:6" ht="15.75">
      <c r="A125" s="29"/>
      <c r="B125" s="34"/>
      <c r="C125" s="29"/>
      <c r="D125" s="29"/>
      <c r="E125" s="29"/>
      <c r="F125" s="29"/>
    </row>
    <row r="126" spans="1:6" ht="15.75">
      <c r="A126" s="29"/>
      <c r="B126" s="34"/>
      <c r="C126" s="29"/>
      <c r="D126" s="29"/>
      <c r="E126" s="29"/>
      <c r="F126" s="29"/>
    </row>
    <row r="127" spans="1:6" ht="15.75">
      <c r="A127" s="29"/>
      <c r="B127" s="34"/>
      <c r="C127" s="29"/>
      <c r="D127" s="29"/>
      <c r="E127" s="29"/>
      <c r="F127" s="29"/>
    </row>
    <row r="128" spans="1:6" ht="15.75">
      <c r="A128" s="29"/>
      <c r="B128" s="34"/>
      <c r="C128" s="29"/>
      <c r="D128" s="29"/>
      <c r="E128" s="29"/>
      <c r="F128" s="29"/>
    </row>
    <row r="129" spans="1:6" ht="15.75">
      <c r="A129" s="29"/>
      <c r="B129" s="34"/>
      <c r="C129" s="29"/>
      <c r="D129" s="29"/>
      <c r="E129" s="29"/>
      <c r="F129" s="29"/>
    </row>
    <row r="130" spans="1:6" ht="15.75">
      <c r="A130" s="29"/>
      <c r="B130" s="34"/>
      <c r="C130" s="29"/>
      <c r="D130" s="29"/>
      <c r="E130" s="29"/>
      <c r="F130" s="29"/>
    </row>
    <row r="131" spans="1:6" ht="15.75">
      <c r="A131" s="29"/>
      <c r="B131" s="34"/>
      <c r="C131" s="29"/>
      <c r="D131" s="29"/>
      <c r="E131" s="29"/>
      <c r="F131" s="29"/>
    </row>
    <row r="132" spans="1:6" ht="15.75">
      <c r="A132" s="29"/>
      <c r="B132" s="34"/>
      <c r="C132" s="29"/>
      <c r="D132" s="29"/>
      <c r="E132" s="29"/>
      <c r="F132" s="29"/>
    </row>
    <row r="133" spans="1:6" ht="15.75">
      <c r="A133" s="29"/>
      <c r="B133" s="34"/>
      <c r="C133" s="29"/>
      <c r="D133" s="29"/>
      <c r="E133" s="29"/>
      <c r="F133" s="29"/>
    </row>
    <row r="134" spans="1:6" ht="15.75">
      <c r="A134" s="29"/>
      <c r="B134" s="34"/>
      <c r="C134" s="29"/>
      <c r="D134" s="29"/>
      <c r="E134" s="29"/>
      <c r="F134" s="29"/>
    </row>
    <row r="135" spans="1:6" ht="15.75">
      <c r="A135" s="29"/>
      <c r="B135" s="34"/>
      <c r="C135" s="29"/>
      <c r="D135" s="29"/>
      <c r="E135" s="29"/>
      <c r="F135" s="29"/>
    </row>
    <row r="136" spans="1:6" ht="15.75">
      <c r="A136" s="29"/>
      <c r="B136" s="34"/>
      <c r="C136" s="29"/>
      <c r="D136" s="29"/>
      <c r="E136" s="29"/>
      <c r="F136" s="29"/>
    </row>
    <row r="137" spans="1:6" ht="15.75">
      <c r="A137" s="29"/>
      <c r="B137" s="34"/>
      <c r="C137" s="29"/>
      <c r="D137" s="29"/>
      <c r="E137" s="29"/>
      <c r="F137" s="29"/>
    </row>
    <row r="138" spans="1:6" ht="15.75">
      <c r="A138" s="29"/>
      <c r="B138" s="34"/>
      <c r="C138" s="29"/>
      <c r="D138" s="29"/>
      <c r="E138" s="29"/>
      <c r="F138" s="29"/>
    </row>
    <row r="139" spans="1:6" ht="15.75">
      <c r="A139" s="29"/>
      <c r="B139" s="34"/>
      <c r="C139" s="29"/>
      <c r="D139" s="29"/>
      <c r="E139" s="29"/>
      <c r="F139" s="29"/>
    </row>
    <row r="140" spans="1:6" ht="15.75">
      <c r="A140" s="29"/>
      <c r="B140" s="34"/>
      <c r="C140" s="29"/>
      <c r="D140" s="29"/>
      <c r="E140" s="29"/>
      <c r="F140" s="29"/>
    </row>
    <row r="141" spans="1:6" ht="15.75">
      <c r="A141" s="29"/>
      <c r="B141" s="34"/>
      <c r="C141" s="29"/>
      <c r="D141" s="29"/>
      <c r="E141" s="29"/>
      <c r="F141" s="29"/>
    </row>
    <row r="142" spans="1:6" ht="15.75">
      <c r="A142" s="29"/>
      <c r="B142" s="34"/>
      <c r="C142" s="29"/>
      <c r="D142" s="29"/>
      <c r="E142" s="29"/>
      <c r="F142" s="29"/>
    </row>
    <row r="143" spans="1:6" ht="15.75">
      <c r="A143" s="29"/>
      <c r="B143" s="34"/>
      <c r="C143" s="29"/>
      <c r="D143" s="29"/>
      <c r="E143" s="29"/>
      <c r="F143" s="29"/>
    </row>
    <row r="144" spans="1:6" ht="15.75">
      <c r="A144" s="29"/>
      <c r="B144" s="34"/>
      <c r="C144" s="29"/>
      <c r="D144" s="29"/>
      <c r="E144" s="29"/>
      <c r="F144" s="29"/>
    </row>
    <row r="145" spans="1:6" ht="15.75">
      <c r="A145" s="29"/>
      <c r="B145" s="34"/>
      <c r="C145" s="29"/>
      <c r="D145" s="29"/>
      <c r="E145" s="29"/>
      <c r="F145" s="29"/>
    </row>
    <row r="146" spans="1:6" ht="15.75">
      <c r="A146" s="29"/>
      <c r="B146" s="34"/>
      <c r="C146" s="29"/>
      <c r="D146" s="29"/>
      <c r="E146" s="29"/>
      <c r="F146" s="29"/>
    </row>
    <row r="147" spans="1:6" ht="15.75">
      <c r="A147" s="29"/>
      <c r="B147" s="34"/>
      <c r="C147" s="29"/>
      <c r="D147" s="29"/>
      <c r="E147" s="29"/>
      <c r="F147" s="29"/>
    </row>
    <row r="148" spans="1:6" ht="15.75">
      <c r="A148" s="29"/>
      <c r="B148" s="34"/>
      <c r="C148" s="29"/>
      <c r="D148" s="29"/>
      <c r="E148" s="29"/>
      <c r="F148" s="29"/>
    </row>
    <row r="149" spans="1:6" ht="15.75">
      <c r="A149" s="29"/>
      <c r="B149" s="34"/>
      <c r="C149" s="29"/>
      <c r="D149" s="29"/>
      <c r="E149" s="29"/>
      <c r="F149" s="29"/>
    </row>
    <row r="150" spans="1:6" ht="15.75">
      <c r="A150" s="29"/>
      <c r="B150" s="34"/>
      <c r="C150" s="29"/>
      <c r="D150" s="29"/>
      <c r="E150" s="29"/>
      <c r="F150" s="29"/>
    </row>
    <row r="151" spans="1:6" ht="15.75">
      <c r="A151" s="29"/>
      <c r="B151" s="34"/>
      <c r="C151" s="29"/>
      <c r="D151" s="29"/>
      <c r="E151" s="29"/>
      <c r="F151" s="29"/>
    </row>
    <row r="152" spans="1:6" ht="15.75">
      <c r="A152" s="29"/>
      <c r="B152" s="34"/>
      <c r="C152" s="29"/>
      <c r="D152" s="29"/>
      <c r="E152" s="29"/>
      <c r="F152" s="29"/>
    </row>
    <row r="153" spans="1:6" ht="15.75">
      <c r="A153" s="29"/>
      <c r="B153" s="34"/>
      <c r="C153" s="29"/>
      <c r="D153" s="29"/>
      <c r="E153" s="29"/>
      <c r="F153" s="29"/>
    </row>
    <row r="154" spans="1:6" ht="15.75">
      <c r="A154" s="29"/>
      <c r="B154" s="34"/>
      <c r="C154" s="29"/>
      <c r="D154" s="29"/>
      <c r="E154" s="29"/>
      <c r="F154" s="29"/>
    </row>
    <row r="155" spans="1:6" ht="15.75">
      <c r="A155" s="29"/>
      <c r="B155" s="34"/>
      <c r="C155" s="29"/>
      <c r="D155" s="29"/>
      <c r="E155" s="29"/>
      <c r="F155" s="29"/>
    </row>
    <row r="156" spans="1:6" ht="15.75">
      <c r="A156" s="29"/>
      <c r="B156" s="34"/>
      <c r="C156" s="29"/>
      <c r="D156" s="29"/>
      <c r="E156" s="29"/>
      <c r="F156" s="29"/>
    </row>
    <row r="157" spans="1:6" ht="15.75">
      <c r="A157" s="29"/>
      <c r="B157" s="34"/>
      <c r="C157" s="29"/>
      <c r="D157" s="29"/>
      <c r="E157" s="29"/>
      <c r="F157" s="29"/>
    </row>
    <row r="158" spans="1:6" ht="15.75">
      <c r="A158" s="29"/>
      <c r="B158" s="34"/>
      <c r="C158" s="29"/>
      <c r="D158" s="29"/>
      <c r="E158" s="29"/>
      <c r="F158" s="29"/>
    </row>
  </sheetData>
  <printOptions/>
  <pageMargins left="0.75" right="0.75" top="1" bottom="0.48" header="0.5" footer="0.39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63"/>
  <sheetViews>
    <sheetView tabSelected="1" view="pageBreakPreview" zoomScaleSheetLayoutView="100" workbookViewId="0" topLeftCell="B12">
      <selection activeCell="F26" sqref="F26"/>
    </sheetView>
  </sheetViews>
  <sheetFormatPr defaultColWidth="9.140625" defaultRowHeight="12.75" outlineLevelCol="1"/>
  <cols>
    <col min="1" max="1" width="8.00390625" style="2" customWidth="1"/>
    <col min="2" max="2" width="42.8515625" style="2" customWidth="1"/>
    <col min="3" max="3" width="16.421875" style="2" customWidth="1"/>
    <col min="4" max="4" width="14.7109375" style="2" customWidth="1"/>
    <col min="5" max="5" width="15.421875" style="2" customWidth="1"/>
    <col min="6" max="6" width="14.28125" style="2" customWidth="1"/>
    <col min="7" max="7" width="13.140625" style="2" hidden="1" customWidth="1" outlineLevel="1"/>
    <col min="8" max="8" width="13.57421875" style="2" hidden="1" customWidth="1" outlineLevel="1"/>
    <col min="9" max="9" width="13.140625" style="2" customWidth="1" collapsed="1"/>
    <col min="10" max="16384" width="9.140625" style="2" customWidth="1"/>
  </cols>
  <sheetData>
    <row r="2" spans="2:6" ht="12.75">
      <c r="B2" s="1" t="s">
        <v>0</v>
      </c>
      <c r="C2" s="1"/>
      <c r="D2" s="1"/>
      <c r="E2" s="1"/>
      <c r="F2" s="1"/>
    </row>
    <row r="3" spans="2:10" ht="12.75">
      <c r="B3" s="1" t="s">
        <v>7</v>
      </c>
      <c r="C3" s="1"/>
      <c r="D3" s="1"/>
      <c r="E3" s="1"/>
      <c r="F3" s="1"/>
      <c r="J3" s="21"/>
    </row>
    <row r="4" spans="2:10" ht="12.75">
      <c r="B4" s="1"/>
      <c r="C4" s="1"/>
      <c r="D4" s="1"/>
      <c r="E4" s="1"/>
      <c r="F4" s="1"/>
      <c r="J4" s="21"/>
    </row>
    <row r="5" spans="2:8" ht="12.75">
      <c r="B5" s="1"/>
      <c r="C5" s="52" t="s">
        <v>60</v>
      </c>
      <c r="D5" s="52"/>
      <c r="E5" s="52" t="s">
        <v>61</v>
      </c>
      <c r="F5" s="52"/>
      <c r="G5" s="3" t="s">
        <v>9</v>
      </c>
      <c r="H5" s="3" t="s">
        <v>9</v>
      </c>
    </row>
    <row r="6" spans="3:8" ht="12.75">
      <c r="C6" s="3"/>
      <c r="D6" s="3" t="s">
        <v>59</v>
      </c>
      <c r="E6" s="3"/>
      <c r="F6" s="3" t="s">
        <v>59</v>
      </c>
      <c r="G6" s="3" t="s">
        <v>35</v>
      </c>
      <c r="H6" s="3" t="s">
        <v>35</v>
      </c>
    </row>
    <row r="7" spans="3:8" ht="12.75">
      <c r="C7" s="3" t="s">
        <v>58</v>
      </c>
      <c r="D7" s="3" t="s">
        <v>34</v>
      </c>
      <c r="E7" s="3" t="s">
        <v>140</v>
      </c>
      <c r="F7" s="3" t="s">
        <v>34</v>
      </c>
      <c r="G7" s="3" t="s">
        <v>34</v>
      </c>
      <c r="H7" s="3" t="s">
        <v>10</v>
      </c>
    </row>
    <row r="8" spans="3:8" ht="12.75">
      <c r="C8" s="3" t="s">
        <v>15</v>
      </c>
      <c r="D8" s="3" t="s">
        <v>15</v>
      </c>
      <c r="E8" s="3" t="s">
        <v>40</v>
      </c>
      <c r="F8" s="3" t="s">
        <v>40</v>
      </c>
      <c r="G8" s="3" t="s">
        <v>15</v>
      </c>
      <c r="H8" s="3" t="s">
        <v>40</v>
      </c>
    </row>
    <row r="9" spans="3:8" ht="12.75">
      <c r="C9" s="3" t="s">
        <v>141</v>
      </c>
      <c r="D9" s="3" t="s">
        <v>142</v>
      </c>
      <c r="E9" s="3" t="str">
        <f>+C9</f>
        <v>30/9/2008</v>
      </c>
      <c r="F9" s="3" t="str">
        <f>+D9</f>
        <v>30/9/2007</v>
      </c>
      <c r="G9" s="4" t="s">
        <v>53</v>
      </c>
      <c r="H9" s="4" t="s">
        <v>53</v>
      </c>
    </row>
    <row r="10" ht="12.75">
      <c r="G10" s="3"/>
    </row>
    <row r="11" spans="3:8" ht="12.75">
      <c r="C11" s="3" t="s">
        <v>3</v>
      </c>
      <c r="D11" s="3" t="s">
        <v>3</v>
      </c>
      <c r="E11" s="3" t="s">
        <v>3</v>
      </c>
      <c r="F11" s="3" t="s">
        <v>3</v>
      </c>
      <c r="G11" s="3" t="s">
        <v>3</v>
      </c>
      <c r="H11" s="3" t="s">
        <v>3</v>
      </c>
    </row>
    <row r="12" spans="7:8" ht="12.75">
      <c r="G12" s="5"/>
      <c r="H12" s="5"/>
    </row>
    <row r="13" spans="2:8" ht="12.75">
      <c r="B13" s="2" t="s">
        <v>11</v>
      </c>
      <c r="C13" s="5">
        <f>+E13-26341179</f>
        <v>11689373</v>
      </c>
      <c r="D13" s="5">
        <v>18456232</v>
      </c>
      <c r="E13" s="5">
        <v>38030552</v>
      </c>
      <c r="F13" s="5">
        <v>52877097</v>
      </c>
      <c r="G13" s="5">
        <v>24993124</v>
      </c>
      <c r="H13" s="5">
        <v>61239764</v>
      </c>
    </row>
    <row r="14" spans="3:8" ht="12.75">
      <c r="C14" s="5"/>
      <c r="D14" s="5"/>
      <c r="E14" s="5"/>
      <c r="F14" s="5"/>
      <c r="G14" s="5"/>
      <c r="H14" s="5"/>
    </row>
    <row r="15" spans="2:8" ht="12.75">
      <c r="B15" s="2" t="s">
        <v>12</v>
      </c>
      <c r="C15" s="5">
        <f>+E15+26417057-26770</f>
        <v>-10218012</v>
      </c>
      <c r="D15" s="5">
        <v>-16610071</v>
      </c>
      <c r="E15" s="5">
        <f>-36699133+72327+18507</f>
        <v>-36608299</v>
      </c>
      <c r="F15" s="5">
        <v>-46807957</v>
      </c>
      <c r="G15" s="5">
        <v>-26211311</v>
      </c>
      <c r="H15" s="5">
        <v>-70820011</v>
      </c>
    </row>
    <row r="16" spans="3:8" ht="12.75">
      <c r="C16" s="5"/>
      <c r="D16" s="5"/>
      <c r="E16" s="5"/>
      <c r="F16" s="5"/>
      <c r="G16" s="5"/>
      <c r="H16" s="5"/>
    </row>
    <row r="17" spans="2:8" ht="12.75">
      <c r="B17" s="2" t="s">
        <v>70</v>
      </c>
      <c r="C17" s="6">
        <v>0</v>
      </c>
      <c r="D17" s="6">
        <v>0</v>
      </c>
      <c r="E17" s="6">
        <f>2894535-E23-E26+2900-72327-18507+95002</f>
        <v>376967</v>
      </c>
      <c r="F17" s="6">
        <v>1514923</v>
      </c>
      <c r="G17" s="5">
        <v>0</v>
      </c>
      <c r="H17" s="5">
        <v>0</v>
      </c>
    </row>
    <row r="18" spans="3:8" ht="12.75">
      <c r="C18" s="5"/>
      <c r="D18" s="5"/>
      <c r="E18" s="5"/>
      <c r="F18" s="5"/>
      <c r="G18" s="5"/>
      <c r="H18" s="5"/>
    </row>
    <row r="19" spans="2:8" ht="12.75">
      <c r="B19" s="2" t="s">
        <v>81</v>
      </c>
      <c r="C19" s="5">
        <f>SUM(C13:C17)</f>
        <v>1471361</v>
      </c>
      <c r="D19" s="5">
        <f>SUM(D13:D17)</f>
        <v>1846161</v>
      </c>
      <c r="E19" s="5">
        <f>SUM(E13:E17)</f>
        <v>1799220</v>
      </c>
      <c r="F19" s="5">
        <f>SUM(F13:F17)</f>
        <v>7584063</v>
      </c>
      <c r="G19" s="5">
        <f>SUM(G13:G18)</f>
        <v>-1218187</v>
      </c>
      <c r="H19" s="5">
        <f>SUM(H13:H17)</f>
        <v>-9580247</v>
      </c>
    </row>
    <row r="20" spans="3:8" ht="12.75">
      <c r="C20" s="5"/>
      <c r="D20" s="5"/>
      <c r="E20" s="5"/>
      <c r="F20" s="5"/>
      <c r="G20" s="5"/>
      <c r="H20" s="5"/>
    </row>
    <row r="21" spans="2:8" ht="12.75">
      <c r="B21" s="2" t="s">
        <v>31</v>
      </c>
      <c r="C21" s="5">
        <f>+E21+2455061</f>
        <v>-1076647</v>
      </c>
      <c r="D21" s="5">
        <v>-1245785</v>
      </c>
      <c r="E21" s="5">
        <f>-3288327-148379-95002</f>
        <v>-3531708</v>
      </c>
      <c r="F21" s="5">
        <v>-4956089</v>
      </c>
      <c r="G21" s="5">
        <v>-10549614</v>
      </c>
      <c r="H21" s="5">
        <v>-32957270</v>
      </c>
    </row>
    <row r="22" spans="3:8" ht="12.75">
      <c r="C22" s="5"/>
      <c r="D22" s="5"/>
      <c r="E22" s="5"/>
      <c r="F22" s="5"/>
      <c r="G22" s="5"/>
      <c r="H22" s="5"/>
    </row>
    <row r="23" spans="2:8" ht="12.75">
      <c r="B23" s="2" t="s">
        <v>13</v>
      </c>
      <c r="C23" s="5">
        <f>+E23-110115</f>
        <v>0</v>
      </c>
      <c r="D23" s="5">
        <v>294923</v>
      </c>
      <c r="E23" s="5">
        <f>15113+95002</f>
        <v>110115</v>
      </c>
      <c r="F23" s="5">
        <v>1899338</v>
      </c>
      <c r="G23" s="5"/>
      <c r="H23" s="5"/>
    </row>
    <row r="24" spans="3:8" ht="12.75">
      <c r="C24" s="5"/>
      <c r="D24" s="5"/>
      <c r="E24" s="5"/>
      <c r="F24" s="5"/>
      <c r="G24" s="5"/>
      <c r="H24" s="5"/>
    </row>
    <row r="25" spans="2:8" ht="12.75">
      <c r="B25" s="2" t="s">
        <v>129</v>
      </c>
      <c r="C25" s="5"/>
      <c r="D25" s="5"/>
      <c r="E25" s="5"/>
      <c r="F25" s="5"/>
      <c r="G25" s="5"/>
      <c r="H25" s="5"/>
    </row>
    <row r="26" spans="2:8" ht="12.75">
      <c r="B26" s="2" t="s">
        <v>128</v>
      </c>
      <c r="C26" s="5">
        <f>+E26-2391010</f>
        <v>23511</v>
      </c>
      <c r="D26" s="5">
        <v>0</v>
      </c>
      <c r="E26" s="5">
        <v>2414521</v>
      </c>
      <c r="F26" s="5">
        <v>0</v>
      </c>
      <c r="G26" s="5"/>
      <c r="H26" s="5"/>
    </row>
    <row r="27" spans="2:8" ht="12.75">
      <c r="B27" s="2" t="s">
        <v>157</v>
      </c>
      <c r="C27" s="5">
        <f>+E27-0</f>
        <v>4609000</v>
      </c>
      <c r="D27" s="5">
        <v>0</v>
      </c>
      <c r="E27" s="5">
        <v>4609000</v>
      </c>
      <c r="F27" s="5">
        <v>0</v>
      </c>
      <c r="G27" s="5"/>
      <c r="H27" s="5"/>
    </row>
    <row r="28" spans="3:8" ht="12.75">
      <c r="C28" s="6"/>
      <c r="D28" s="6"/>
      <c r="E28" s="6"/>
      <c r="F28" s="6"/>
      <c r="G28" s="6">
        <v>30622</v>
      </c>
      <c r="H28" s="6">
        <v>38886</v>
      </c>
    </row>
    <row r="29" spans="3:10" ht="12.75">
      <c r="C29" s="5"/>
      <c r="D29" s="5"/>
      <c r="E29" s="5"/>
      <c r="F29" s="5"/>
      <c r="G29" s="14"/>
      <c r="H29" s="14"/>
      <c r="J29" s="2" t="s">
        <v>117</v>
      </c>
    </row>
    <row r="30" spans="2:8" ht="12.75">
      <c r="B30" s="2" t="s">
        <v>83</v>
      </c>
      <c r="C30" s="5">
        <f>SUM(C19:C28)</f>
        <v>5027225</v>
      </c>
      <c r="D30" s="5">
        <f>SUM(D19:D28)</f>
        <v>895299</v>
      </c>
      <c r="E30" s="5">
        <f>SUM(E19:E28)</f>
        <v>5401148</v>
      </c>
      <c r="F30" s="5">
        <f>SUM(F19:F28)</f>
        <v>4527312</v>
      </c>
      <c r="G30" s="14"/>
      <c r="H30" s="14"/>
    </row>
    <row r="31" spans="3:8" ht="12.75">
      <c r="C31" s="5"/>
      <c r="D31" s="5"/>
      <c r="E31" s="5"/>
      <c r="F31" s="5"/>
      <c r="G31" s="14"/>
      <c r="H31" s="14"/>
    </row>
    <row r="32" spans="2:8" ht="12.75">
      <c r="B32" s="2" t="s">
        <v>14</v>
      </c>
      <c r="C32" s="6">
        <f>+E32+1731</f>
        <v>-1935</v>
      </c>
      <c r="D32" s="6">
        <v>-19678</v>
      </c>
      <c r="E32" s="6">
        <v>-3666</v>
      </c>
      <c r="F32" s="6">
        <v>-38188</v>
      </c>
      <c r="G32" s="6">
        <v>0</v>
      </c>
      <c r="H32" s="6">
        <v>0</v>
      </c>
    </row>
    <row r="33" spans="3:8" ht="12.75">
      <c r="C33" s="14"/>
      <c r="D33" s="14"/>
      <c r="E33" s="14"/>
      <c r="F33" s="14"/>
      <c r="G33" s="14"/>
      <c r="H33" s="14"/>
    </row>
    <row r="34" spans="2:8" ht="19.5" customHeight="1" thickBot="1">
      <c r="B34" s="2" t="s">
        <v>63</v>
      </c>
      <c r="C34" s="28">
        <f>SUM(C30:C32)</f>
        <v>5025290</v>
      </c>
      <c r="D34" s="28">
        <f>SUM(D30:D32)</f>
        <v>875621</v>
      </c>
      <c r="E34" s="28">
        <f>SUM(E30:E32)</f>
        <v>5397482</v>
      </c>
      <c r="F34" s="28">
        <f>SUM(F30:F32)</f>
        <v>4489124</v>
      </c>
      <c r="G34" s="14"/>
      <c r="H34" s="14"/>
    </row>
    <row r="35" spans="3:8" ht="13.5" thickTop="1">
      <c r="C35" s="5"/>
      <c r="D35" s="5"/>
      <c r="E35" s="5"/>
      <c r="F35" s="5"/>
      <c r="G35" s="5"/>
      <c r="H35" s="5"/>
    </row>
    <row r="36" spans="3:8" ht="12.75">
      <c r="C36" s="5"/>
      <c r="D36" s="5"/>
      <c r="E36" s="5"/>
      <c r="F36" s="5"/>
      <c r="G36" s="5"/>
      <c r="H36" s="5"/>
    </row>
    <row r="37" spans="2:8" ht="12.75">
      <c r="B37" s="2" t="s">
        <v>64</v>
      </c>
      <c r="C37" s="16">
        <f>(C34-C59)/(C53)*100</f>
        <v>1.178406611327055</v>
      </c>
      <c r="D37" s="16">
        <v>0.06</v>
      </c>
      <c r="E37" s="16">
        <f>(E34-D58)/(D53)*100</f>
        <v>1.1282215116702359</v>
      </c>
      <c r="F37" s="16">
        <v>0.68</v>
      </c>
      <c r="G37" s="17" t="e">
        <f>#REF!/19999998*100</f>
        <v>#REF!</v>
      </c>
      <c r="H37" s="17" t="e">
        <f>#REF!/19999998*100</f>
        <v>#REF!</v>
      </c>
    </row>
    <row r="38" spans="2:8" ht="12.75">
      <c r="B38" s="2" t="s">
        <v>42</v>
      </c>
      <c r="C38" s="16">
        <f>(C34)/(BalSheet!D32)*100*0</f>
        <v>0</v>
      </c>
      <c r="D38" s="17">
        <f>D34/431056879*100*0</f>
        <v>0</v>
      </c>
      <c r="E38" s="17">
        <f>E34/431056879*100*0</f>
        <v>0</v>
      </c>
      <c r="F38" s="17">
        <f>F34/431056879*100*0</f>
        <v>0</v>
      </c>
      <c r="G38" s="17">
        <v>0</v>
      </c>
      <c r="H38" s="17">
        <v>0</v>
      </c>
    </row>
    <row r="39" spans="3:8" ht="12.75">
      <c r="C39" s="17"/>
      <c r="D39" s="17"/>
      <c r="E39" s="17"/>
      <c r="F39" s="17"/>
      <c r="G39" s="5"/>
      <c r="H39" s="5"/>
    </row>
    <row r="40" spans="7:8" ht="12.75">
      <c r="G40" s="5"/>
      <c r="H40" s="5"/>
    </row>
    <row r="41" spans="2:8" ht="12.75">
      <c r="B41" s="7"/>
      <c r="C41" s="7"/>
      <c r="D41" s="7"/>
      <c r="E41" s="7"/>
      <c r="F41" s="7"/>
      <c r="G41" s="5"/>
      <c r="H41" s="5"/>
    </row>
    <row r="42" spans="2:8" ht="12.75">
      <c r="B42" s="2" t="s">
        <v>119</v>
      </c>
      <c r="G42" s="5"/>
      <c r="H42" s="5"/>
    </row>
    <row r="43" spans="7:8" ht="12.75" hidden="1">
      <c r="G43" s="5"/>
      <c r="H43" s="5"/>
    </row>
    <row r="44" spans="7:8" ht="12.75" hidden="1">
      <c r="G44" s="5"/>
      <c r="H44" s="5"/>
    </row>
    <row r="45" spans="2:8" ht="15.75" hidden="1">
      <c r="B45" s="31" t="s">
        <v>109</v>
      </c>
      <c r="G45" s="5"/>
      <c r="H45" s="5"/>
    </row>
    <row r="46" spans="7:8" ht="12.75" hidden="1">
      <c r="G46" s="5"/>
      <c r="H46" s="5"/>
    </row>
    <row r="47" spans="2:8" ht="12.75" hidden="1">
      <c r="B47" s="1" t="s">
        <v>91</v>
      </c>
      <c r="D47" s="3" t="s">
        <v>144</v>
      </c>
      <c r="G47" s="5"/>
      <c r="H47" s="5"/>
    </row>
    <row r="48" spans="3:8" ht="12.75" hidden="1">
      <c r="C48" s="3" t="s">
        <v>92</v>
      </c>
      <c r="D48" s="3" t="s">
        <v>93</v>
      </c>
      <c r="G48" s="5"/>
      <c r="H48" s="5"/>
    </row>
    <row r="49" spans="2:8" ht="12.75" hidden="1">
      <c r="B49" s="2" t="s">
        <v>94</v>
      </c>
      <c r="G49" s="5"/>
      <c r="H49" s="5"/>
    </row>
    <row r="50" spans="2:8" ht="12.75" hidden="1">
      <c r="B50" s="2" t="s">
        <v>95</v>
      </c>
      <c r="C50" s="5">
        <v>364758312</v>
      </c>
      <c r="D50" s="5">
        <v>364758312</v>
      </c>
      <c r="G50" s="5"/>
      <c r="H50" s="5"/>
    </row>
    <row r="51" spans="2:8" ht="12.75" hidden="1">
      <c r="B51" s="2" t="s">
        <v>110</v>
      </c>
      <c r="C51" s="5">
        <v>66298567</v>
      </c>
      <c r="D51" s="5">
        <f>66298567*5/9</f>
        <v>36832537.222222224</v>
      </c>
      <c r="G51" s="5"/>
      <c r="H51" s="5"/>
    </row>
    <row r="52" spans="2:8" ht="12.75" hidden="1">
      <c r="B52" s="2" t="s">
        <v>145</v>
      </c>
      <c r="C52" s="5">
        <v>-4609000</v>
      </c>
      <c r="D52" s="5">
        <f>-4609000*3/9</f>
        <v>-1536333.3333333333</v>
      </c>
      <c r="G52" s="5"/>
      <c r="H52" s="5"/>
    </row>
    <row r="53" spans="2:8" ht="13.5" hidden="1" thickBot="1">
      <c r="B53" s="2" t="s">
        <v>96</v>
      </c>
      <c r="C53" s="47">
        <f>SUM(C50:C52)</f>
        <v>426447879</v>
      </c>
      <c r="D53" s="47">
        <f>SUM(D50:D52)</f>
        <v>400054515.8888889</v>
      </c>
      <c r="G53" s="5"/>
      <c r="H53" s="5"/>
    </row>
    <row r="54" spans="5:8" ht="13.5" hidden="1" thickTop="1">
      <c r="E54" s="21"/>
      <c r="G54" s="5"/>
      <c r="H54" s="5"/>
    </row>
    <row r="55" spans="2:4" ht="12.75" hidden="1">
      <c r="B55" s="2" t="s">
        <v>97</v>
      </c>
      <c r="C55" s="21">
        <f>+C34</f>
        <v>5025290</v>
      </c>
      <c r="D55" s="21">
        <f>+E34</f>
        <v>5397482</v>
      </c>
    </row>
    <row r="56" ht="12.75" hidden="1">
      <c r="B56" s="2" t="s">
        <v>98</v>
      </c>
    </row>
    <row r="57" ht="12.75" hidden="1">
      <c r="B57" s="2" t="s">
        <v>99</v>
      </c>
    </row>
    <row r="58" spans="2:4" ht="12.75" hidden="1">
      <c r="B58" s="2" t="s">
        <v>147</v>
      </c>
      <c r="C58" s="5"/>
      <c r="D58" s="5">
        <f>(66298567*4%*4/12)</f>
        <v>883980.8933333334</v>
      </c>
    </row>
    <row r="59" spans="2:4" ht="12.75" hidden="1">
      <c r="B59" s="2" t="s">
        <v>146</v>
      </c>
      <c r="C59" s="5">
        <f>(66298567*4%*1/12)*0</f>
        <v>0</v>
      </c>
      <c r="D59" s="5"/>
    </row>
    <row r="60" spans="2:4" ht="13.5" hidden="1" thickBot="1">
      <c r="B60" s="1" t="s">
        <v>102</v>
      </c>
      <c r="C60" s="47">
        <f>C55-C59</f>
        <v>5025290</v>
      </c>
      <c r="D60" s="47">
        <f>D55-D58</f>
        <v>4513501.106666666</v>
      </c>
    </row>
    <row r="61" spans="3:4" ht="13.5" hidden="1" thickTop="1">
      <c r="C61" s="5"/>
      <c r="D61" s="5"/>
    </row>
    <row r="62" spans="2:4" ht="12.75" hidden="1">
      <c r="B62" s="2" t="s">
        <v>100</v>
      </c>
      <c r="C62" s="17">
        <f>C60/C53*100</f>
        <v>1.178406611327055</v>
      </c>
      <c r="D62" s="49">
        <f>D60/D53*100</f>
        <v>1.1282215116702359</v>
      </c>
    </row>
    <row r="63" spans="2:4" ht="12.75" hidden="1">
      <c r="B63" s="2" t="s">
        <v>104</v>
      </c>
      <c r="C63" s="46">
        <f>C34/+BalSheet!C34*100</f>
        <v>1.178406611327055</v>
      </c>
      <c r="D63" s="46">
        <f>E34/BalSheet!C34*100</f>
        <v>1.2656838656711902</v>
      </c>
    </row>
    <row r="64" ht="12.75" hidden="1"/>
    <row r="65" ht="12.75" hidden="1"/>
    <row r="66" ht="12.75" hidden="1"/>
  </sheetData>
  <mergeCells count="2">
    <mergeCell ref="C5:D5"/>
    <mergeCell ref="E5:F5"/>
  </mergeCells>
  <printOptions/>
  <pageMargins left="0.35433070866141736" right="0.15748031496062992" top="0.984251968503937" bottom="0.984251968503937" header="0.5118110236220472" footer="0.5118110236220472"/>
  <pageSetup horizontalDpi="300" verticalDpi="300" orientation="portrait" paperSize="9" scale="87" r:id="rId1"/>
  <rowBreaks count="1" manualBreakCount="1">
    <brk id="4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IV63"/>
  <sheetViews>
    <sheetView view="pageBreakPreview" zoomScaleSheetLayoutView="100" workbookViewId="0" topLeftCell="A32">
      <selection activeCell="C69" sqref="C69"/>
    </sheetView>
  </sheetViews>
  <sheetFormatPr defaultColWidth="9.140625" defaultRowHeight="12.75"/>
  <cols>
    <col min="1" max="1" width="1.57421875" style="5" customWidth="1"/>
    <col min="2" max="2" width="53.8515625" style="5" customWidth="1"/>
    <col min="3" max="3" width="19.00390625" style="5" customWidth="1"/>
    <col min="4" max="4" width="17.57421875" style="5" customWidth="1"/>
    <col min="5" max="5" width="9.8515625" style="5" bestFit="1" customWidth="1"/>
    <col min="6" max="16384" width="9.140625" style="5" customWidth="1"/>
  </cols>
  <sheetData>
    <row r="2" ht="12.75">
      <c r="B2" s="11" t="s">
        <v>0</v>
      </c>
    </row>
    <row r="3" spans="2:4" ht="12.75">
      <c r="B3" s="11" t="s">
        <v>72</v>
      </c>
      <c r="C3" s="11"/>
      <c r="D3" s="11"/>
    </row>
    <row r="4" spans="2:4" ht="12.75">
      <c r="B4" s="11"/>
      <c r="C4" s="11"/>
      <c r="D4" s="11"/>
    </row>
    <row r="5" spans="3:4" ht="12.75">
      <c r="C5" s="12" t="s">
        <v>115</v>
      </c>
      <c r="D5" s="12" t="s">
        <v>88</v>
      </c>
    </row>
    <row r="6" spans="3:4" ht="12.75">
      <c r="C6" s="12" t="s">
        <v>116</v>
      </c>
      <c r="D6" s="12" t="s">
        <v>52</v>
      </c>
    </row>
    <row r="7" spans="3:4" ht="12.75">
      <c r="C7" s="12" t="s">
        <v>139</v>
      </c>
      <c r="D7" s="12" t="s">
        <v>114</v>
      </c>
    </row>
    <row r="8" spans="3:4" ht="12.75">
      <c r="C8" s="12" t="s">
        <v>3</v>
      </c>
      <c r="D8" s="12" t="s">
        <v>3</v>
      </c>
    </row>
    <row r="9" spans="2:4" ht="15.75">
      <c r="B9" s="51" t="s">
        <v>149</v>
      </c>
      <c r="C9" s="12"/>
      <c r="D9" s="12"/>
    </row>
    <row r="10" spans="2:4" ht="12.75">
      <c r="B10" s="11" t="s">
        <v>101</v>
      </c>
      <c r="C10" s="12"/>
      <c r="D10" s="12"/>
    </row>
    <row r="11" spans="2:4" ht="12.75">
      <c r="B11" s="5" t="s">
        <v>32</v>
      </c>
      <c r="C11" s="5">
        <v>84248435</v>
      </c>
      <c r="D11" s="5">
        <v>95358228</v>
      </c>
    </row>
    <row r="12" spans="2:4" ht="12.75">
      <c r="B12" s="5" t="s">
        <v>74</v>
      </c>
      <c r="C12" s="5">
        <v>107269347</v>
      </c>
      <c r="D12" s="5">
        <v>56512088</v>
      </c>
    </row>
    <row r="13" spans="2:4" ht="12.75">
      <c r="B13" s="5" t="s">
        <v>16</v>
      </c>
      <c r="C13" s="5">
        <v>26000000</v>
      </c>
      <c r="D13" s="5">
        <v>26000000</v>
      </c>
    </row>
    <row r="14" spans="2:4" ht="12.75">
      <c r="B14" s="5" t="s">
        <v>108</v>
      </c>
      <c r="C14" s="5">
        <v>21467</v>
      </c>
      <c r="D14" s="5">
        <v>21467</v>
      </c>
    </row>
    <row r="15" spans="3:4" ht="12.75">
      <c r="C15" s="15">
        <f>SUM(C11:C14)</f>
        <v>217539249</v>
      </c>
      <c r="D15" s="15">
        <f>SUM(D11:D14)</f>
        <v>177891783</v>
      </c>
    </row>
    <row r="17" spans="2:4" ht="12.75">
      <c r="B17" s="11" t="s">
        <v>17</v>
      </c>
      <c r="C17" s="14"/>
      <c r="D17" s="14"/>
    </row>
    <row r="18" spans="2:4" ht="12.75">
      <c r="B18" s="5" t="s">
        <v>18</v>
      </c>
      <c r="C18" s="14">
        <v>4007580</v>
      </c>
      <c r="D18" s="14">
        <v>4071749</v>
      </c>
    </row>
    <row r="19" spans="2:4" ht="12.75">
      <c r="B19" s="5" t="s">
        <v>19</v>
      </c>
      <c r="C19" s="14">
        <v>6781026</v>
      </c>
      <c r="D19" s="14">
        <v>9363414</v>
      </c>
    </row>
    <row r="20" spans="2:4" ht="12.75">
      <c r="B20" s="5" t="s">
        <v>54</v>
      </c>
      <c r="C20" s="14">
        <v>7825546</v>
      </c>
      <c r="D20" s="14">
        <v>8007391</v>
      </c>
    </row>
    <row r="21" spans="2:4" ht="12.75">
      <c r="B21" s="5" t="s">
        <v>55</v>
      </c>
      <c r="C21" s="14">
        <f>2374113-C14</f>
        <v>2352646</v>
      </c>
      <c r="D21" s="14">
        <v>5146230</v>
      </c>
    </row>
    <row r="22" spans="2:4" ht="12.75">
      <c r="B22" s="5" t="s">
        <v>20</v>
      </c>
      <c r="C22" s="6">
        <v>2360974</v>
      </c>
      <c r="D22" s="6">
        <v>3332687</v>
      </c>
    </row>
    <row r="23" spans="3:4" ht="12.75">
      <c r="C23" s="14">
        <f>SUM(C18:C22)</f>
        <v>23327772</v>
      </c>
      <c r="D23" s="14">
        <f>SUM(D18:D22)</f>
        <v>29921471</v>
      </c>
    </row>
    <row r="24" spans="2:4" ht="12.75">
      <c r="B24" s="5" t="s">
        <v>120</v>
      </c>
      <c r="C24" s="14">
        <v>0</v>
      </c>
      <c r="D24" s="14">
        <v>8206057</v>
      </c>
    </row>
    <row r="25" spans="3:4" ht="12.75">
      <c r="C25" s="15">
        <f>SUM(C23:C24)</f>
        <v>23327772</v>
      </c>
      <c r="D25" s="15">
        <f>SUM(D23:D24)</f>
        <v>38127528</v>
      </c>
    </row>
    <row r="26" spans="3:4" ht="12.75">
      <c r="C26" s="14"/>
      <c r="D26" s="14"/>
    </row>
    <row r="27" spans="2:4" ht="13.5" thickBot="1">
      <c r="B27" s="11" t="s">
        <v>150</v>
      </c>
      <c r="C27" s="50">
        <f>C15+C25</f>
        <v>240867021</v>
      </c>
      <c r="D27" s="50">
        <f>D15+D25</f>
        <v>216019311</v>
      </c>
    </row>
    <row r="28" spans="3:4" ht="13.5" thickTop="1">
      <c r="C28" s="14"/>
      <c r="D28" s="14"/>
    </row>
    <row r="30" ht="15.75">
      <c r="B30" s="51" t="s">
        <v>151</v>
      </c>
    </row>
    <row r="31" ht="12.75">
      <c r="B31" s="11" t="s">
        <v>152</v>
      </c>
    </row>
    <row r="32" spans="2:4" ht="12.75">
      <c r="B32" s="5" t="s">
        <v>23</v>
      </c>
      <c r="C32" s="5">
        <v>426447879</v>
      </c>
      <c r="D32" s="5">
        <v>364758312</v>
      </c>
    </row>
    <row r="33" spans="2:4" ht="12.75">
      <c r="B33" s="5" t="s">
        <v>43</v>
      </c>
      <c r="C33" s="6">
        <v>0</v>
      </c>
      <c r="D33" s="6">
        <v>66298567</v>
      </c>
    </row>
    <row r="34" spans="3:4" ht="12.75">
      <c r="C34" s="5">
        <f>SUM(C32:C33)</f>
        <v>426447879</v>
      </c>
      <c r="D34" s="5">
        <f>SUM(D32:D33)</f>
        <v>431056879</v>
      </c>
    </row>
    <row r="35" spans="2:4" ht="12.75">
      <c r="B35" s="5" t="s">
        <v>24</v>
      </c>
      <c r="C35" s="5">
        <v>5379421</v>
      </c>
      <c r="D35" s="5">
        <v>5379421</v>
      </c>
    </row>
    <row r="36" spans="2:4" ht="12.75">
      <c r="B36" s="5" t="s">
        <v>25</v>
      </c>
      <c r="C36" s="6">
        <f>-332776674+8380+2900</f>
        <v>-332765394</v>
      </c>
      <c r="D36" s="6">
        <v>-331200365</v>
      </c>
    </row>
    <row r="37" spans="3:4" ht="12.75">
      <c r="C37" s="5">
        <f>SUM(C34:C36)</f>
        <v>99061906</v>
      </c>
      <c r="D37" s="5">
        <f>SUM(D34:D36)</f>
        <v>105235935</v>
      </c>
    </row>
    <row r="38" spans="2:4" ht="12.75">
      <c r="B38" s="5" t="s">
        <v>126</v>
      </c>
      <c r="C38" s="6">
        <v>9800000</v>
      </c>
      <c r="D38" s="6">
        <v>0</v>
      </c>
    </row>
    <row r="39" spans="2:4" ht="12.75">
      <c r="B39" s="11" t="s">
        <v>153</v>
      </c>
      <c r="C39" s="15">
        <f>SUM(C37:C38)</f>
        <v>108861906</v>
      </c>
      <c r="D39" s="15">
        <f>SUM(D37:D38)</f>
        <v>105235935</v>
      </c>
    </row>
    <row r="40" spans="2:4" ht="12.75">
      <c r="B40" s="11"/>
      <c r="C40" s="14"/>
      <c r="D40" s="14"/>
    </row>
    <row r="41" ht="12.75">
      <c r="B41" s="11" t="s">
        <v>154</v>
      </c>
    </row>
    <row r="42" spans="2:4" ht="12.75">
      <c r="B42" s="5" t="s">
        <v>127</v>
      </c>
      <c r="C42" s="5">
        <v>47722068</v>
      </c>
      <c r="D42" s="5">
        <v>0</v>
      </c>
    </row>
    <row r="43" spans="2:4" ht="12.75">
      <c r="B43" s="5" t="s">
        <v>51</v>
      </c>
      <c r="C43" s="5">
        <v>48778925</v>
      </c>
      <c r="D43" s="5">
        <v>73168386</v>
      </c>
    </row>
    <row r="44" spans="3:256" ht="14.25" customHeight="1">
      <c r="C44" s="15">
        <f>SUM(C42:C43)</f>
        <v>96500993</v>
      </c>
      <c r="D44" s="15">
        <f>SUM(D42:D43)</f>
        <v>73168386</v>
      </c>
      <c r="IV44" s="5">
        <f>SUM(A44:IU44)</f>
        <v>169669379</v>
      </c>
    </row>
    <row r="45" spans="3:4" ht="13.5" customHeight="1">
      <c r="C45" s="14"/>
      <c r="D45" s="14"/>
    </row>
    <row r="46" spans="2:4" ht="12.75">
      <c r="B46" s="11" t="s">
        <v>21</v>
      </c>
      <c r="C46" s="14"/>
      <c r="D46" s="14"/>
    </row>
    <row r="47" spans="2:4" ht="12.75">
      <c r="B47" s="5" t="s">
        <v>56</v>
      </c>
      <c r="C47" s="14">
        <v>2587155</v>
      </c>
      <c r="D47" s="14">
        <v>4214709</v>
      </c>
    </row>
    <row r="48" spans="2:4" ht="12.75">
      <c r="B48" s="5" t="s">
        <v>57</v>
      </c>
      <c r="C48" s="14">
        <f>3777752-8380-2900</f>
        <v>3766472</v>
      </c>
      <c r="D48" s="14">
        <v>6862937</v>
      </c>
    </row>
    <row r="49" spans="2:4" ht="12.75">
      <c r="B49" s="5" t="s">
        <v>22</v>
      </c>
      <c r="C49" s="14">
        <v>0</v>
      </c>
      <c r="D49" s="14">
        <v>42932</v>
      </c>
    </row>
    <row r="50" spans="2:4" ht="12.75">
      <c r="B50" s="5" t="s">
        <v>121</v>
      </c>
      <c r="C50" s="14">
        <v>4761033</v>
      </c>
      <c r="D50" s="14">
        <v>0</v>
      </c>
    </row>
    <row r="51" spans="2:4" ht="12.75">
      <c r="B51" s="5" t="s">
        <v>80</v>
      </c>
      <c r="C51" s="14">
        <v>24389462</v>
      </c>
      <c r="D51" s="14">
        <v>26494412</v>
      </c>
    </row>
    <row r="52" spans="3:4" ht="12.75">
      <c r="C52" s="15">
        <f>SUM(C47:C51)</f>
        <v>35504122</v>
      </c>
      <c r="D52" s="15">
        <f>SUM(D47:D51)</f>
        <v>37614990</v>
      </c>
    </row>
    <row r="53" spans="3:4" ht="12.75">
      <c r="C53" s="14"/>
      <c r="D53" s="14"/>
    </row>
    <row r="54" spans="2:4" ht="12.75">
      <c r="B54" s="11" t="s">
        <v>155</v>
      </c>
      <c r="C54" s="15">
        <f>C44+C52</f>
        <v>132005115</v>
      </c>
      <c r="D54" s="15">
        <f>D44+D52</f>
        <v>110783376</v>
      </c>
    </row>
    <row r="56" spans="2:4" ht="13.5" thickBot="1">
      <c r="B56" s="11" t="s">
        <v>156</v>
      </c>
      <c r="C56" s="50">
        <f>C39+C54</f>
        <v>240867021</v>
      </c>
      <c r="D56" s="50">
        <f>D39+D54</f>
        <v>216019311</v>
      </c>
    </row>
    <row r="57" ht="13.5" thickTop="1"/>
    <row r="58" spans="3:4" ht="12.75" customHeight="1">
      <c r="C58" s="14"/>
      <c r="D58" s="14"/>
    </row>
    <row r="59" spans="2:4" ht="14.25" customHeight="1">
      <c r="B59" s="11" t="s">
        <v>84</v>
      </c>
      <c r="C59" s="26">
        <v>0.25</v>
      </c>
      <c r="D59" s="26">
        <f>D37/D32</f>
        <v>0.28850866872089265</v>
      </c>
    </row>
    <row r="60" ht="12.75">
      <c r="B60" s="5" t="s">
        <v>85</v>
      </c>
    </row>
    <row r="61" ht="12.75">
      <c r="B61" s="13" t="s">
        <v>119</v>
      </c>
    </row>
    <row r="63" spans="3:4" ht="12.75">
      <c r="C63" s="5">
        <f>C27-C56</f>
        <v>0</v>
      </c>
      <c r="D63" s="5">
        <f>D27-D56</f>
        <v>0</v>
      </c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G48"/>
  <sheetViews>
    <sheetView view="pageBreakPreview" zoomScale="75" zoomScaleSheetLayoutView="75" workbookViewId="0" topLeftCell="A7">
      <selection activeCell="F28" sqref="F28"/>
    </sheetView>
  </sheetViews>
  <sheetFormatPr defaultColWidth="9.140625" defaultRowHeight="12.75"/>
  <cols>
    <col min="1" max="1" width="4.57421875" style="2" customWidth="1"/>
    <col min="2" max="2" width="39.421875" style="2" customWidth="1"/>
    <col min="3" max="3" width="20.57421875" style="2" customWidth="1"/>
    <col min="4" max="4" width="16.28125" style="2" customWidth="1"/>
    <col min="5" max="5" width="18.8515625" style="2" customWidth="1"/>
    <col min="6" max="6" width="19.421875" style="2" customWidth="1"/>
    <col min="7" max="7" width="16.28125" style="2" customWidth="1"/>
    <col min="8" max="16384" width="9.140625" style="2" customWidth="1"/>
  </cols>
  <sheetData>
    <row r="3" spans="2:7" ht="12.75">
      <c r="B3" s="24" t="s">
        <v>0</v>
      </c>
      <c r="C3" s="1"/>
      <c r="D3" s="1"/>
      <c r="E3" s="1"/>
      <c r="F3" s="1"/>
      <c r="G3" s="1"/>
    </row>
    <row r="4" spans="2:7" ht="12.75">
      <c r="B4" s="24" t="s">
        <v>49</v>
      </c>
      <c r="C4" s="1"/>
      <c r="D4" s="1"/>
      <c r="E4" s="1"/>
      <c r="F4" s="1"/>
      <c r="G4" s="1"/>
    </row>
    <row r="5" spans="2:7" ht="12.75">
      <c r="B5" s="24" t="s">
        <v>133</v>
      </c>
      <c r="C5" s="1"/>
      <c r="D5" s="1"/>
      <c r="E5" s="1"/>
      <c r="F5" s="1"/>
      <c r="G5" s="1"/>
    </row>
    <row r="6" ht="16.5" customHeight="1"/>
    <row r="7" spans="2:7" ht="12.75">
      <c r="B7" s="8"/>
      <c r="C7" s="3"/>
      <c r="D7" s="3"/>
      <c r="E7" s="3"/>
      <c r="F7" s="3"/>
      <c r="G7" s="3"/>
    </row>
    <row r="8" spans="2:7" ht="12.75">
      <c r="B8" s="25"/>
      <c r="C8" s="3" t="s">
        <v>26</v>
      </c>
      <c r="D8" s="3"/>
      <c r="E8" s="3" t="s">
        <v>105</v>
      </c>
      <c r="F8" s="3" t="s">
        <v>28</v>
      </c>
      <c r="G8" s="3"/>
    </row>
    <row r="9" spans="2:7" ht="12.75">
      <c r="B9" s="9"/>
      <c r="C9" s="3" t="s">
        <v>27</v>
      </c>
      <c r="D9" s="3" t="s">
        <v>44</v>
      </c>
      <c r="E9" s="3" t="s">
        <v>106</v>
      </c>
      <c r="F9" s="3" t="s">
        <v>29</v>
      </c>
      <c r="G9" s="3" t="s">
        <v>30</v>
      </c>
    </row>
    <row r="10" spans="2:7" ht="12.75">
      <c r="B10" s="8"/>
      <c r="C10" s="3" t="s">
        <v>3</v>
      </c>
      <c r="D10" s="3" t="s">
        <v>3</v>
      </c>
      <c r="E10" s="3" t="s">
        <v>3</v>
      </c>
      <c r="F10" s="3" t="s">
        <v>3</v>
      </c>
      <c r="G10" s="3" t="s">
        <v>3</v>
      </c>
    </row>
    <row r="11" ht="18.75" customHeight="1"/>
    <row r="12" spans="2:7" ht="19.5" customHeight="1">
      <c r="B12" s="40" t="s">
        <v>68</v>
      </c>
      <c r="C12" s="14"/>
      <c r="D12" s="14"/>
      <c r="E12" s="14"/>
      <c r="F12" s="14"/>
      <c r="G12" s="14"/>
    </row>
    <row r="13" ht="12.75">
      <c r="B13" s="40" t="s">
        <v>134</v>
      </c>
    </row>
    <row r="14" spans="2:7" ht="12.75">
      <c r="B14" s="40"/>
      <c r="C14" s="20"/>
      <c r="D14" s="20"/>
      <c r="E14" s="20"/>
      <c r="F14" s="20"/>
      <c r="G14" s="14"/>
    </row>
    <row r="15" spans="2:7" ht="12.75">
      <c r="B15" s="2" t="s">
        <v>107</v>
      </c>
      <c r="C15" s="20">
        <v>362859768</v>
      </c>
      <c r="D15" s="20">
        <v>68197111</v>
      </c>
      <c r="E15" s="20">
        <v>5379421</v>
      </c>
      <c r="F15" s="20">
        <v>-333214524</v>
      </c>
      <c r="G15" s="14">
        <f>SUM(C15:F15)</f>
        <v>103221776</v>
      </c>
    </row>
    <row r="16" spans="3:7" ht="12.75">
      <c r="C16" s="20"/>
      <c r="D16" s="20"/>
      <c r="E16" s="20"/>
      <c r="F16" s="20"/>
      <c r="G16" s="14"/>
    </row>
    <row r="17" spans="2:7" ht="12.75">
      <c r="B17" s="2" t="s">
        <v>50</v>
      </c>
      <c r="C17" s="20">
        <v>0</v>
      </c>
      <c r="D17" s="20">
        <v>0</v>
      </c>
      <c r="E17" s="20">
        <v>0</v>
      </c>
      <c r="F17" s="20">
        <f>+Income!F34</f>
        <v>4489124</v>
      </c>
      <c r="G17" s="14">
        <f>SUM(C17:F17)</f>
        <v>4489124</v>
      </c>
    </row>
    <row r="18" spans="3:7" ht="12.75">
      <c r="C18" s="20"/>
      <c r="D18" s="20"/>
      <c r="E18" s="20"/>
      <c r="F18" s="20"/>
      <c r="G18" s="14"/>
    </row>
    <row r="19" spans="2:7" ht="12.75">
      <c r="B19" s="2" t="s">
        <v>125</v>
      </c>
      <c r="C19" s="20">
        <v>0</v>
      </c>
      <c r="D19" s="20">
        <v>0</v>
      </c>
      <c r="E19" s="20">
        <v>0</v>
      </c>
      <c r="F19" s="20">
        <v>-2727884</v>
      </c>
      <c r="G19" s="14">
        <f>SUM(C19:F19)</f>
        <v>-2727884</v>
      </c>
    </row>
    <row r="20" spans="3:7" ht="12.75">
      <c r="C20" s="20"/>
      <c r="D20" s="20"/>
      <c r="E20" s="20"/>
      <c r="F20" s="20"/>
      <c r="G20" s="14"/>
    </row>
    <row r="21" spans="2:7" ht="12.75">
      <c r="B21" s="2" t="s">
        <v>113</v>
      </c>
      <c r="C21" s="20"/>
      <c r="D21" s="20"/>
      <c r="E21" s="20"/>
      <c r="F21" s="20">
        <v>-5442896</v>
      </c>
      <c r="G21" s="14">
        <f>SUM(C21:F21)</f>
        <v>-5442896</v>
      </c>
    </row>
    <row r="22" spans="3:7" ht="12.75">
      <c r="C22" s="20"/>
      <c r="D22" s="20"/>
      <c r="E22" s="20"/>
      <c r="F22" s="20"/>
      <c r="G22" s="14"/>
    </row>
    <row r="23" spans="2:7" ht="13.5" thickBot="1">
      <c r="B23" s="2" t="s">
        <v>135</v>
      </c>
      <c r="C23" s="41">
        <f>SUM(C15:C22)</f>
        <v>362859768</v>
      </c>
      <c r="D23" s="41">
        <f>SUM(D15:D22)</f>
        <v>68197111</v>
      </c>
      <c r="E23" s="41">
        <f>SUM(E15:E22)</f>
        <v>5379421</v>
      </c>
      <c r="F23" s="41">
        <f>SUM(F15:F22)</f>
        <v>-336896180</v>
      </c>
      <c r="G23" s="41">
        <f>SUM(G15:G22)</f>
        <v>99540120</v>
      </c>
    </row>
    <row r="24" spans="3:7" ht="13.5" thickTop="1">
      <c r="C24" s="42"/>
      <c r="D24" s="42"/>
      <c r="E24" s="42"/>
      <c r="F24" s="42"/>
      <c r="G24" s="42"/>
    </row>
    <row r="25" spans="2:7" ht="12.75">
      <c r="B25" s="40" t="s">
        <v>136</v>
      </c>
      <c r="C25" s="42"/>
      <c r="D25" s="42"/>
      <c r="E25" s="42"/>
      <c r="F25" s="42"/>
      <c r="G25" s="42"/>
    </row>
    <row r="26" spans="2:7" ht="12.75">
      <c r="B26" s="40" t="s">
        <v>137</v>
      </c>
      <c r="C26" s="42"/>
      <c r="D26" s="42"/>
      <c r="E26" s="42"/>
      <c r="F26" s="42"/>
      <c r="G26" s="42"/>
    </row>
    <row r="27" spans="2:7" ht="12.75">
      <c r="B27" s="40"/>
      <c r="C27" s="20"/>
      <c r="D27" s="20"/>
      <c r="E27" s="20"/>
      <c r="F27" s="20"/>
      <c r="G27" s="14"/>
    </row>
    <row r="28" spans="2:7" ht="12.75">
      <c r="B28" s="43" t="s">
        <v>118</v>
      </c>
      <c r="C28" s="20">
        <v>364758312</v>
      </c>
      <c r="D28" s="20">
        <v>66298567</v>
      </c>
      <c r="E28" s="20">
        <v>5379421</v>
      </c>
      <c r="F28" s="20">
        <f>+BalSheet!D36</f>
        <v>-331200365</v>
      </c>
      <c r="G28" s="14">
        <f>SUM(C28:F28)</f>
        <v>105235935</v>
      </c>
    </row>
    <row r="29" spans="2:7" ht="12.75">
      <c r="B29" s="43"/>
      <c r="C29" s="20"/>
      <c r="D29" s="20"/>
      <c r="E29" s="20"/>
      <c r="F29" s="20"/>
      <c r="G29" s="14"/>
    </row>
    <row r="30" spans="2:7" ht="12.75">
      <c r="B30" s="43" t="s">
        <v>148</v>
      </c>
      <c r="C30" s="20">
        <v>-4609000</v>
      </c>
      <c r="D30" s="20">
        <v>0</v>
      </c>
      <c r="E30" s="20">
        <v>0</v>
      </c>
      <c r="F30" s="20">
        <v>0</v>
      </c>
      <c r="G30" s="14">
        <f>SUM(C30:F30)</f>
        <v>-4609000</v>
      </c>
    </row>
    <row r="31" spans="2:7" ht="12.75">
      <c r="B31" s="43"/>
      <c r="C31" s="20"/>
      <c r="D31" s="20"/>
      <c r="E31" s="20"/>
      <c r="F31" s="20"/>
      <c r="G31" s="14"/>
    </row>
    <row r="32" spans="2:7" ht="12.75">
      <c r="B32" s="43" t="s">
        <v>110</v>
      </c>
      <c r="C32" s="20">
        <v>66298567</v>
      </c>
      <c r="D32" s="20">
        <v>-66298567</v>
      </c>
      <c r="E32" s="20">
        <v>0</v>
      </c>
      <c r="F32" s="20">
        <v>0</v>
      </c>
      <c r="G32" s="14">
        <f>SUM(C32:F32)</f>
        <v>0</v>
      </c>
    </row>
    <row r="33" spans="2:7" ht="12.75">
      <c r="B33" s="43"/>
      <c r="C33" s="20"/>
      <c r="D33" s="20"/>
      <c r="E33" s="20"/>
      <c r="F33" s="20"/>
      <c r="G33" s="14"/>
    </row>
    <row r="34" spans="2:7" ht="12.75">
      <c r="B34" s="2" t="s">
        <v>50</v>
      </c>
      <c r="C34" s="20">
        <v>0</v>
      </c>
      <c r="D34" s="20">
        <v>0</v>
      </c>
      <c r="E34" s="20">
        <v>0</v>
      </c>
      <c r="F34" s="20">
        <f>+Income!E34</f>
        <v>5397482</v>
      </c>
      <c r="G34" s="14">
        <f>SUM(C34:F34)</f>
        <v>5397482</v>
      </c>
    </row>
    <row r="35" spans="3:7" ht="12.75">
      <c r="C35" s="20"/>
      <c r="D35" s="20"/>
      <c r="E35" s="20"/>
      <c r="F35" s="20"/>
      <c r="G35" s="14"/>
    </row>
    <row r="36" spans="2:7" ht="12.75">
      <c r="B36" s="2" t="s">
        <v>111</v>
      </c>
      <c r="C36" s="20">
        <v>0</v>
      </c>
      <c r="D36" s="20">
        <v>0</v>
      </c>
      <c r="E36" s="20">
        <v>0</v>
      </c>
      <c r="F36" s="20">
        <f>+Cashflow!D38</f>
        <v>-2651942</v>
      </c>
      <c r="G36" s="14">
        <f>SUM(C36:F36)</f>
        <v>-2651942</v>
      </c>
    </row>
    <row r="37" spans="3:7" ht="12.75">
      <c r="C37" s="20"/>
      <c r="D37" s="20"/>
      <c r="E37" s="20"/>
      <c r="F37" s="20"/>
      <c r="G37" s="14"/>
    </row>
    <row r="38" spans="2:7" ht="12.75">
      <c r="B38" s="2" t="s">
        <v>113</v>
      </c>
      <c r="C38" s="20">
        <v>0</v>
      </c>
      <c r="D38" s="20">
        <v>0</v>
      </c>
      <c r="E38" s="20">
        <v>0</v>
      </c>
      <c r="F38" s="20">
        <f>+Cashflow!D43</f>
        <v>-4310569</v>
      </c>
      <c r="G38" s="14">
        <f>SUM(C38:F38)</f>
        <v>-4310569</v>
      </c>
    </row>
    <row r="39" spans="3:7" ht="12.75">
      <c r="C39" s="22"/>
      <c r="D39" s="22"/>
      <c r="E39" s="22"/>
      <c r="F39" s="22"/>
      <c r="G39" s="22"/>
    </row>
    <row r="40" spans="2:7" ht="15" customHeight="1" thickBot="1">
      <c r="B40" s="2" t="s">
        <v>138</v>
      </c>
      <c r="C40" s="19">
        <f>SUM(C28:C39)</f>
        <v>426447879</v>
      </c>
      <c r="D40" s="19">
        <f>SUM(D28:D39)</f>
        <v>0</v>
      </c>
      <c r="E40" s="19">
        <f>SUM(E28:E39)</f>
        <v>5379421</v>
      </c>
      <c r="F40" s="19">
        <f>SUM(F28:F39)</f>
        <v>-332765394</v>
      </c>
      <c r="G40" s="19">
        <f>SUM(G28:G39)</f>
        <v>99061906</v>
      </c>
    </row>
    <row r="41" spans="3:7" ht="14.25" customHeight="1" thickTop="1">
      <c r="C41" s="23"/>
      <c r="D41" s="23"/>
      <c r="E41" s="23"/>
      <c r="F41" s="23"/>
      <c r="G41" s="23"/>
    </row>
    <row r="42" ht="12.75">
      <c r="B42" s="7"/>
    </row>
    <row r="43" ht="12.75">
      <c r="B43" s="7" t="s">
        <v>119</v>
      </c>
    </row>
    <row r="45" ht="12.75">
      <c r="F45" s="20"/>
    </row>
    <row r="47" ht="12.75">
      <c r="F47" s="27"/>
    </row>
    <row r="48" ht="12.75">
      <c r="F48" s="27"/>
    </row>
  </sheetData>
  <printOptions/>
  <pageMargins left="0" right="0.196850393700787" top="1.18110236220472" bottom="0.984251968503937" header="0.511811023622047" footer="0.511811023622047"/>
  <pageSetup horizontalDpi="300" verticalDpi="3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 CARRIERS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SIMANDJOENTAK</dc:creator>
  <cp:keywords/>
  <dc:description/>
  <cp:lastModifiedBy>yauwc</cp:lastModifiedBy>
  <cp:lastPrinted>2008-11-27T08:56:49Z</cp:lastPrinted>
  <dcterms:created xsi:type="dcterms:W3CDTF">2002-11-14T01:39:00Z</dcterms:created>
  <dcterms:modified xsi:type="dcterms:W3CDTF">2008-11-27T08:57:28Z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1193087221</vt:i4>
  </property>
  <property fmtid="{D5CDD505-2E9C-101B-9397-08002B2CF9AE}" pid="3" name="_EmailSubject">
    <vt:lpwstr>Qtrly Results (Amended)</vt:lpwstr>
  </property>
  <property fmtid="{D5CDD505-2E9C-101B-9397-08002B2CF9AE}" pid="4" name="_AuthorEmail">
    <vt:lpwstr>wongkv@globalcarriers.com.my</vt:lpwstr>
  </property>
  <property fmtid="{D5CDD505-2E9C-101B-9397-08002B2CF9AE}" pid="5" name="_AuthorEmailDisplayName">
    <vt:lpwstr>Wong Kooi Vee</vt:lpwstr>
  </property>
  <property fmtid="{D5CDD505-2E9C-101B-9397-08002B2CF9AE}" pid="6" name="_PreviousAdHocReviewCycleID">
    <vt:i4>239557938</vt:i4>
  </property>
  <property fmtid="{D5CDD505-2E9C-101B-9397-08002B2CF9AE}" pid="7" name="_ReviewingToolsShownOnce">
    <vt:lpwstr/>
  </property>
</Properties>
</file>