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'BalSheet'!$A$1:$D$52</definedName>
    <definedName name="_xlnm.Print_Area" localSheetId="0">'Cashflow'!$A$1:$F$70</definedName>
    <definedName name="_xlnm.Print_Area" localSheetId="3">'Equity '!$A$1:$J$43</definedName>
    <definedName name="_xlnm.Print_Area" localSheetId="1">'Income'!$A$1:$H$44</definedName>
  </definedNames>
  <calcPr fullCalcOnLoad="1"/>
</workbook>
</file>

<file path=xl/sharedStrings.xml><?xml version="1.0" encoding="utf-8"?>
<sst xmlns="http://schemas.openxmlformats.org/spreadsheetml/2006/main" count="200" uniqueCount="157">
  <si>
    <t>GLOBAL CARRIERS BERHAD</t>
  </si>
  <si>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</si>
  <si>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</si>
  <si>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</si>
  <si>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</si>
  <si>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</si>
  <si>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</si>
  <si>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</si>
  <si>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</si>
  <si>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</si>
  <si>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</si>
  <si>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</si>
  <si>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</si>
  <si>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</si>
  <si>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</si>
  <si>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</si>
  <si>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</si>
  <si>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</si>
  <si>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</si>
  <si>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</si>
  <si>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</si>
  <si>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</si>
  <si>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</si>
  <si>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</si>
  <si>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</si>
  <si>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</si>
  <si>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</si>
  <si>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</si>
  <si>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</si>
  <si>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</si>
  <si>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</si>
  <si>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</si>
  <si>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</si>
  <si>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</si>
  <si>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</si>
  <si>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</si>
  <si>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</si>
  <si>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</si>
  <si>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</si>
  <si>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</si>
  <si>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</si>
  <si>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</si>
  <si>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 xml:space="preserve">        - Diluted (Sen)</t>
  </si>
  <si>
    <t xml:space="preserve">   Redeemable Convertible Cumulative Preference Shares - B</t>
  </si>
  <si>
    <t>RCCPS-A</t>
  </si>
  <si>
    <t>RCCPS-B</t>
  </si>
  <si>
    <t>RCCPS-C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</si>
  <si>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</si>
  <si>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</si>
  <si>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</si>
  <si>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</si>
  <si>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</si>
  <si>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</si>
  <si>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</si>
  <si>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</si>
  <si>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</si>
  <si>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</si>
  <si>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</si>
  <si>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</si>
  <si>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</si>
  <si>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</si>
  <si>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</si>
  <si>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</si>
  <si>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</si>
  <si>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</si>
  <si>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</si>
  <si>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>Reserve on</t>
  </si>
  <si>
    <t>Consolidation</t>
  </si>
  <si>
    <t>EPS - Basic*  (Sen)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</si>
  <si>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</si>
  <si>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</si>
  <si>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</si>
  <si>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</si>
  <si>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</si>
  <si>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</si>
  <si>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</si>
  <si>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Net Current Assets </t>
  </si>
  <si>
    <t>Shareholders' Funds</t>
  </si>
  <si>
    <t xml:space="preserve">Condensed Consolidated Balance Sheets </t>
  </si>
  <si>
    <t xml:space="preserve"> Settlement of term loan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</si>
  <si>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</si>
  <si>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</si>
  <si>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</si>
  <si>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RCCPS dividend paid</t>
  </si>
  <si>
    <t xml:space="preserve"> RULS interest paid</t>
  </si>
  <si>
    <t xml:space="preserve"> Redemption of RULS</t>
  </si>
  <si>
    <t>Cash &amp; cash equivalent at end of the period</t>
  </si>
  <si>
    <t>Cash &amp; cash equivalents at beginning of the period</t>
  </si>
  <si>
    <t xml:space="preserve">  Redeemable Unsecured Loan Stock</t>
  </si>
  <si>
    <t>Profit from Operations</t>
  </si>
  <si>
    <t xml:space="preserve"> Repayment of Non-revolving term loan</t>
  </si>
  <si>
    <t>Profit before taxation</t>
  </si>
  <si>
    <t>As at 1 January 2006</t>
  </si>
  <si>
    <t xml:space="preserve">   Net assets per share attributable to ordinary equity holders</t>
  </si>
  <si>
    <t xml:space="preserve">    </t>
  </si>
  <si>
    <t xml:space="preserve">   Diluted Net assets per share attributable to ordinary equity holders</t>
  </si>
  <si>
    <t>Profit  before tax</t>
  </si>
  <si>
    <t>CASH FLOWS FROM OPERATING ACTIVITIES</t>
  </si>
  <si>
    <t>Audited</t>
  </si>
  <si>
    <t xml:space="preserve"> </t>
  </si>
  <si>
    <t>Interest expenses</t>
  </si>
  <si>
    <t xml:space="preserve"> Sale proceeds from disposal of property, plant and equipment</t>
  </si>
  <si>
    <t>Worksheet for EPS:-</t>
  </si>
  <si>
    <t>Qtr</t>
  </si>
  <si>
    <t>Period</t>
  </si>
  <si>
    <t>Number shares</t>
  </si>
  <si>
    <t xml:space="preserve"> Beginning of the year</t>
  </si>
  <si>
    <t>Weighted average number of share</t>
  </si>
  <si>
    <t>Profit after taxation</t>
  </si>
  <si>
    <t>Less: Pro-rated RCCPS 4% dividend</t>
  </si>
  <si>
    <t>RCCPS A,B &amp; C</t>
  </si>
  <si>
    <t>EPS - Basic</t>
  </si>
  <si>
    <t>Non Current Assets</t>
  </si>
  <si>
    <t>Profit attributable to ordinary shareholders</t>
  </si>
  <si>
    <t xml:space="preserve"> Dividend paid</t>
  </si>
  <si>
    <t xml:space="preserve">        - diluted</t>
  </si>
  <si>
    <t xml:space="preserve"> 31 December 2006</t>
  </si>
  <si>
    <t>Share</t>
  </si>
  <si>
    <t>Premium</t>
  </si>
  <si>
    <t>As at 1 January 2007</t>
  </si>
  <si>
    <t xml:space="preserve"> Other investment</t>
  </si>
  <si>
    <t>This quarterly financial report must be read in conjunction with the 2006 Audited Financial Statements.</t>
  </si>
  <si>
    <t>For information only:-</t>
  </si>
  <si>
    <t>Conversion of RCCPS B</t>
  </si>
  <si>
    <t>Conversion of RCCPS A &amp; C to Ordinary shares</t>
  </si>
  <si>
    <t>Dividend - RCCPS payments</t>
  </si>
  <si>
    <t>Dividend -RCCPS payment</t>
  </si>
  <si>
    <t xml:space="preserve"> RULS interest </t>
  </si>
  <si>
    <t xml:space="preserve"> RULS redemption</t>
  </si>
  <si>
    <t>First &amp; Final Dividend paid</t>
  </si>
  <si>
    <t>(66,298,567 * 4% * 3/12)</t>
  </si>
  <si>
    <t>31/12/2007</t>
  </si>
  <si>
    <t>31/12/2006</t>
  </si>
  <si>
    <t>12-month</t>
  </si>
  <si>
    <t xml:space="preserve"> 31 December 2007</t>
  </si>
  <si>
    <t>for the quarter ended  31 December 2007</t>
  </si>
  <si>
    <t>Period up to 31 December 2006</t>
  </si>
  <si>
    <t>As 31 December 2007</t>
  </si>
  <si>
    <t>up to 31 December 2007</t>
  </si>
  <si>
    <t>As at 31 December 2007</t>
  </si>
  <si>
    <t>Transfer to Accumulated losses (FRS 3)</t>
  </si>
  <si>
    <t>Cumulative 12-month Period</t>
  </si>
  <si>
    <t>12 - month</t>
  </si>
  <si>
    <t>* After deducting the pro-rated 4% RCCPS dividends of RM662,986 for this quarter and RM2,689,914 for this period.</t>
  </si>
  <si>
    <t>(68,197,111 * 4% * 6/12) + (66,298,567 * 4% * 6/12)</t>
  </si>
  <si>
    <t>Exceptional items</t>
  </si>
  <si>
    <t>Exceptional items:-</t>
  </si>
  <si>
    <t xml:space="preserve">    Provision for non recurring expenses</t>
  </si>
  <si>
    <t xml:space="preserve">    Profit from disposal of property, plant and equipment</t>
  </si>
  <si>
    <t>Loss from disposal of Property, plant and equipment</t>
  </si>
  <si>
    <t xml:space="preserve">Property, plant and Equipment written off </t>
  </si>
  <si>
    <t>Unaudited</t>
  </si>
  <si>
    <t>as at</t>
  </si>
  <si>
    <t xml:space="preserve">  </t>
  </si>
  <si>
    <t xml:space="preserve">    Fair value adjustment - Investment property</t>
  </si>
  <si>
    <t xml:space="preserve">    Impairment losses      - Property, Plant &amp; Equipment</t>
  </si>
  <si>
    <t xml:space="preserve">                                     - other income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</si>
</sst>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85" fontId="1" fillId="0" borderId="2" xfId="15" applyNumberFormat="1" applyFont="1" applyBorder="1" applyAlignment="1">
      <alignment/>
    </xf>
    <xf numFmtId="2" fontId="2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view="pageBreakPreview" zoomScaleSheetLayoutView="100" workbookViewId="0" topLeftCell="A1">
      <selection activeCell="C18" sqref="C18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4.00390625" style="2" customWidth="1"/>
    <col min="4" max="4" width="19.421875" style="2" customWidth="1"/>
    <col min="5" max="5" width="4.140625" style="2" customWidth="1"/>
    <col min="6" max="6" width="19.28125" style="2" customWidth="1"/>
    <col min="7" max="7" width="14.8515625" style="2" customWidth="1"/>
    <col min="8" max="8" width="13.140625" style="2" customWidth="1" outlineLevel="1"/>
    <col min="9" max="9" width="13.421875" style="2" bestFit="1" customWidth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8</v>
      </c>
      <c r="E3" s="38"/>
      <c r="F3" s="38" t="s">
        <v>8</v>
      </c>
      <c r="G3" s="3"/>
    </row>
    <row r="4" spans="1:7" ht="15.75">
      <c r="A4" s="35"/>
      <c r="B4" s="36"/>
      <c r="C4" s="37"/>
      <c r="D4" s="38" t="s">
        <v>133</v>
      </c>
      <c r="E4" s="38"/>
      <c r="F4" s="38" t="s">
        <v>133</v>
      </c>
      <c r="G4" s="3"/>
    </row>
    <row r="5" spans="1:8" ht="15.75">
      <c r="A5" s="35"/>
      <c r="B5" s="36"/>
      <c r="C5" s="37"/>
      <c r="D5" s="38" t="s">
        <v>40</v>
      </c>
      <c r="E5" s="38"/>
      <c r="F5" s="38" t="s">
        <v>69</v>
      </c>
      <c r="G5" s="3"/>
      <c r="H5" s="3" t="s">
        <v>41</v>
      </c>
    </row>
    <row r="6" spans="1:8" s="1" customFormat="1" ht="15.75">
      <c r="A6" s="37"/>
      <c r="B6" s="36"/>
      <c r="C6" s="37"/>
      <c r="D6" s="39">
        <v>39447</v>
      </c>
      <c r="E6" s="39"/>
      <c r="F6" s="39">
        <v>39082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3</v>
      </c>
      <c r="E7" s="38"/>
      <c r="F7" s="38" t="s">
        <v>3</v>
      </c>
      <c r="G7" s="3"/>
      <c r="H7" s="3" t="s">
        <v>3</v>
      </c>
    </row>
    <row r="8" spans="1:8" s="1" customFormat="1" ht="15.75">
      <c r="A8" s="37"/>
      <c r="B8" s="36"/>
      <c r="C8" s="37"/>
      <c r="D8" s="38"/>
      <c r="E8" s="38"/>
      <c r="F8" s="38"/>
      <c r="G8" s="3"/>
      <c r="H8" s="3"/>
    </row>
    <row r="9" spans="1:6" ht="15.75">
      <c r="A9" s="35"/>
      <c r="B9" s="36" t="s">
        <v>97</v>
      </c>
      <c r="C9" s="35"/>
      <c r="D9" s="35"/>
      <c r="E9" s="35"/>
      <c r="F9" s="35"/>
    </row>
    <row r="10" spans="1:8" ht="15.75">
      <c r="A10" s="35"/>
      <c r="B10" s="40" t="s">
        <v>96</v>
      </c>
      <c r="C10" s="35"/>
      <c r="D10" s="41">
        <f>+Income!E31</f>
        <v>10293527</v>
      </c>
      <c r="E10" s="41"/>
      <c r="F10" s="41">
        <f>+Income!F31</f>
        <v>27945079</v>
      </c>
      <c r="G10" s="5"/>
      <c r="H10" s="5">
        <v>-59573272</v>
      </c>
    </row>
    <row r="11" spans="1:7" ht="15.75">
      <c r="A11" s="35"/>
      <c r="B11" s="40"/>
      <c r="C11" s="35"/>
      <c r="D11" s="41"/>
      <c r="E11" s="41"/>
      <c r="F11" s="41"/>
      <c r="G11" s="5"/>
    </row>
    <row r="12" spans="1:7" ht="15.75">
      <c r="A12" s="35"/>
      <c r="B12" s="40" t="s">
        <v>73</v>
      </c>
      <c r="C12" s="35"/>
      <c r="D12" s="41"/>
      <c r="E12" s="41"/>
      <c r="F12" s="41"/>
      <c r="G12" s="5"/>
    </row>
    <row r="13" spans="1:8" ht="15.75">
      <c r="A13" s="35"/>
      <c r="B13" s="40"/>
      <c r="C13" s="40" t="s">
        <v>2</v>
      </c>
      <c r="D13" s="41">
        <v>12167548</v>
      </c>
      <c r="E13" s="41"/>
      <c r="F13" s="41">
        <v>12100816</v>
      </c>
      <c r="G13" s="5"/>
      <c r="H13" s="5">
        <v>14541180</v>
      </c>
    </row>
    <row r="14" spans="1:8" ht="15.75">
      <c r="A14" s="35"/>
      <c r="B14" s="40"/>
      <c r="C14" s="40" t="s">
        <v>146</v>
      </c>
      <c r="D14" s="41"/>
      <c r="E14" s="41"/>
      <c r="F14" s="41"/>
      <c r="G14" s="5"/>
      <c r="H14" s="5"/>
    </row>
    <row r="15" spans="1:8" ht="15.75">
      <c r="A15" s="35"/>
      <c r="B15" s="40"/>
      <c r="C15" s="40" t="s">
        <v>154</v>
      </c>
      <c r="D15" s="41">
        <v>-3000000</v>
      </c>
      <c r="E15" s="41"/>
      <c r="F15" s="41">
        <v>7278806</v>
      </c>
      <c r="G15" s="5"/>
      <c r="H15" s="5"/>
    </row>
    <row r="16" spans="1:8" ht="15.75">
      <c r="A16" s="35"/>
      <c r="B16" s="40"/>
      <c r="C16" s="40" t="s">
        <v>155</v>
      </c>
      <c r="D16" s="41">
        <v>0</v>
      </c>
      <c r="E16" s="41"/>
      <c r="F16" s="41">
        <v>17012587</v>
      </c>
      <c r="G16" s="5"/>
      <c r="H16" s="5"/>
    </row>
    <row r="17" spans="1:8" ht="15.75">
      <c r="A17" s="35"/>
      <c r="B17" s="40"/>
      <c r="C17" s="40" t="s">
        <v>156</v>
      </c>
      <c r="D17" s="41">
        <v>0</v>
      </c>
      <c r="E17" s="41"/>
      <c r="F17" s="41">
        <v>146003</v>
      </c>
      <c r="G17" s="5"/>
      <c r="H17" s="5"/>
    </row>
    <row r="18" spans="1:8" ht="15.75">
      <c r="A18" s="35"/>
      <c r="B18" s="40"/>
      <c r="C18" s="40" t="s">
        <v>147</v>
      </c>
      <c r="D18" s="41"/>
      <c r="E18" s="41"/>
      <c r="F18" s="41">
        <v>5000000</v>
      </c>
      <c r="G18" s="5"/>
      <c r="H18" s="5"/>
    </row>
    <row r="19" spans="1:8" ht="15.75">
      <c r="A19" s="35"/>
      <c r="B19" s="40"/>
      <c r="C19" s="40" t="s">
        <v>148</v>
      </c>
      <c r="D19" s="41"/>
      <c r="E19" s="41"/>
      <c r="F19" s="41">
        <v>-45147893</v>
      </c>
      <c r="G19" s="5"/>
      <c r="H19" s="5"/>
    </row>
    <row r="20" spans="1:8" ht="15.75">
      <c r="A20" s="35"/>
      <c r="B20" s="40"/>
      <c r="C20" s="40" t="s">
        <v>149</v>
      </c>
      <c r="D20" s="41">
        <v>28000</v>
      </c>
      <c r="E20" s="41"/>
      <c r="F20" s="41">
        <v>0</v>
      </c>
      <c r="G20" s="5"/>
      <c r="H20" s="5"/>
    </row>
    <row r="21" spans="1:8" ht="15.75">
      <c r="A21" s="35"/>
      <c r="B21" s="40"/>
      <c r="C21" s="40" t="s">
        <v>150</v>
      </c>
      <c r="D21" s="41">
        <v>0</v>
      </c>
      <c r="E21" s="41"/>
      <c r="F21" s="41">
        <v>398331</v>
      </c>
      <c r="G21" s="5"/>
      <c r="H21" s="5"/>
    </row>
    <row r="22" spans="1:8" ht="15.75">
      <c r="A22" s="35"/>
      <c r="B22" s="40"/>
      <c r="C22" s="40" t="s">
        <v>100</v>
      </c>
      <c r="D22" s="41">
        <f>-Income!E21</f>
        <v>6201637</v>
      </c>
      <c r="E22" s="41"/>
      <c r="F22" s="41">
        <v>5310165</v>
      </c>
      <c r="G22" s="5"/>
      <c r="H22" s="5"/>
    </row>
    <row r="23" spans="1:8" ht="15.75">
      <c r="A23" s="35"/>
      <c r="B23" s="40"/>
      <c r="C23" s="40"/>
      <c r="D23" s="42"/>
      <c r="E23" s="42"/>
      <c r="F23" s="42"/>
      <c r="G23" s="5"/>
      <c r="H23" s="5"/>
    </row>
    <row r="24" spans="1:8" ht="19.5" customHeight="1">
      <c r="A24" s="35"/>
      <c r="B24" s="40" t="s">
        <v>36</v>
      </c>
      <c r="C24" s="35"/>
      <c r="D24" s="43">
        <f>SUM(D10:D23)</f>
        <v>25690712</v>
      </c>
      <c r="E24" s="43"/>
      <c r="F24" s="43">
        <f>SUM(F10:F23)</f>
        <v>30043894</v>
      </c>
      <c r="G24" s="20"/>
      <c r="H24" s="20"/>
    </row>
    <row r="25" spans="1:8" ht="15.75">
      <c r="A25" s="35"/>
      <c r="B25" s="40"/>
      <c r="C25" s="35"/>
      <c r="D25" s="41"/>
      <c r="E25" s="43"/>
      <c r="F25" s="41"/>
      <c r="G25" s="5"/>
      <c r="H25" s="5"/>
    </row>
    <row r="26" spans="1:8" ht="16.5" customHeight="1">
      <c r="A26" s="35"/>
      <c r="B26" s="40" t="s">
        <v>4</v>
      </c>
      <c r="C26" s="35"/>
      <c r="D26" s="41"/>
      <c r="E26" s="43"/>
      <c r="F26" s="41"/>
      <c r="G26" s="5"/>
      <c r="H26" s="5"/>
    </row>
    <row r="27" spans="1:8" ht="16.5" customHeight="1">
      <c r="A27" s="35"/>
      <c r="B27" s="40"/>
      <c r="C27" s="35" t="s">
        <v>70</v>
      </c>
      <c r="D27" s="41">
        <v>-4540951</v>
      </c>
      <c r="E27" s="43"/>
      <c r="F27" s="41">
        <v>-2829024</v>
      </c>
      <c r="G27" s="5"/>
      <c r="H27" s="5"/>
    </row>
    <row r="28" spans="1:8" ht="16.5" customHeight="1">
      <c r="A28" s="35"/>
      <c r="B28" s="40"/>
      <c r="C28" s="35" t="s">
        <v>75</v>
      </c>
      <c r="D28" s="41">
        <v>-1133653</v>
      </c>
      <c r="E28" s="43"/>
      <c r="F28" s="41">
        <v>-200923</v>
      </c>
      <c r="G28" s="5"/>
      <c r="H28" s="5"/>
    </row>
    <row r="29" spans="1:8" ht="16.5" customHeight="1">
      <c r="A29" s="35"/>
      <c r="B29" s="40"/>
      <c r="C29" s="35" t="s">
        <v>71</v>
      </c>
      <c r="D29" s="42">
        <f>-9964870+12</f>
        <v>-9964858</v>
      </c>
      <c r="E29" s="42"/>
      <c r="F29" s="42">
        <v>-337984</v>
      </c>
      <c r="G29" s="43"/>
      <c r="H29" s="5"/>
    </row>
    <row r="30" spans="1:9" ht="19.5" customHeight="1">
      <c r="A30" s="35"/>
      <c r="B30" s="40" t="s">
        <v>33</v>
      </c>
      <c r="C30" s="35"/>
      <c r="D30" s="43">
        <f>SUM(D24:D29)</f>
        <v>10051250</v>
      </c>
      <c r="E30" s="43"/>
      <c r="F30" s="43">
        <f>SUM(F24:F29)</f>
        <v>26675963</v>
      </c>
      <c r="G30" s="20"/>
      <c r="H30" s="20">
        <f>SUM(H24:H29)</f>
        <v>0</v>
      </c>
      <c r="I30" s="28"/>
    </row>
    <row r="31" spans="1:9" ht="14.25" customHeight="1">
      <c r="A31" s="35"/>
      <c r="B31" s="40" t="s">
        <v>48</v>
      </c>
      <c r="C31" s="35"/>
      <c r="D31" s="42">
        <v>-21155</v>
      </c>
      <c r="E31" s="42"/>
      <c r="F31" s="42">
        <v>-173112</v>
      </c>
      <c r="G31" s="20"/>
      <c r="H31" s="20">
        <v>-175733</v>
      </c>
      <c r="I31" s="29"/>
    </row>
    <row r="32" spans="1:8" ht="19.5" customHeight="1">
      <c r="A32" s="35"/>
      <c r="B32" s="40" t="s">
        <v>50</v>
      </c>
      <c r="C32" s="35"/>
      <c r="D32" s="44">
        <f>SUM(D30:D31)</f>
        <v>10030095</v>
      </c>
      <c r="E32" s="44"/>
      <c r="F32" s="44">
        <f>SUM(F30:F31)</f>
        <v>26502851</v>
      </c>
      <c r="G32" s="20"/>
      <c r="H32" s="21">
        <f>SUM(H30:H31)</f>
        <v>-175733</v>
      </c>
    </row>
    <row r="33" spans="1:8" ht="15.75">
      <c r="A33" s="35"/>
      <c r="B33" s="40"/>
      <c r="C33" s="35"/>
      <c r="D33" s="41"/>
      <c r="E33" s="43"/>
      <c r="F33" s="41"/>
      <c r="G33" s="20"/>
      <c r="H33" s="5"/>
    </row>
    <row r="34" spans="1:8" ht="17.25" customHeight="1">
      <c r="A34" s="35"/>
      <c r="B34" s="36" t="s">
        <v>5</v>
      </c>
      <c r="C34" s="35"/>
      <c r="D34" s="41"/>
      <c r="E34" s="43"/>
      <c r="F34" s="41"/>
      <c r="G34" s="20"/>
      <c r="H34" s="5"/>
    </row>
    <row r="35" spans="1:9" ht="15.75">
      <c r="A35" s="35"/>
      <c r="B35" s="40" t="s">
        <v>64</v>
      </c>
      <c r="C35" s="35"/>
      <c r="D35" s="41">
        <v>-4641975</v>
      </c>
      <c r="E35" s="43"/>
      <c r="F35" s="41">
        <f>-16719914-10788934</f>
        <v>-27508848</v>
      </c>
      <c r="G35" s="20"/>
      <c r="H35" s="5">
        <v>-134084</v>
      </c>
      <c r="I35" s="27"/>
    </row>
    <row r="36" spans="1:9" ht="15.75">
      <c r="A36" s="35"/>
      <c r="B36" s="40" t="s">
        <v>101</v>
      </c>
      <c r="C36" s="35"/>
      <c r="D36" s="41">
        <v>200000</v>
      </c>
      <c r="E36" s="43"/>
      <c r="F36" s="41">
        <v>89554074</v>
      </c>
      <c r="G36" s="20"/>
      <c r="H36" s="5"/>
      <c r="I36" s="27"/>
    </row>
    <row r="37" spans="1:9" ht="15.75">
      <c r="A37" s="35"/>
      <c r="B37" s="40" t="s">
        <v>81</v>
      </c>
      <c r="C37" s="35"/>
      <c r="D37" s="41">
        <v>-56512087</v>
      </c>
      <c r="E37" s="43"/>
      <c r="F37" s="41">
        <v>0</v>
      </c>
      <c r="G37" s="20"/>
      <c r="H37" s="5">
        <v>312000</v>
      </c>
      <c r="I37" s="27"/>
    </row>
    <row r="38" spans="1:9" ht="7.5" customHeight="1">
      <c r="A38" s="35"/>
      <c r="B38" s="40"/>
      <c r="C38" s="35"/>
      <c r="D38" s="42"/>
      <c r="E38" s="42"/>
      <c r="F38" s="42"/>
      <c r="G38" s="20"/>
      <c r="H38" s="5">
        <v>-7054286</v>
      </c>
      <c r="I38" s="27"/>
    </row>
    <row r="39" spans="1:8" ht="16.5" customHeight="1">
      <c r="A39" s="35"/>
      <c r="B39" s="40"/>
      <c r="C39" s="35"/>
      <c r="D39" s="44">
        <f>SUM(D35:D38)</f>
        <v>-60954062</v>
      </c>
      <c r="E39" s="44"/>
      <c r="F39" s="44">
        <f>SUM(F35:F38)</f>
        <v>62045226</v>
      </c>
      <c r="G39" s="20"/>
      <c r="H39" s="21">
        <f>SUM(H35:H38)</f>
        <v>-6876370</v>
      </c>
    </row>
    <row r="40" spans="1:8" ht="16.5" customHeight="1">
      <c r="A40" s="35"/>
      <c r="B40" s="40"/>
      <c r="C40" s="35"/>
      <c r="D40" s="43"/>
      <c r="E40" s="43"/>
      <c r="F40" s="43"/>
      <c r="G40" s="20"/>
      <c r="H40" s="20"/>
    </row>
    <row r="41" spans="1:8" ht="16.5" customHeight="1">
      <c r="A41" s="35"/>
      <c r="B41" s="36" t="s">
        <v>47</v>
      </c>
      <c r="C41" s="35"/>
      <c r="D41" s="43"/>
      <c r="E41" s="43"/>
      <c r="F41" s="43"/>
      <c r="G41" s="20"/>
      <c r="H41" s="20"/>
    </row>
    <row r="42" spans="1:8" ht="16.5" customHeight="1" hidden="1">
      <c r="A42" s="35"/>
      <c r="B42" s="40" t="s">
        <v>82</v>
      </c>
      <c r="C42" s="35"/>
      <c r="D42" s="43">
        <v>0</v>
      </c>
      <c r="E42" s="43"/>
      <c r="F42" s="43">
        <v>0</v>
      </c>
      <c r="G42" s="20"/>
      <c r="H42" s="20"/>
    </row>
    <row r="43" spans="1:8" ht="16.5" customHeight="1" hidden="1">
      <c r="A43" s="35"/>
      <c r="B43" s="40" t="s">
        <v>83</v>
      </c>
      <c r="C43" s="35"/>
      <c r="D43" s="43">
        <v>0</v>
      </c>
      <c r="E43" s="43"/>
      <c r="F43" s="43">
        <v>0</v>
      </c>
      <c r="G43" s="20"/>
      <c r="H43" s="20"/>
    </row>
    <row r="44" spans="1:8" ht="16.5" customHeight="1" hidden="1">
      <c r="A44" s="35"/>
      <c r="B44" s="40" t="s">
        <v>84</v>
      </c>
      <c r="C44" s="35"/>
      <c r="D44" s="43">
        <v>0</v>
      </c>
      <c r="E44" s="43"/>
      <c r="F44" s="43">
        <v>0</v>
      </c>
      <c r="G44" s="20"/>
      <c r="H44" s="20"/>
    </row>
    <row r="45" spans="1:8" ht="16.5" customHeight="1" hidden="1">
      <c r="A45" s="35"/>
      <c r="B45" s="40" t="s">
        <v>85</v>
      </c>
      <c r="C45" s="35"/>
      <c r="D45" s="43">
        <v>0</v>
      </c>
      <c r="E45" s="43"/>
      <c r="F45" s="43">
        <v>0</v>
      </c>
      <c r="G45" s="20"/>
      <c r="H45" s="20"/>
    </row>
    <row r="46" spans="1:8" ht="16.5" customHeight="1" hidden="1">
      <c r="A46" s="35"/>
      <c r="B46" s="40" t="s">
        <v>83</v>
      </c>
      <c r="C46" s="35"/>
      <c r="D46" s="43">
        <v>0</v>
      </c>
      <c r="E46" s="43"/>
      <c r="F46" s="43">
        <v>0</v>
      </c>
      <c r="G46" s="20"/>
      <c r="H46" s="20"/>
    </row>
    <row r="47" spans="1:8" ht="16.5" customHeight="1">
      <c r="A47" s="35"/>
      <c r="B47" s="40" t="s">
        <v>83</v>
      </c>
      <c r="C47" s="35"/>
      <c r="D47" s="43">
        <v>-2727884</v>
      </c>
      <c r="E47" s="43"/>
      <c r="F47" s="43">
        <v>-7779085</v>
      </c>
      <c r="G47" s="20"/>
      <c r="H47" s="20"/>
    </row>
    <row r="48" spans="1:8" ht="16.5" customHeight="1">
      <c r="A48" s="35"/>
      <c r="B48" s="40" t="s">
        <v>128</v>
      </c>
      <c r="C48" s="35"/>
      <c r="D48" s="43">
        <v>-25695427</v>
      </c>
      <c r="E48" s="43"/>
      <c r="F48" s="43">
        <v>-17867774</v>
      </c>
      <c r="G48" s="20"/>
      <c r="H48" s="20"/>
    </row>
    <row r="49" spans="1:8" ht="16.5" customHeight="1">
      <c r="A49" s="35"/>
      <c r="B49" s="40" t="s">
        <v>127</v>
      </c>
      <c r="C49" s="35"/>
      <c r="D49" s="43">
        <f>+Income!E21</f>
        <v>-6201637</v>
      </c>
      <c r="E49" s="43"/>
      <c r="F49" s="43">
        <v>-5310165</v>
      </c>
      <c r="G49" s="20"/>
      <c r="H49" s="20"/>
    </row>
    <row r="50" spans="1:8" ht="16.5" customHeight="1" hidden="1">
      <c r="A50" s="35"/>
      <c r="B50" s="40" t="s">
        <v>90</v>
      </c>
      <c r="C50" s="35"/>
      <c r="D50" s="43">
        <v>0</v>
      </c>
      <c r="E50" s="43"/>
      <c r="F50" s="43">
        <v>0</v>
      </c>
      <c r="G50" s="20"/>
      <c r="H50" s="20"/>
    </row>
    <row r="51" spans="1:8" ht="16.5" customHeight="1">
      <c r="A51" s="35"/>
      <c r="B51" s="40" t="s">
        <v>114</v>
      </c>
      <c r="C51" s="35"/>
      <c r="D51" s="43">
        <v>-5442896</v>
      </c>
      <c r="E51" s="43"/>
      <c r="F51" s="43">
        <v>-3628598</v>
      </c>
      <c r="G51" s="20"/>
      <c r="H51" s="20"/>
    </row>
    <row r="52" ht="12.75">
      <c r="B52" s="23" t="s">
        <v>99</v>
      </c>
    </row>
    <row r="53" spans="1:8" ht="16.5" customHeight="1" hidden="1">
      <c r="A53" s="35"/>
      <c r="B53" s="40" t="s">
        <v>90</v>
      </c>
      <c r="C53" s="35"/>
      <c r="D53" s="43">
        <v>0</v>
      </c>
      <c r="E53" s="43"/>
      <c r="F53" s="43">
        <v>0</v>
      </c>
      <c r="G53" s="20"/>
      <c r="H53" s="20"/>
    </row>
    <row r="54" spans="1:8" ht="17.25" customHeight="1" hidden="1">
      <c r="A54" s="35"/>
      <c r="B54" s="40" t="s">
        <v>79</v>
      </c>
      <c r="C54" s="35"/>
      <c r="D54" s="43">
        <v>0</v>
      </c>
      <c r="E54" s="43"/>
      <c r="F54" s="43">
        <v>0</v>
      </c>
      <c r="G54" s="20"/>
      <c r="H54" s="20">
        <v>0</v>
      </c>
    </row>
    <row r="55" spans="1:8" ht="16.5" customHeight="1">
      <c r="A55" s="35"/>
      <c r="B55" s="40"/>
      <c r="C55" s="35"/>
      <c r="D55" s="44">
        <f>SUM(D42:D54)</f>
        <v>-40067844</v>
      </c>
      <c r="E55" s="44"/>
      <c r="F55" s="44">
        <f>SUM(F42:F54)</f>
        <v>-34585622</v>
      </c>
      <c r="G55" s="20"/>
      <c r="H55" s="21">
        <f>SUM(H54:H54)</f>
        <v>0</v>
      </c>
    </row>
    <row r="56" spans="1:8" ht="16.5" customHeight="1">
      <c r="A56" s="35"/>
      <c r="B56" s="40"/>
      <c r="C56" s="35"/>
      <c r="D56" s="43"/>
      <c r="E56" s="43"/>
      <c r="F56" s="43"/>
      <c r="G56" s="20"/>
      <c r="H56" s="20"/>
    </row>
    <row r="57" spans="1:8" ht="17.25" customHeight="1">
      <c r="A57" s="35"/>
      <c r="B57" s="36" t="s">
        <v>6</v>
      </c>
      <c r="C57" s="35"/>
      <c r="D57" s="41"/>
      <c r="E57" s="43"/>
      <c r="F57" s="41"/>
      <c r="G57" s="20"/>
      <c r="H57" s="5"/>
    </row>
    <row r="58" spans="1:8" ht="15.75">
      <c r="A58" s="35"/>
      <c r="B58" s="40" t="s">
        <v>37</v>
      </c>
      <c r="C58" s="35"/>
      <c r="D58" s="41">
        <f>D32+D39+D55</f>
        <v>-90991811</v>
      </c>
      <c r="E58" s="43"/>
      <c r="F58" s="41">
        <f>F32+F39+F55</f>
        <v>53962455</v>
      </c>
      <c r="G58" s="20"/>
      <c r="H58" s="5">
        <f>H32+H39+H55</f>
        <v>-7052103</v>
      </c>
    </row>
    <row r="59" spans="1:8" ht="15.75">
      <c r="A59" s="35"/>
      <c r="B59" s="40" t="s">
        <v>87</v>
      </c>
      <c r="C59" s="35"/>
      <c r="D59" s="42">
        <v>104426974</v>
      </c>
      <c r="E59" s="42"/>
      <c r="F59" s="42">
        <v>50464519</v>
      </c>
      <c r="G59" s="20"/>
      <c r="H59" s="5">
        <v>-3326944</v>
      </c>
    </row>
    <row r="60" spans="1:8" ht="21.75" customHeight="1" thickBot="1">
      <c r="A60" s="35"/>
      <c r="B60" s="40" t="s">
        <v>86</v>
      </c>
      <c r="C60" s="35"/>
      <c r="D60" s="45">
        <f>SUM(D58:D59)</f>
        <v>13435163</v>
      </c>
      <c r="E60" s="45"/>
      <c r="F60" s="45">
        <f>SUM(F58:F59)</f>
        <v>104426974</v>
      </c>
      <c r="G60" s="20"/>
      <c r="H60" s="10">
        <f>SUM(H58:H59)</f>
        <v>-10379047</v>
      </c>
    </row>
    <row r="61" spans="1:8" ht="16.5" thickTop="1">
      <c r="A61" s="35"/>
      <c r="B61" s="40"/>
      <c r="C61" s="35"/>
      <c r="D61" s="41"/>
      <c r="E61" s="43"/>
      <c r="F61" s="41"/>
      <c r="G61" s="5"/>
      <c r="H61" s="5"/>
    </row>
    <row r="62" spans="1:8" ht="15.75">
      <c r="A62" s="35"/>
      <c r="B62" s="40"/>
      <c r="C62" s="35"/>
      <c r="D62" s="41"/>
      <c r="E62" s="43"/>
      <c r="F62" s="41"/>
      <c r="G62" s="5"/>
      <c r="H62" s="5"/>
    </row>
    <row r="63" spans="1:8" ht="17.25" customHeight="1">
      <c r="A63" s="35"/>
      <c r="B63" s="36" t="s">
        <v>49</v>
      </c>
      <c r="C63" s="35"/>
      <c r="D63" s="41"/>
      <c r="E63" s="43"/>
      <c r="F63" s="41"/>
      <c r="G63" s="5"/>
      <c r="H63" s="5"/>
    </row>
    <row r="64" spans="1:9" ht="12.75" customHeight="1">
      <c r="A64" s="35"/>
      <c r="B64" s="40" t="s">
        <v>38</v>
      </c>
      <c r="C64" s="35"/>
      <c r="D64" s="41">
        <f>+BalSheet!C20</f>
        <v>4071749</v>
      </c>
      <c r="E64" s="43"/>
      <c r="F64" s="41">
        <v>11760202</v>
      </c>
      <c r="G64" s="5"/>
      <c r="H64" s="5">
        <v>3563029</v>
      </c>
      <c r="I64" s="27"/>
    </row>
    <row r="65" spans="1:9" ht="15.75">
      <c r="A65" s="35"/>
      <c r="B65" s="40" t="s">
        <v>39</v>
      </c>
      <c r="C65" s="35"/>
      <c r="D65" s="42">
        <f>+BalSheet!C21</f>
        <v>9363414</v>
      </c>
      <c r="E65" s="42"/>
      <c r="F65" s="42">
        <v>92666772</v>
      </c>
      <c r="G65" s="5"/>
      <c r="H65" s="5">
        <v>18766281</v>
      </c>
      <c r="I65" s="27"/>
    </row>
    <row r="66" spans="1:9" ht="15.75" customHeight="1" thickBot="1">
      <c r="A66" s="35"/>
      <c r="B66" s="40"/>
      <c r="C66" s="35"/>
      <c r="D66" s="45">
        <f>SUM(D64:D65)</f>
        <v>13435163</v>
      </c>
      <c r="E66" s="45"/>
      <c r="F66" s="45">
        <f>SUM(F64:F65)</f>
        <v>104426974</v>
      </c>
      <c r="G66" s="5"/>
      <c r="H66" s="5"/>
      <c r="I66" s="27"/>
    </row>
    <row r="67" spans="1:8" ht="17.25" customHeight="1" thickTop="1">
      <c r="A67" s="35"/>
      <c r="B67" s="50"/>
      <c r="C67" s="51"/>
      <c r="D67" s="43"/>
      <c r="E67" s="43"/>
      <c r="F67" s="43"/>
      <c r="G67" s="20"/>
      <c r="H67" s="20"/>
    </row>
    <row r="68" spans="1:8" ht="17.25" customHeight="1">
      <c r="A68" s="35"/>
      <c r="B68" s="50"/>
      <c r="C68" s="55"/>
      <c r="D68" s="43"/>
      <c r="E68" s="43"/>
      <c r="F68" s="43"/>
      <c r="G68" s="20"/>
      <c r="H68" s="20"/>
    </row>
    <row r="69" spans="1:7" ht="15.75">
      <c r="A69" s="35"/>
      <c r="B69" s="40"/>
      <c r="C69" s="35"/>
      <c r="D69" s="41"/>
      <c r="E69" s="41"/>
      <c r="F69" s="41"/>
      <c r="G69" s="5"/>
    </row>
    <row r="70" spans="1:7" ht="15.75">
      <c r="A70" s="35"/>
      <c r="B70" s="40" t="s">
        <v>121</v>
      </c>
      <c r="C70" s="35"/>
      <c r="D70" s="41"/>
      <c r="E70" s="41"/>
      <c r="F70" s="41"/>
      <c r="G70" s="5"/>
    </row>
    <row r="71" spans="1:7" ht="15.75">
      <c r="A71" s="35"/>
      <c r="B71" s="40"/>
      <c r="C71" s="35"/>
      <c r="D71" s="41"/>
      <c r="E71" s="41"/>
      <c r="F71" s="41"/>
      <c r="G71" s="5"/>
    </row>
    <row r="72" spans="1:7" ht="15.75">
      <c r="A72" s="35"/>
      <c r="B72" s="40"/>
      <c r="C72" s="35"/>
      <c r="D72" s="41">
        <f>D66-D60</f>
        <v>0</v>
      </c>
      <c r="E72" s="41"/>
      <c r="F72" s="41"/>
      <c r="G72" s="5"/>
    </row>
    <row r="73" spans="1:7" ht="15.75">
      <c r="A73" s="35"/>
      <c r="B73" s="40"/>
      <c r="C73" s="35"/>
      <c r="D73" s="41"/>
      <c r="E73" s="41"/>
      <c r="F73" s="41"/>
      <c r="G73" s="5"/>
    </row>
    <row r="74" spans="1:7" ht="15.75">
      <c r="A74" s="35"/>
      <c r="B74" s="40"/>
      <c r="C74" s="35"/>
      <c r="D74" s="41"/>
      <c r="E74" s="41"/>
      <c r="F74" s="41"/>
      <c r="G74" s="5"/>
    </row>
    <row r="75" spans="1:7" ht="15.75">
      <c r="A75" s="35"/>
      <c r="B75" s="40"/>
      <c r="C75" s="35"/>
      <c r="D75" s="41"/>
      <c r="E75" s="41"/>
      <c r="F75" s="41"/>
      <c r="G75" s="5"/>
    </row>
    <row r="76" spans="1:7" ht="15.75">
      <c r="A76" s="35"/>
      <c r="B76" s="40"/>
      <c r="C76" s="35"/>
      <c r="D76" s="41"/>
      <c r="E76" s="41"/>
      <c r="F76" s="41"/>
      <c r="G76" s="5"/>
    </row>
    <row r="77" spans="1:7" ht="15.75">
      <c r="A77" s="35"/>
      <c r="B77" s="40"/>
      <c r="C77" s="35"/>
      <c r="D77" s="41"/>
      <c r="E77" s="41"/>
      <c r="F77" s="41"/>
      <c r="G77" s="5"/>
    </row>
    <row r="78" spans="1:7" ht="15.75">
      <c r="A78" s="35"/>
      <c r="B78" s="40"/>
      <c r="C78" s="35"/>
      <c r="D78" s="41"/>
      <c r="E78" s="41"/>
      <c r="F78" s="41"/>
      <c r="G78" s="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  <row r="149" spans="1:6" ht="15.75">
      <c r="A149" s="35"/>
      <c r="B149" s="40"/>
      <c r="C149" s="35"/>
      <c r="D149" s="35"/>
      <c r="E149" s="35"/>
      <c r="F149" s="35"/>
    </row>
    <row r="150" spans="1:6" ht="15.75">
      <c r="A150" s="35"/>
      <c r="B150" s="40"/>
      <c r="C150" s="35"/>
      <c r="D150" s="35"/>
      <c r="E150" s="35"/>
      <c r="F150" s="35"/>
    </row>
    <row r="151" spans="1:6" ht="15.75">
      <c r="A151" s="35"/>
      <c r="B151" s="40"/>
      <c r="C151" s="35"/>
      <c r="D151" s="35"/>
      <c r="E151" s="35"/>
      <c r="F151" s="35"/>
    </row>
    <row r="152" spans="1:6" ht="15.75">
      <c r="A152" s="35"/>
      <c r="B152" s="40"/>
      <c r="C152" s="35"/>
      <c r="D152" s="35"/>
      <c r="E152" s="35"/>
      <c r="F152" s="35"/>
    </row>
    <row r="153" spans="1:6" ht="15.75">
      <c r="A153" s="35"/>
      <c r="B153" s="40"/>
      <c r="C153" s="35"/>
      <c r="D153" s="35"/>
      <c r="E153" s="35"/>
      <c r="F153" s="35"/>
    </row>
    <row r="154" spans="1:6" ht="15.75">
      <c r="A154" s="35"/>
      <c r="B154" s="40"/>
      <c r="C154" s="35"/>
      <c r="D154" s="35"/>
      <c r="E154" s="35"/>
      <c r="F154" s="35"/>
    </row>
    <row r="155" spans="1:6" ht="15.75">
      <c r="A155" s="35"/>
      <c r="B155" s="40"/>
      <c r="C155" s="35"/>
      <c r="D155" s="35"/>
      <c r="E155" s="35"/>
      <c r="F155" s="35"/>
    </row>
    <row r="156" spans="1:6" ht="15.75">
      <c r="A156" s="35"/>
      <c r="B156" s="40"/>
      <c r="C156" s="35"/>
      <c r="D156" s="35"/>
      <c r="E156" s="35"/>
      <c r="F156" s="35"/>
    </row>
    <row r="157" spans="1:6" ht="15.75">
      <c r="A157" s="35"/>
      <c r="B157" s="40"/>
      <c r="C157" s="35"/>
      <c r="D157" s="35"/>
      <c r="E157" s="35"/>
      <c r="F157" s="35"/>
    </row>
    <row r="158" spans="1:6" ht="15.75">
      <c r="A158" s="35"/>
      <c r="B158" s="40"/>
      <c r="C158" s="35"/>
      <c r="D158" s="35"/>
      <c r="E158" s="35"/>
      <c r="F158" s="35"/>
    </row>
    <row r="159" spans="1:6" ht="15.75">
      <c r="A159" s="35"/>
      <c r="B159" s="40"/>
      <c r="C159" s="35"/>
      <c r="D159" s="35"/>
      <c r="E159" s="35"/>
      <c r="F159" s="35"/>
    </row>
    <row r="160" spans="1:6" ht="15.75">
      <c r="A160" s="35"/>
      <c r="B160" s="40"/>
      <c r="C160" s="35"/>
      <c r="D160" s="35"/>
      <c r="E160" s="35"/>
      <c r="F160" s="35"/>
    </row>
    <row r="161" spans="1:6" ht="15.75">
      <c r="A161" s="35"/>
      <c r="B161" s="40"/>
      <c r="C161" s="35"/>
      <c r="D161" s="35"/>
      <c r="E161" s="35"/>
      <c r="F161" s="35"/>
    </row>
    <row r="162" spans="1:6" ht="15.75">
      <c r="A162" s="35"/>
      <c r="B162" s="40"/>
      <c r="C162" s="35"/>
      <c r="D162" s="35"/>
      <c r="E162" s="35"/>
      <c r="F162" s="35"/>
    </row>
    <row r="163" spans="1:6" ht="15.75">
      <c r="A163" s="35"/>
      <c r="B163" s="40"/>
      <c r="C163" s="35"/>
      <c r="D163" s="35"/>
      <c r="E163" s="35"/>
      <c r="F163" s="35"/>
    </row>
    <row r="164" spans="1:6" ht="15.75">
      <c r="A164" s="35"/>
      <c r="B164" s="40"/>
      <c r="C164" s="35"/>
      <c r="D164" s="35"/>
      <c r="E164" s="35"/>
      <c r="F164" s="35"/>
    </row>
    <row r="165" spans="1:6" ht="15.75">
      <c r="A165" s="35"/>
      <c r="B165" s="40"/>
      <c r="C165" s="35"/>
      <c r="D165" s="35"/>
      <c r="E165" s="35"/>
      <c r="F165" s="35"/>
    </row>
    <row r="166" spans="1:6" ht="15.75">
      <c r="A166" s="35"/>
      <c r="B166" s="40"/>
      <c r="C166" s="35"/>
      <c r="D166" s="35"/>
      <c r="E166" s="35"/>
      <c r="F166" s="35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view="pageBreakPreview" zoomScaleSheetLayoutView="100" workbookViewId="0" topLeftCell="A39">
      <selection activeCell="A47" sqref="A47:F65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7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6" t="s">
        <v>62</v>
      </c>
      <c r="D5" s="56"/>
      <c r="E5" s="56" t="s">
        <v>63</v>
      </c>
      <c r="F5" s="56"/>
      <c r="G5" s="3" t="s">
        <v>9</v>
      </c>
      <c r="H5" s="3" t="s">
        <v>9</v>
      </c>
    </row>
    <row r="6" spans="3:8" ht="12.75">
      <c r="C6" s="3"/>
      <c r="D6" s="3" t="s">
        <v>61</v>
      </c>
      <c r="E6" s="3"/>
      <c r="F6" s="3" t="s">
        <v>61</v>
      </c>
      <c r="G6" s="3" t="s">
        <v>35</v>
      </c>
      <c r="H6" s="3" t="s">
        <v>35</v>
      </c>
    </row>
    <row r="7" spans="3:8" ht="12.75">
      <c r="C7" s="3" t="s">
        <v>60</v>
      </c>
      <c r="D7" s="3" t="s">
        <v>34</v>
      </c>
      <c r="E7" s="3" t="s">
        <v>133</v>
      </c>
      <c r="F7" s="3" t="s">
        <v>34</v>
      </c>
      <c r="G7" s="3" t="s">
        <v>34</v>
      </c>
      <c r="H7" s="3" t="s">
        <v>10</v>
      </c>
    </row>
    <row r="8" spans="3:8" ht="12.75">
      <c r="C8" s="3" t="s">
        <v>15</v>
      </c>
      <c r="D8" s="3" t="s">
        <v>15</v>
      </c>
      <c r="E8" s="3" t="s">
        <v>40</v>
      </c>
      <c r="F8" s="3" t="s">
        <v>40</v>
      </c>
      <c r="G8" s="3" t="s">
        <v>15</v>
      </c>
      <c r="H8" s="3" t="s">
        <v>40</v>
      </c>
    </row>
    <row r="9" spans="3:8" ht="12.75">
      <c r="C9" s="3" t="s">
        <v>131</v>
      </c>
      <c r="D9" s="3" t="s">
        <v>132</v>
      </c>
      <c r="E9" s="3" t="str">
        <f>+C9</f>
        <v>31/12/2007</v>
      </c>
      <c r="F9" s="3" t="str">
        <f>+D9</f>
        <v>31/12/2006</v>
      </c>
      <c r="G9" s="4" t="s">
        <v>55</v>
      </c>
      <c r="H9" s="4" t="s">
        <v>55</v>
      </c>
    </row>
    <row r="10" ht="12.75">
      <c r="G10" s="3"/>
    </row>
    <row r="11" spans="3:8" ht="12.75">
      <c r="C11" s="3" t="s">
        <v>3</v>
      </c>
      <c r="D11" s="3" t="s">
        <v>3</v>
      </c>
      <c r="E11" s="3" t="s">
        <v>3</v>
      </c>
      <c r="F11" s="3" t="s">
        <v>3</v>
      </c>
      <c r="G11" s="3" t="s">
        <v>3</v>
      </c>
      <c r="H11" s="3" t="s">
        <v>3</v>
      </c>
    </row>
    <row r="12" spans="7:8" ht="12.75">
      <c r="G12" s="5"/>
      <c r="H12" s="5"/>
    </row>
    <row r="13" spans="2:8" ht="12.75">
      <c r="B13" s="2" t="s">
        <v>11</v>
      </c>
      <c r="C13" s="5">
        <f>E13-52877097</f>
        <v>16308484</v>
      </c>
      <c r="D13" s="5">
        <v>17597380</v>
      </c>
      <c r="E13" s="5">
        <f>69446132-260551</f>
        <v>69185581</v>
      </c>
      <c r="F13" s="5">
        <v>80171507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12</v>
      </c>
      <c r="C15" s="5">
        <f>E15+46807957</f>
        <v>-15746768</v>
      </c>
      <c r="D15" s="5">
        <v>-19984151</v>
      </c>
      <c r="E15" s="5">
        <f>-62554712-13</f>
        <v>-62554725</v>
      </c>
      <c r="F15" s="5">
        <f>-12100816-13036161-42268728</f>
        <v>-67405705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74</v>
      </c>
      <c r="C17" s="6">
        <f>E17-1514923</f>
        <v>3310027</v>
      </c>
      <c r="D17" s="6">
        <v>-3017</v>
      </c>
      <c r="E17" s="6">
        <f>7052008-E23-187700</f>
        <v>4824950</v>
      </c>
      <c r="F17" s="6">
        <f>4778945-F23</f>
        <v>2556450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89</v>
      </c>
      <c r="C19" s="5">
        <f>SUM(C13:C17)</f>
        <v>3871743</v>
      </c>
      <c r="D19" s="5">
        <f>SUM(D13:D17)</f>
        <v>-2389788</v>
      </c>
      <c r="E19" s="5">
        <f>SUM(E13:E17)</f>
        <v>11455806</v>
      </c>
      <c r="F19" s="5">
        <f>SUM(F13:F17)</f>
        <v>15322252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31</v>
      </c>
      <c r="C21" s="5">
        <f>E21+4956089</f>
        <v>-1245548</v>
      </c>
      <c r="D21" s="5">
        <v>-1253581</v>
      </c>
      <c r="E21" s="5">
        <f>-4982401-1219236</f>
        <v>-6201637</v>
      </c>
      <c r="F21" s="5">
        <v>-5310165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13</v>
      </c>
      <c r="C23" s="5">
        <f>E23-1899338</f>
        <v>140020</v>
      </c>
      <c r="D23" s="5">
        <v>830969</v>
      </c>
      <c r="E23" s="5">
        <f>2166399+60659-187700</f>
        <v>2039358</v>
      </c>
      <c r="F23" s="5">
        <v>2222495</v>
      </c>
      <c r="G23" s="5"/>
      <c r="H23" s="5"/>
    </row>
    <row r="24" spans="3:8" ht="12.75">
      <c r="C24" s="5"/>
      <c r="D24" s="5"/>
      <c r="E24" s="5"/>
      <c r="F24" s="5"/>
      <c r="G24" s="5"/>
      <c r="H24" s="5"/>
    </row>
    <row r="25" spans="2:8" ht="12.75">
      <c r="B25" s="2" t="s">
        <v>145</v>
      </c>
      <c r="C25" s="5">
        <f>E25-0</f>
        <v>3000000</v>
      </c>
      <c r="D25" s="5">
        <v>0</v>
      </c>
      <c r="E25" s="5">
        <v>3000000</v>
      </c>
      <c r="F25" s="5">
        <v>15710497</v>
      </c>
      <c r="G25" s="5"/>
      <c r="H25" s="5"/>
    </row>
    <row r="26" spans="3:8" ht="12.75" hidden="1">
      <c r="C26" s="5">
        <v>0</v>
      </c>
      <c r="D26" s="5">
        <v>0</v>
      </c>
      <c r="E26" s="5">
        <v>0</v>
      </c>
      <c r="F26" s="5">
        <v>0</v>
      </c>
      <c r="G26" s="5"/>
      <c r="H26" s="5"/>
    </row>
    <row r="27" spans="3:8" ht="12.75" hidden="1">
      <c r="C27" s="5"/>
      <c r="D27" s="5"/>
      <c r="E27" s="5"/>
      <c r="F27" s="5"/>
      <c r="G27" s="5"/>
      <c r="H27" s="5"/>
    </row>
    <row r="28" spans="3:8" ht="12.75" hidden="1">
      <c r="C28" s="5">
        <v>0</v>
      </c>
      <c r="D28" s="5">
        <v>0</v>
      </c>
      <c r="E28" s="5">
        <v>0</v>
      </c>
      <c r="F28" s="5">
        <v>0</v>
      </c>
      <c r="G28" s="5"/>
      <c r="H28" s="5"/>
    </row>
    <row r="29" spans="3:8" ht="12.75">
      <c r="C29" s="6"/>
      <c r="D29" s="6"/>
      <c r="E29" s="6"/>
      <c r="F29" s="6"/>
      <c r="G29" s="6">
        <v>30622</v>
      </c>
      <c r="H29" s="6">
        <v>38886</v>
      </c>
    </row>
    <row r="30" spans="3:10" ht="12.75">
      <c r="C30" s="5"/>
      <c r="D30" s="5"/>
      <c r="E30" s="5"/>
      <c r="F30" s="5"/>
      <c r="G30" s="20"/>
      <c r="H30" s="20"/>
      <c r="J30" s="2" t="s">
        <v>153</v>
      </c>
    </row>
    <row r="31" spans="2:8" ht="12.75">
      <c r="B31" s="2" t="s">
        <v>91</v>
      </c>
      <c r="C31" s="5">
        <f>SUM(C19:C29)</f>
        <v>5766215</v>
      </c>
      <c r="D31" s="5">
        <f>SUM(D19:D29)</f>
        <v>-2812400</v>
      </c>
      <c r="E31" s="5">
        <f>SUM(E19:E29)</f>
        <v>10293527</v>
      </c>
      <c r="F31" s="5">
        <f>SUM(F19:F29)</f>
        <v>27945079</v>
      </c>
      <c r="G31" s="20"/>
      <c r="H31" s="20"/>
    </row>
    <row r="32" spans="3:8" ht="12.75">
      <c r="C32" s="5"/>
      <c r="D32" s="5"/>
      <c r="E32" s="5"/>
      <c r="F32" s="5"/>
      <c r="G32" s="20"/>
      <c r="H32" s="20"/>
    </row>
    <row r="33" spans="2:8" ht="12.75">
      <c r="B33" s="2" t="s">
        <v>14</v>
      </c>
      <c r="C33" s="6">
        <f>+E33+38188</f>
        <v>-56452</v>
      </c>
      <c r="D33" s="6">
        <v>670</v>
      </c>
      <c r="E33" s="6">
        <v>-94640</v>
      </c>
      <c r="F33" s="6">
        <v>-64370</v>
      </c>
      <c r="G33" s="6">
        <v>0</v>
      </c>
      <c r="H33" s="6">
        <v>0</v>
      </c>
    </row>
    <row r="34" spans="3:8" ht="12.75">
      <c r="C34" s="20"/>
      <c r="D34" s="20"/>
      <c r="E34" s="20"/>
      <c r="F34" s="20"/>
      <c r="G34" s="20"/>
      <c r="H34" s="20"/>
    </row>
    <row r="35" spans="2:8" ht="19.5" customHeight="1" thickBot="1">
      <c r="B35" s="2" t="s">
        <v>65</v>
      </c>
      <c r="C35" s="34">
        <f>SUM(C31:C33)</f>
        <v>5709763</v>
      </c>
      <c r="D35" s="34">
        <f>SUM(D31:D33)</f>
        <v>-2811730</v>
      </c>
      <c r="E35" s="34">
        <f>SUM(E31:E33)</f>
        <v>10198887</v>
      </c>
      <c r="F35" s="34">
        <f>SUM(F31:F33)</f>
        <v>27880709</v>
      </c>
      <c r="G35" s="20"/>
      <c r="H35" s="20"/>
    </row>
    <row r="36" spans="3:8" ht="13.5" thickTop="1">
      <c r="C36" s="5"/>
      <c r="D36" s="5"/>
      <c r="E36" s="5"/>
      <c r="F36" s="5"/>
      <c r="G36" s="5"/>
      <c r="H36" s="5"/>
    </row>
    <row r="37" spans="3:8" ht="12.75">
      <c r="C37" s="5"/>
      <c r="D37" s="5"/>
      <c r="E37" s="5"/>
      <c r="F37" s="5"/>
      <c r="G37" s="5"/>
      <c r="H37" s="5"/>
    </row>
    <row r="38" spans="2:8" ht="12.75">
      <c r="B38" s="2" t="s">
        <v>68</v>
      </c>
      <c r="C38" s="22">
        <f>(C35-C60)/(BalSheet!D40)*100</f>
        <v>1.3908340838712105</v>
      </c>
      <c r="D38" s="22">
        <v>-2.34</v>
      </c>
      <c r="E38" s="22">
        <f>(E35-D59)/(BalSheet!D40)*100</f>
        <v>2.0693871578510183</v>
      </c>
      <c r="F38" s="22">
        <f>((F35-2727884)/320766429)*100</f>
        <v>7.841476765013959</v>
      </c>
      <c r="G38" s="23" t="e">
        <f>#REF!/19999998*100</f>
        <v>#REF!</v>
      </c>
      <c r="H38" s="23" t="e">
        <f>#REF!/19999998*100</f>
        <v>#REF!</v>
      </c>
    </row>
    <row r="39" spans="2:8" ht="12.75">
      <c r="B39" s="2" t="s">
        <v>42</v>
      </c>
      <c r="C39" s="23">
        <f>C35/431056879*100</f>
        <v>1.324596190935628</v>
      </c>
      <c r="D39" s="23">
        <f>D35/431056879*100</f>
        <v>-0.6522874676128299</v>
      </c>
      <c r="E39" s="23">
        <f>E35/431056879*100*0</f>
        <v>0</v>
      </c>
      <c r="F39" s="23">
        <f>F35/431056879*100</f>
        <v>6.467988415978858</v>
      </c>
      <c r="G39" s="23">
        <v>0</v>
      </c>
      <c r="H39" s="23">
        <v>0</v>
      </c>
    </row>
    <row r="40" spans="3:8" ht="12.75">
      <c r="C40" s="23"/>
      <c r="D40" s="23"/>
      <c r="E40" s="23"/>
      <c r="F40" s="23"/>
      <c r="G40" s="5"/>
      <c r="H40" s="5"/>
    </row>
    <row r="41" spans="2:8" ht="12.75">
      <c r="B41" s="2" t="s">
        <v>143</v>
      </c>
      <c r="C41" s="23"/>
      <c r="D41" s="23"/>
      <c r="E41" s="23"/>
      <c r="F41" s="23"/>
      <c r="G41" s="5"/>
      <c r="H41" s="5"/>
    </row>
    <row r="42" spans="7:8" ht="12.75">
      <c r="G42" s="5"/>
      <c r="H42" s="5"/>
    </row>
    <row r="43" spans="2:8" ht="12.75">
      <c r="B43" s="7"/>
      <c r="C43" s="7"/>
      <c r="D43" s="7"/>
      <c r="E43" s="7"/>
      <c r="F43" s="7"/>
      <c r="G43" s="5"/>
      <c r="H43" s="5"/>
    </row>
    <row r="44" spans="2:8" ht="12.75">
      <c r="B44" s="2" t="s">
        <v>121</v>
      </c>
      <c r="G44" s="5"/>
      <c r="H44" s="5"/>
    </row>
    <row r="45" spans="7:8" ht="12.75">
      <c r="G45" s="5"/>
      <c r="H45" s="5"/>
    </row>
    <row r="46" spans="7:8" ht="12.75">
      <c r="G46" s="5"/>
      <c r="H46" s="5"/>
    </row>
    <row r="47" spans="2:8" ht="15.75">
      <c r="B47" s="37" t="s">
        <v>122</v>
      </c>
      <c r="G47" s="5"/>
      <c r="H47" s="5"/>
    </row>
    <row r="48" spans="7:8" ht="12.75">
      <c r="G48" s="5"/>
      <c r="H48" s="5"/>
    </row>
    <row r="49" spans="2:8" ht="12.75">
      <c r="B49" s="1" t="s">
        <v>102</v>
      </c>
      <c r="D49" s="3" t="s">
        <v>142</v>
      </c>
      <c r="G49" s="5"/>
      <c r="H49" s="5"/>
    </row>
    <row r="50" spans="3:8" ht="12.75">
      <c r="C50" s="3" t="s">
        <v>103</v>
      </c>
      <c r="D50" s="3" t="s">
        <v>104</v>
      </c>
      <c r="G50" s="5"/>
      <c r="H50" s="5"/>
    </row>
    <row r="51" spans="2:8" ht="12.75">
      <c r="B51" s="2" t="s">
        <v>105</v>
      </c>
      <c r="G51" s="5"/>
      <c r="H51" s="5"/>
    </row>
    <row r="52" spans="2:8" ht="12.75">
      <c r="B52" s="2" t="s">
        <v>106</v>
      </c>
      <c r="C52" s="5">
        <v>362859768</v>
      </c>
      <c r="D52" s="5">
        <v>362859768</v>
      </c>
      <c r="G52" s="5"/>
      <c r="H52" s="5"/>
    </row>
    <row r="53" spans="2:8" ht="12.75">
      <c r="B53" s="2" t="s">
        <v>123</v>
      </c>
      <c r="C53" s="5">
        <f>1898544</f>
        <v>1898544</v>
      </c>
      <c r="D53" s="5">
        <f>1898544*9/12</f>
        <v>1423908</v>
      </c>
      <c r="G53" s="5"/>
      <c r="H53" s="5"/>
    </row>
    <row r="54" spans="2:8" ht="13.5" thickBot="1">
      <c r="B54" s="2" t="s">
        <v>107</v>
      </c>
      <c r="C54" s="53">
        <f>SUM(C52:C53)</f>
        <v>364758312</v>
      </c>
      <c r="D54" s="53">
        <f>SUM(D52:D53)</f>
        <v>364283676</v>
      </c>
      <c r="G54" s="5"/>
      <c r="H54" s="5"/>
    </row>
    <row r="55" spans="5:8" ht="13.5" thickTop="1">
      <c r="E55" s="27"/>
      <c r="G55" s="5"/>
      <c r="H55" s="5"/>
    </row>
    <row r="56" spans="2:4" ht="12.75">
      <c r="B56" s="2" t="s">
        <v>108</v>
      </c>
      <c r="C56" s="27">
        <f>+C35</f>
        <v>5709763</v>
      </c>
      <c r="D56" s="27">
        <f>+E35</f>
        <v>10198887</v>
      </c>
    </row>
    <row r="57" ht="12.75">
      <c r="B57" s="2" t="s">
        <v>109</v>
      </c>
    </row>
    <row r="58" ht="12.75">
      <c r="B58" s="2" t="s">
        <v>110</v>
      </c>
    </row>
    <row r="59" spans="2:4" ht="12.75">
      <c r="B59" s="2" t="s">
        <v>144</v>
      </c>
      <c r="C59" s="5"/>
      <c r="D59" s="5">
        <f>(68197111*4%*6/12)+(66298567*4%*6/12)</f>
        <v>2689913.56</v>
      </c>
    </row>
    <row r="60" spans="2:4" ht="12.75">
      <c r="B60" s="2" t="s">
        <v>130</v>
      </c>
      <c r="C60" s="5">
        <f>(66298567*4%*3/12)</f>
        <v>662985.67</v>
      </c>
      <c r="D60" s="5"/>
    </row>
    <row r="61" spans="2:4" ht="13.5" thickBot="1">
      <c r="B61" s="1" t="s">
        <v>113</v>
      </c>
      <c r="C61" s="53">
        <f>C56-C60</f>
        <v>5046777.33</v>
      </c>
      <c r="D61" s="53">
        <f>D56-D59</f>
        <v>7508973.4399999995</v>
      </c>
    </row>
    <row r="62" spans="3:4" ht="13.5" thickTop="1">
      <c r="C62" s="5"/>
      <c r="D62" s="5"/>
    </row>
    <row r="63" spans="2:4" ht="12.75">
      <c r="B63" s="2" t="s">
        <v>111</v>
      </c>
      <c r="C63" s="23">
        <f>C61/C54*100</f>
        <v>1.3835948802175617</v>
      </c>
      <c r="D63" s="54">
        <f>D61/D54*100</f>
        <v>2.0612983602372563</v>
      </c>
    </row>
    <row r="64" spans="2:4" ht="12.75">
      <c r="B64" s="2" t="s">
        <v>115</v>
      </c>
      <c r="C64" s="52">
        <f>C35/431056879*100</f>
        <v>1.324596190935628</v>
      </c>
      <c r="D64" s="52">
        <f>E35/431056879*100</f>
        <v>2.3660188473642245</v>
      </c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8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4"/>
  <sheetViews>
    <sheetView view="pageBreakPreview" zoomScaleSheetLayoutView="100" workbookViewId="0" topLeftCell="A15">
      <selection activeCell="I12" sqref="I12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5" customWidth="1"/>
    <col min="4" max="4" width="17.5742187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78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151</v>
      </c>
      <c r="D5" s="12" t="s">
        <v>98</v>
      </c>
    </row>
    <row r="6" spans="3:4" ht="12.75">
      <c r="C6" s="12" t="s">
        <v>152</v>
      </c>
      <c r="D6" s="12" t="s">
        <v>54</v>
      </c>
    </row>
    <row r="7" spans="3:4" ht="12.75">
      <c r="C7" s="12" t="s">
        <v>134</v>
      </c>
      <c r="D7" s="12" t="s">
        <v>116</v>
      </c>
    </row>
    <row r="8" spans="3:4" ht="12.75">
      <c r="C8" s="12" t="s">
        <v>3</v>
      </c>
      <c r="D8" s="12" t="s">
        <v>3</v>
      </c>
    </row>
    <row r="9" spans="2:4" ht="12.75">
      <c r="B9" s="11" t="s">
        <v>112</v>
      </c>
      <c r="C9" s="12"/>
      <c r="D9" s="12"/>
    </row>
    <row r="11" spans="2:4" ht="12.75">
      <c r="B11" s="5" t="s">
        <v>32</v>
      </c>
      <c r="C11" s="5">
        <v>103564286</v>
      </c>
      <c r="D11" s="5">
        <v>111368901</v>
      </c>
    </row>
    <row r="13" spans="2:4" ht="12.75">
      <c r="B13" s="5" t="s">
        <v>80</v>
      </c>
      <c r="C13" s="5">
        <v>56512087</v>
      </c>
      <c r="D13" s="5">
        <v>0</v>
      </c>
    </row>
    <row r="15" spans="2:4" ht="12.75">
      <c r="B15" s="5" t="s">
        <v>16</v>
      </c>
      <c r="C15" s="5">
        <v>26000000</v>
      </c>
      <c r="D15" s="5">
        <v>23000000</v>
      </c>
    </row>
    <row r="17" spans="2:4" ht="12.75">
      <c r="B17" s="5" t="s">
        <v>120</v>
      </c>
      <c r="C17" s="5">
        <v>21467</v>
      </c>
      <c r="D17" s="5">
        <v>21467</v>
      </c>
    </row>
    <row r="19" spans="2:4" ht="12.75">
      <c r="B19" s="11" t="s">
        <v>17</v>
      </c>
      <c r="C19" s="13"/>
      <c r="D19" s="14"/>
    </row>
    <row r="20" spans="2:4" ht="12.75">
      <c r="B20" s="5" t="s">
        <v>18</v>
      </c>
      <c r="C20" s="15">
        <v>4071749</v>
      </c>
      <c r="D20" s="16">
        <v>11760202</v>
      </c>
    </row>
    <row r="21" spans="2:4" ht="12.75">
      <c r="B21" s="5" t="s">
        <v>19</v>
      </c>
      <c r="C21" s="15">
        <v>9363414</v>
      </c>
      <c r="D21" s="16">
        <v>92666772</v>
      </c>
    </row>
    <row r="22" spans="2:4" ht="12.75">
      <c r="B22" s="5" t="s">
        <v>56</v>
      </c>
      <c r="C22" s="15">
        <v>8007390</v>
      </c>
      <c r="D22" s="16">
        <v>7323658</v>
      </c>
    </row>
    <row r="23" spans="2:4" ht="12.75">
      <c r="B23" s="5" t="s">
        <v>57</v>
      </c>
      <c r="C23" s="15">
        <f>5167690-C17+1</f>
        <v>5146224</v>
      </c>
      <c r="D23" s="16">
        <f>1105608+183396</f>
        <v>1289004</v>
      </c>
    </row>
    <row r="24" spans="2:4" ht="12.75">
      <c r="B24" s="5" t="s">
        <v>20</v>
      </c>
      <c r="C24" s="15">
        <v>3332677</v>
      </c>
      <c r="D24" s="16">
        <v>2199031</v>
      </c>
    </row>
    <row r="25" spans="3:4" ht="12.75">
      <c r="C25" s="17">
        <f>SUM(C20:C24)</f>
        <v>29921454</v>
      </c>
      <c r="D25" s="18">
        <f>SUM(D20:D24)</f>
        <v>115238667</v>
      </c>
    </row>
    <row r="26" spans="3:4" ht="12.75">
      <c r="C26" s="15"/>
      <c r="D26" s="16"/>
    </row>
    <row r="27" spans="2:4" ht="12.75">
      <c r="B27" s="11" t="s">
        <v>21</v>
      </c>
      <c r="C27" s="15"/>
      <c r="D27" s="16"/>
    </row>
    <row r="28" spans="2:4" ht="12.75">
      <c r="B28" s="5" t="s">
        <v>58</v>
      </c>
      <c r="C28" s="15">
        <v>4214707</v>
      </c>
      <c r="D28" s="16">
        <v>9815202</v>
      </c>
    </row>
    <row r="29" spans="2:4" ht="12.75">
      <c r="B29" s="5" t="s">
        <v>59</v>
      </c>
      <c r="C29" s="15">
        <v>6848974</v>
      </c>
      <c r="D29" s="16">
        <f>6213347+5000000</f>
        <v>11213347</v>
      </c>
    </row>
    <row r="30" spans="2:4" ht="12.75">
      <c r="B30" s="5" t="s">
        <v>22</v>
      </c>
      <c r="C30" s="15">
        <v>42932</v>
      </c>
      <c r="D30" s="16">
        <v>20485</v>
      </c>
    </row>
    <row r="31" spans="2:4" ht="12.75">
      <c r="B31" s="5" t="s">
        <v>88</v>
      </c>
      <c r="C31" s="15">
        <v>26494411</v>
      </c>
      <c r="D31" s="16">
        <v>48619465</v>
      </c>
    </row>
    <row r="32" spans="3:4" ht="12.75">
      <c r="C32" s="15"/>
      <c r="D32" s="16"/>
    </row>
    <row r="33" spans="3:4" ht="12.75">
      <c r="C33" s="18">
        <f>SUM(C28:C31)</f>
        <v>37601024</v>
      </c>
      <c r="D33" s="18">
        <f>SUM(D28:D31)</f>
        <v>69668499</v>
      </c>
    </row>
    <row r="35" spans="2:4" ht="12.75">
      <c r="B35" s="5" t="s">
        <v>76</v>
      </c>
      <c r="C35" s="5">
        <f>C25-C33</f>
        <v>-7679570</v>
      </c>
      <c r="D35" s="5">
        <f>D25-D33</f>
        <v>45570168</v>
      </c>
    </row>
    <row r="36" spans="3:4" ht="18.75" customHeight="1" thickBot="1">
      <c r="C36" s="10">
        <f>C11+C13+C15+C35+C17</f>
        <v>178418270</v>
      </c>
      <c r="D36" s="10">
        <f>D11+D13+D15+D35+D17</f>
        <v>179960536</v>
      </c>
    </row>
    <row r="37" ht="13.5" thickTop="1"/>
    <row r="39" ht="12.75">
      <c r="B39" s="5" t="s">
        <v>77</v>
      </c>
    </row>
    <row r="40" spans="2:4" ht="12.75">
      <c r="B40" s="5" t="s">
        <v>23</v>
      </c>
      <c r="C40" s="5">
        <v>364758312</v>
      </c>
      <c r="D40" s="5">
        <v>362859768</v>
      </c>
    </row>
    <row r="41" spans="2:4" ht="12.75">
      <c r="B41" s="5" t="s">
        <v>43</v>
      </c>
      <c r="C41" s="6">
        <v>66298567</v>
      </c>
      <c r="D41" s="6">
        <v>68197111</v>
      </c>
    </row>
    <row r="42" spans="3:4" ht="12.75">
      <c r="C42" s="5">
        <f>SUM(C40:C41)</f>
        <v>431056879</v>
      </c>
      <c r="D42" s="5">
        <f>SUM(D40:D41)</f>
        <v>431056879</v>
      </c>
    </row>
    <row r="43" spans="2:4" ht="12.75">
      <c r="B43" s="5" t="s">
        <v>24</v>
      </c>
      <c r="C43" s="5">
        <v>5379421</v>
      </c>
      <c r="D43" s="5">
        <v>5379421</v>
      </c>
    </row>
    <row r="44" spans="2:4" ht="12.75">
      <c r="B44" s="5" t="s">
        <v>25</v>
      </c>
      <c r="C44" s="6">
        <v>-331186417</v>
      </c>
      <c r="D44" s="6">
        <v>-333214524</v>
      </c>
    </row>
    <row r="45" spans="3:4" ht="12.75">
      <c r="C45" s="5">
        <f>SUM(C42:C44)</f>
        <v>105249883</v>
      </c>
      <c r="D45" s="5">
        <f>SUM(D42:D44)</f>
        <v>103221776</v>
      </c>
    </row>
    <row r="46" spans="2:4" ht="12.75">
      <c r="B46" s="5" t="s">
        <v>53</v>
      </c>
      <c r="C46" s="5">
        <v>73168387</v>
      </c>
      <c r="D46" s="5">
        <v>76738760</v>
      </c>
    </row>
    <row r="47" spans="3:256" ht="16.5" customHeight="1" thickBot="1">
      <c r="C47" s="10">
        <f>SUM(C45:C46)</f>
        <v>178418270</v>
      </c>
      <c r="D47" s="10">
        <f>SUM(D45:D46)</f>
        <v>179960536</v>
      </c>
      <c r="IV47" s="5">
        <f>SUM(A47:IU47)</f>
        <v>358378806</v>
      </c>
    </row>
    <row r="48" spans="3:4" ht="16.5" customHeight="1" thickTop="1">
      <c r="C48" s="20"/>
      <c r="D48" s="20"/>
    </row>
    <row r="49" spans="2:4" ht="16.5" customHeight="1">
      <c r="B49" s="5" t="s">
        <v>93</v>
      </c>
      <c r="C49" s="32">
        <f>C45/C40</f>
        <v>0.28854690773982966</v>
      </c>
      <c r="D49" s="32">
        <f>D45/D40</f>
        <v>0.2844674033964548</v>
      </c>
    </row>
    <row r="50" spans="2:4" ht="13.5" customHeight="1">
      <c r="B50" s="5" t="s">
        <v>95</v>
      </c>
      <c r="C50" s="32">
        <f>C45/C42</f>
        <v>0.2441670418163075</v>
      </c>
      <c r="D50" s="32">
        <f>D45/D42</f>
        <v>0.2394620780428376</v>
      </c>
    </row>
    <row r="51" ht="12.75">
      <c r="B51" s="5" t="s">
        <v>94</v>
      </c>
    </row>
    <row r="52" ht="12.75">
      <c r="B52" s="19" t="s">
        <v>121</v>
      </c>
    </row>
    <row r="54" ht="12.75">
      <c r="C54" s="5">
        <f>C36-C47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48"/>
  <sheetViews>
    <sheetView view="pageBreakPreview" zoomScale="75" zoomScaleSheetLayoutView="75" workbookViewId="0" topLeftCell="A2">
      <selection activeCell="R44" sqref="R44"/>
    </sheetView>
  </sheetViews>
  <sheetFormatPr defaultColWidth="9.140625" defaultRowHeight="12.75"/>
  <cols>
    <col min="1" max="1" width="4.57421875" style="2" customWidth="1"/>
    <col min="2" max="2" width="39.421875" style="2" customWidth="1"/>
    <col min="3" max="3" width="16.421875" style="2" customWidth="1"/>
    <col min="4" max="4" width="12.8515625" style="2" customWidth="1"/>
    <col min="5" max="5" width="11.8515625" style="2" customWidth="1"/>
    <col min="6" max="6" width="11.57421875" style="2" customWidth="1"/>
    <col min="7" max="7" width="15.28125" style="2" customWidth="1"/>
    <col min="8" max="8" width="15.8515625" style="2" customWidth="1"/>
    <col min="9" max="9" width="14.421875" style="2" customWidth="1"/>
    <col min="10" max="10" width="13.00390625" style="2" customWidth="1"/>
    <col min="11" max="16384" width="9.140625" style="2" customWidth="1"/>
  </cols>
  <sheetData>
    <row r="3" spans="2:10" ht="12.75">
      <c r="B3" s="30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30" t="s">
        <v>51</v>
      </c>
      <c r="C4" s="1"/>
      <c r="D4" s="1"/>
      <c r="E4" s="1"/>
      <c r="F4" s="1"/>
      <c r="G4" s="1"/>
      <c r="H4" s="1"/>
      <c r="I4" s="1"/>
      <c r="J4" s="1"/>
    </row>
    <row r="5" spans="2:10" ht="12.75">
      <c r="B5" s="30" t="s">
        <v>135</v>
      </c>
      <c r="C5" s="1"/>
      <c r="D5" s="1"/>
      <c r="E5" s="1"/>
      <c r="F5" s="1"/>
      <c r="G5" s="1"/>
      <c r="H5" s="1"/>
      <c r="I5" s="1"/>
      <c r="J5" s="1"/>
    </row>
    <row r="6" ht="16.5" customHeight="1"/>
    <row r="7" spans="2:10" ht="12.75">
      <c r="B7" s="8"/>
      <c r="C7" s="3"/>
      <c r="D7" s="3"/>
      <c r="E7" s="3"/>
      <c r="F7" s="3"/>
      <c r="G7" s="3"/>
      <c r="H7" s="3"/>
      <c r="I7" s="3"/>
      <c r="J7" s="3"/>
    </row>
    <row r="8" spans="2:10" ht="12.75">
      <c r="B8" s="31"/>
      <c r="C8" s="3" t="s">
        <v>26</v>
      </c>
      <c r="D8" s="3"/>
      <c r="E8" s="3"/>
      <c r="F8" s="3"/>
      <c r="G8" s="3" t="s">
        <v>117</v>
      </c>
      <c r="H8" s="3" t="s">
        <v>66</v>
      </c>
      <c r="I8" s="3" t="s">
        <v>28</v>
      </c>
      <c r="J8" s="3"/>
    </row>
    <row r="9" spans="2:10" ht="12.75">
      <c r="B9" s="9"/>
      <c r="C9" s="3" t="s">
        <v>27</v>
      </c>
      <c r="D9" s="3" t="s">
        <v>44</v>
      </c>
      <c r="E9" s="3" t="s">
        <v>45</v>
      </c>
      <c r="F9" s="3" t="s">
        <v>46</v>
      </c>
      <c r="G9" s="3" t="s">
        <v>118</v>
      </c>
      <c r="H9" s="3" t="s">
        <v>67</v>
      </c>
      <c r="I9" s="3" t="s">
        <v>29</v>
      </c>
      <c r="J9" s="3" t="s">
        <v>30</v>
      </c>
    </row>
    <row r="10" spans="2:10" ht="12.75">
      <c r="B10" s="8"/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</row>
    <row r="11" ht="18.75" customHeight="1"/>
    <row r="12" spans="2:10" ht="19.5" customHeight="1">
      <c r="B12" s="46" t="s">
        <v>72</v>
      </c>
      <c r="C12" s="20"/>
      <c r="D12" s="20"/>
      <c r="E12" s="20"/>
      <c r="F12" s="20"/>
      <c r="G12" s="20"/>
      <c r="H12" s="20"/>
      <c r="I12" s="20"/>
      <c r="J12" s="20"/>
    </row>
    <row r="13" ht="12.75">
      <c r="B13" s="46" t="s">
        <v>136</v>
      </c>
    </row>
    <row r="14" spans="2:10" ht="12.75">
      <c r="B14" s="46"/>
      <c r="C14" s="26"/>
      <c r="D14" s="26"/>
      <c r="E14" s="26"/>
      <c r="F14" s="26"/>
      <c r="G14" s="26"/>
      <c r="H14" s="26"/>
      <c r="I14" s="26"/>
      <c r="J14" s="20"/>
    </row>
    <row r="15" spans="2:10" ht="12.75">
      <c r="B15" s="2" t="s">
        <v>92</v>
      </c>
      <c r="C15" s="26">
        <v>236579751</v>
      </c>
      <c r="D15" s="26">
        <v>113652404</v>
      </c>
      <c r="E15" s="26">
        <v>68197111</v>
      </c>
      <c r="F15" s="26">
        <v>12627613</v>
      </c>
      <c r="G15" s="26">
        <v>5379421</v>
      </c>
      <c r="H15" s="26">
        <v>2854331</v>
      </c>
      <c r="I15" s="26">
        <v>-352541881</v>
      </c>
      <c r="J15" s="20">
        <f>SUM(C15:I15)</f>
        <v>86748750</v>
      </c>
    </row>
    <row r="16" spans="3:10" ht="12.75">
      <c r="C16" s="26"/>
      <c r="D16" s="26"/>
      <c r="E16" s="26"/>
      <c r="F16" s="26"/>
      <c r="G16" s="26"/>
      <c r="H16" s="26"/>
      <c r="I16" s="26"/>
      <c r="J16" s="20"/>
    </row>
    <row r="17" spans="2:10" ht="12.75">
      <c r="B17" s="2" t="s">
        <v>124</v>
      </c>
      <c r="C17" s="26">
        <v>126280017</v>
      </c>
      <c r="D17" s="26">
        <v>-113652404</v>
      </c>
      <c r="E17" s="26">
        <v>0</v>
      </c>
      <c r="F17" s="26">
        <v>-12627613</v>
      </c>
      <c r="G17" s="26">
        <v>0</v>
      </c>
      <c r="H17" s="26">
        <v>0</v>
      </c>
      <c r="I17" s="26">
        <v>0</v>
      </c>
      <c r="J17" s="20">
        <f>SUM(C17:I17)</f>
        <v>0</v>
      </c>
    </row>
    <row r="18" spans="3:10" ht="12.75">
      <c r="C18" s="26"/>
      <c r="D18" s="26"/>
      <c r="E18" s="26"/>
      <c r="F18" s="26"/>
      <c r="G18" s="26"/>
      <c r="H18" s="26"/>
      <c r="I18" s="26"/>
      <c r="J18" s="20"/>
    </row>
    <row r="19" spans="2:10" ht="12.75">
      <c r="B19" s="2" t="s">
        <v>52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f>+Income!F35</f>
        <v>27880709</v>
      </c>
      <c r="J19" s="20">
        <f>SUM(C19:I19)</f>
        <v>27880709</v>
      </c>
    </row>
    <row r="20" spans="3:10" ht="12.75">
      <c r="C20" s="26"/>
      <c r="D20" s="26"/>
      <c r="E20" s="26"/>
      <c r="F20" s="26"/>
      <c r="G20" s="26"/>
      <c r="H20" s="26"/>
      <c r="I20" s="26"/>
      <c r="J20" s="20"/>
    </row>
    <row r="21" spans="2:10" ht="12.75">
      <c r="B21" s="2" t="s">
        <v>140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-2854331</v>
      </c>
      <c r="I21" s="26">
        <v>2854331</v>
      </c>
      <c r="J21" s="20">
        <f>SUM(C21:I21)</f>
        <v>0</v>
      </c>
    </row>
    <row r="22" spans="3:12" ht="12.75">
      <c r="C22" s="26"/>
      <c r="D22" s="26"/>
      <c r="E22" s="26"/>
      <c r="F22" s="26"/>
      <c r="G22" s="26"/>
      <c r="H22" s="26"/>
      <c r="I22" s="26"/>
      <c r="J22" s="20"/>
      <c r="L22" s="20">
        <f>SUM(E22:K22)</f>
        <v>0</v>
      </c>
    </row>
    <row r="23" spans="2:10" ht="12.75">
      <c r="B23" s="2" t="s">
        <v>125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-7779085</v>
      </c>
      <c r="J23" s="20">
        <f>SUM(C23:I23)</f>
        <v>-7779085</v>
      </c>
    </row>
    <row r="24" spans="3:10" ht="12.75">
      <c r="C24" s="26"/>
      <c r="D24" s="26"/>
      <c r="E24" s="26"/>
      <c r="F24" s="26"/>
      <c r="G24" s="26"/>
      <c r="H24" s="26"/>
      <c r="I24" s="26"/>
      <c r="J24" s="20"/>
    </row>
    <row r="25" spans="2:10" ht="12.75">
      <c r="B25" s="2" t="s">
        <v>129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-3628598</v>
      </c>
      <c r="J25" s="20">
        <f>SUM(C25:I25)</f>
        <v>-3628598</v>
      </c>
    </row>
    <row r="26" spans="3:10" ht="12.75">
      <c r="C26" s="26"/>
      <c r="D26" s="26"/>
      <c r="E26" s="26"/>
      <c r="F26" s="26"/>
      <c r="G26" s="26"/>
      <c r="H26" s="26"/>
      <c r="I26" s="26"/>
      <c r="J26" s="20"/>
    </row>
    <row r="27" spans="2:10" ht="13.5" thickBot="1">
      <c r="B27" s="2" t="s">
        <v>137</v>
      </c>
      <c r="C27" s="47">
        <f>SUM(C15:C26)</f>
        <v>362859768</v>
      </c>
      <c r="D27" s="47">
        <f aca="true" t="shared" si="0" ref="D27:J27">SUM(D15:D26)</f>
        <v>0</v>
      </c>
      <c r="E27" s="47">
        <f t="shared" si="0"/>
        <v>68197111</v>
      </c>
      <c r="F27" s="47">
        <f t="shared" si="0"/>
        <v>0</v>
      </c>
      <c r="G27" s="47">
        <f t="shared" si="0"/>
        <v>5379421</v>
      </c>
      <c r="H27" s="47">
        <f t="shared" si="0"/>
        <v>0</v>
      </c>
      <c r="I27" s="47">
        <f t="shared" si="0"/>
        <v>-333214524</v>
      </c>
      <c r="J27" s="47">
        <f t="shared" si="0"/>
        <v>103221776</v>
      </c>
    </row>
    <row r="28" spans="3:10" ht="13.5" thickTop="1">
      <c r="C28" s="48"/>
      <c r="D28" s="48"/>
      <c r="E28" s="48"/>
      <c r="F28" s="48"/>
      <c r="G28" s="48"/>
      <c r="H28" s="48"/>
      <c r="I28" s="48"/>
      <c r="J28" s="48"/>
    </row>
    <row r="29" spans="2:10" ht="12.75">
      <c r="B29" s="46" t="s">
        <v>141</v>
      </c>
      <c r="C29" s="48"/>
      <c r="D29" s="48"/>
      <c r="E29" s="48"/>
      <c r="F29" s="48"/>
      <c r="G29" s="48"/>
      <c r="H29" s="48"/>
      <c r="I29" s="48"/>
      <c r="J29" s="48"/>
    </row>
    <row r="30" spans="2:10" ht="12.75">
      <c r="B30" s="46" t="s">
        <v>138</v>
      </c>
      <c r="C30" s="48"/>
      <c r="D30" s="48"/>
      <c r="E30" s="48"/>
      <c r="F30" s="48"/>
      <c r="G30" s="48"/>
      <c r="H30" s="48"/>
      <c r="I30" s="48"/>
      <c r="J30" s="48"/>
    </row>
    <row r="31" spans="2:10" ht="12.75">
      <c r="B31" s="46"/>
      <c r="C31" s="26"/>
      <c r="D31" s="26"/>
      <c r="E31" s="26"/>
      <c r="F31" s="26"/>
      <c r="G31" s="26"/>
      <c r="H31" s="26"/>
      <c r="I31" s="26"/>
      <c r="J31" s="20"/>
    </row>
    <row r="32" spans="2:10" ht="12.75">
      <c r="B32" s="49" t="s">
        <v>119</v>
      </c>
      <c r="C32" s="26">
        <v>362859768</v>
      </c>
      <c r="D32" s="26">
        <v>0</v>
      </c>
      <c r="E32" s="26">
        <v>68197111</v>
      </c>
      <c r="F32" s="26">
        <v>0</v>
      </c>
      <c r="G32" s="26">
        <v>5379421</v>
      </c>
      <c r="H32" s="26">
        <v>0</v>
      </c>
      <c r="I32" s="26">
        <v>-333214524</v>
      </c>
      <c r="J32" s="20">
        <f>SUM(C32:I32)</f>
        <v>103221776</v>
      </c>
    </row>
    <row r="33" spans="2:10" ht="12.75">
      <c r="B33" s="49"/>
      <c r="C33" s="26"/>
      <c r="D33" s="26"/>
      <c r="E33" s="26"/>
      <c r="F33" s="26"/>
      <c r="G33" s="26"/>
      <c r="H33" s="26"/>
      <c r="I33" s="26"/>
      <c r="J33" s="20"/>
    </row>
    <row r="34" spans="2:10" ht="12.75">
      <c r="B34" s="2" t="s">
        <v>52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f>+Income!E35</f>
        <v>10198887</v>
      </c>
      <c r="J34" s="20">
        <f>SUM(C34:I34)</f>
        <v>10198887</v>
      </c>
    </row>
    <row r="35" spans="3:10" ht="12.75">
      <c r="C35" s="26"/>
      <c r="D35" s="26"/>
      <c r="E35" s="26"/>
      <c r="F35" s="26"/>
      <c r="G35" s="26"/>
      <c r="H35" s="26"/>
      <c r="I35" s="26"/>
      <c r="J35" s="20"/>
    </row>
    <row r="36" spans="2:10" ht="12.75">
      <c r="B36" s="2" t="s">
        <v>126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f>+Cashflow!D47</f>
        <v>-2727884</v>
      </c>
      <c r="J36" s="20">
        <f>SUM(C36:I36)</f>
        <v>-2727884</v>
      </c>
    </row>
    <row r="37" spans="3:10" ht="12.75">
      <c r="C37" s="26"/>
      <c r="D37" s="26"/>
      <c r="E37" s="26"/>
      <c r="F37" s="26"/>
      <c r="G37" s="26"/>
      <c r="H37" s="26"/>
      <c r="I37" s="26"/>
      <c r="J37" s="20"/>
    </row>
    <row r="38" spans="2:10" ht="12.75">
      <c r="B38" s="2" t="s">
        <v>129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f>+Cashflow!D51</f>
        <v>-5442896</v>
      </c>
      <c r="J38" s="20">
        <f>SUM(C38:I38)</f>
        <v>-5442896</v>
      </c>
    </row>
    <row r="39" spans="3:10" ht="12.75">
      <c r="C39" s="28"/>
      <c r="D39" s="28"/>
      <c r="E39" s="28"/>
      <c r="F39" s="28"/>
      <c r="G39" s="28"/>
      <c r="H39" s="28"/>
      <c r="I39" s="28"/>
      <c r="J39" s="28"/>
    </row>
    <row r="40" spans="2:10" ht="15" customHeight="1" thickBot="1">
      <c r="B40" s="2" t="s">
        <v>139</v>
      </c>
      <c r="C40" s="25">
        <f>SUM(C32:C39)</f>
        <v>362859768</v>
      </c>
      <c r="D40" s="25">
        <f aca="true" t="shared" si="1" ref="D40:J40">SUM(D32:D39)</f>
        <v>0</v>
      </c>
      <c r="E40" s="25">
        <f t="shared" si="1"/>
        <v>68197111</v>
      </c>
      <c r="F40" s="25">
        <f t="shared" si="1"/>
        <v>0</v>
      </c>
      <c r="G40" s="25">
        <f t="shared" si="1"/>
        <v>5379421</v>
      </c>
      <c r="H40" s="25">
        <f t="shared" si="1"/>
        <v>0</v>
      </c>
      <c r="I40" s="25">
        <f t="shared" si="1"/>
        <v>-331186417</v>
      </c>
      <c r="J40" s="25">
        <f t="shared" si="1"/>
        <v>105249883</v>
      </c>
    </row>
    <row r="41" spans="3:10" ht="14.25" customHeight="1" thickTop="1">
      <c r="C41" s="29"/>
      <c r="D41" s="29"/>
      <c r="E41" s="29"/>
      <c r="F41" s="29"/>
      <c r="G41" s="29"/>
      <c r="H41" s="29"/>
      <c r="I41" s="29"/>
      <c r="J41" s="29"/>
    </row>
    <row r="42" ht="12.75">
      <c r="B42" s="7"/>
    </row>
    <row r="43" ht="12.75">
      <c r="B43" s="7" t="s">
        <v>121</v>
      </c>
    </row>
    <row r="45" ht="12.75">
      <c r="I45" s="26"/>
    </row>
    <row r="47" ht="12.75">
      <c r="I47" s="33"/>
    </row>
    <row r="48" ht="12.75">
      <c r="I48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wongkv</cp:lastModifiedBy>
  <cp:lastPrinted>2008-02-21T07:04:13Z</cp:lastPrinted>
  <dcterms:created xsi:type="dcterms:W3CDTF">2002-11-14T01:39:00Z</dcterms:created>
  <dcterms:modified xsi:type="dcterms:W3CDTF">2008-02-21T07:04:16Z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