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'BalSheet'!$A$1:$D$52</definedName>
    <definedName name="_xlnm.Print_Area" localSheetId="0">'Cashflow'!$A$1:$F$65</definedName>
    <definedName name="_xlnm.Print_Area" localSheetId="3">'Equity '!$A$1:$J$43</definedName>
    <definedName name="_xlnm.Print_Area" localSheetId="1">'Income'!$A$1:$H$42</definedName>
  </definedNames>
  <calcPr fullCalcOnLoad="1"/>
</workbook>
</file>

<file path=xl/sharedStrings.xml><?xml version="1.0" encoding="utf-8"?>
<sst xmlns="http://schemas.openxmlformats.org/spreadsheetml/2006/main" count="195" uniqueCount="151">
  <si>
    <t>GLOBAL CARRIERS BERHAD</t>
  </si>
  <si>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</si>
  <si>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</si>
  <si>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</si>
  <si>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</si>
  <si>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</si>
  <si>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</si>
  <si>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</si>
  <si>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</si>
  <si>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</si>
  <si>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</si>
  <si>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</si>
  <si>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</si>
  <si>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</si>
  <si>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</si>
  <si>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</si>
  <si>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</si>
  <si>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</si>
  <si>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</si>
  <si>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</si>
  <si>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</si>
  <si>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</si>
  <si>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</si>
  <si>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</si>
  <si>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</si>
  <si>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</si>
  <si>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</si>
  <si>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</si>
  <si>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</si>
  <si>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</si>
  <si>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</si>
  <si>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</si>
  <si>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</si>
  <si>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</si>
  <si>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</si>
  <si>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</si>
  <si>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</si>
  <si>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</si>
  <si>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</si>
  <si>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</si>
  <si>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</si>
  <si>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</si>
  <si>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 xml:space="preserve">        - Diluted (Sen)</t>
  </si>
  <si>
    <t xml:space="preserve">   Redeemable Convertible Cumulative Preference Shares - B</t>
  </si>
  <si>
    <t>RCCPS-A</t>
  </si>
  <si>
    <t>RCCPS-B</t>
  </si>
  <si>
    <t>RCCPS-C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</si>
  <si>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</si>
  <si>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</si>
  <si>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</si>
  <si>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</si>
  <si>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</si>
  <si>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</si>
  <si>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</si>
  <si>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</si>
  <si>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</si>
  <si>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</si>
  <si>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</si>
  <si>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</si>
  <si>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</si>
  <si>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Ended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</si>
  <si>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</si>
  <si>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</si>
  <si>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</si>
  <si>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</si>
  <si>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</si>
  <si>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</si>
  <si>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>Reserve on</t>
  </si>
  <si>
    <t>Consolidation</t>
  </si>
  <si>
    <t>EPS - Basic*  (Sen)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</si>
  <si>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</si>
  <si>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</si>
  <si>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</si>
  <si>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</si>
  <si>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</si>
  <si>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</si>
  <si>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</si>
  <si>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Net Current Assets </t>
  </si>
  <si>
    <t>Shareholders' Funds</t>
  </si>
  <si>
    <t xml:space="preserve">Condensed Consolidated Balance Sheets </t>
  </si>
  <si>
    <t xml:space="preserve"> Settlement of term loan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</si>
  <si>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</si>
  <si>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</si>
  <si>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</si>
  <si>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RCCPS dividend paid</t>
  </si>
  <si>
    <t xml:space="preserve"> RULS interest paid</t>
  </si>
  <si>
    <t xml:space="preserve"> Redemption of RULS</t>
  </si>
  <si>
    <t>Cash &amp; cash equivalent at end of the period</t>
  </si>
  <si>
    <t>Cash &amp; cash equivalents at beginning of the period</t>
  </si>
  <si>
    <t xml:space="preserve">  Redeemable Unsecured Loan Stock</t>
  </si>
  <si>
    <t>Profit from Operations</t>
  </si>
  <si>
    <t xml:space="preserve"> Repayment of Non-revolving term loan</t>
  </si>
  <si>
    <t>Profit before taxation</t>
  </si>
  <si>
    <t>As at 1 January 2006</t>
  </si>
  <si>
    <t xml:space="preserve">   Net assets per share attributable to ordinary equity holders</t>
  </si>
  <si>
    <t xml:space="preserve">    </t>
  </si>
  <si>
    <t xml:space="preserve">   Diluted Net assets per share attributable to ordinary equity holders</t>
  </si>
  <si>
    <t>Profit  before tax</t>
  </si>
  <si>
    <t>CASH FLOWS FROM OPERATING ACTIVITIES</t>
  </si>
  <si>
    <t>Audited</t>
  </si>
  <si>
    <t xml:space="preserve"> </t>
  </si>
  <si>
    <t>Interest expenses</t>
  </si>
  <si>
    <t xml:space="preserve"> Sale proceeds from disposal of property, plant and equipment</t>
  </si>
  <si>
    <t>RCCPS payment</t>
  </si>
  <si>
    <t>Worksheet for EPS:-</t>
  </si>
  <si>
    <t>Qtr</t>
  </si>
  <si>
    <t>Period</t>
  </si>
  <si>
    <t>Number shares</t>
  </si>
  <si>
    <t xml:space="preserve"> Beginning of the year</t>
  </si>
  <si>
    <t>Weighted average number of share</t>
  </si>
  <si>
    <t>Profit after taxation</t>
  </si>
  <si>
    <t>Less: Pro-rated RCCPS 4% dividend</t>
  </si>
  <si>
    <t>RCCPS A,B &amp; C</t>
  </si>
  <si>
    <t>EPS - Basic</t>
  </si>
  <si>
    <t>Non Current Assets</t>
  </si>
  <si>
    <t>Profit attributable to ordinary shareholders</t>
  </si>
  <si>
    <t xml:space="preserve"> Dividend paid</t>
  </si>
  <si>
    <t xml:space="preserve">        - diluted</t>
  </si>
  <si>
    <t xml:space="preserve"> 31 December 2006</t>
  </si>
  <si>
    <t>Share</t>
  </si>
  <si>
    <t>Premium</t>
  </si>
  <si>
    <t>As at 1 January 2007</t>
  </si>
  <si>
    <t xml:space="preserve"> Other investment</t>
  </si>
  <si>
    <t>This quarterly financial report must be read in conjunction with the 2006 Audited Financial Statements.</t>
  </si>
  <si>
    <t>For information only:-</t>
  </si>
  <si>
    <t>Conversion of RCCPS B</t>
  </si>
  <si>
    <t>Impairment loss - investment property</t>
  </si>
  <si>
    <t>Conversion of RCCPS A &amp; C to Ordinary shares</t>
  </si>
  <si>
    <t>Dividend - RCCPS payments</t>
  </si>
  <si>
    <t>Dividend -RCCPS payment</t>
  </si>
  <si>
    <t xml:space="preserve"> Loss from disposal of Property, plant and equipment</t>
  </si>
  <si>
    <t>Profit from disposal of property, plant and equipment</t>
  </si>
  <si>
    <t xml:space="preserve"> RULS interest </t>
  </si>
  <si>
    <t xml:space="preserve"> RULS redemption</t>
  </si>
  <si>
    <t>30/9/2007</t>
  </si>
  <si>
    <t>30/9/2006</t>
  </si>
  <si>
    <t>9-month</t>
  </si>
  <si>
    <t>9 - month</t>
  </si>
  <si>
    <t>for the quarter ended  30 September 2007</t>
  </si>
  <si>
    <t>Period up to 30 September 2006</t>
  </si>
  <si>
    <t>Cumulative 9-month Period</t>
  </si>
  <si>
    <t>up to 30 September 2007</t>
  </si>
  <si>
    <t>As 30 September 2006</t>
  </si>
  <si>
    <t>As at 30 September 2007</t>
  </si>
  <si>
    <t>First &amp; Final Dividend paid</t>
  </si>
  <si>
    <t xml:space="preserve"> 30 September 2007</t>
  </si>
  <si>
    <t>(66,298,567 * 4% * 3/12)</t>
  </si>
  <si>
    <t>(68,197,111 * 4% * 6/12) + (66,298,567 * 4% * 3/12)</t>
  </si>
  <si>
    <t>* After deducting the pro-rated 4% RCCPS dividends of RM662,986 for this quarter and RM2,026,928 for this period.</t>
  </si>
  <si>
    <t xml:space="preserve">                                - Property, Plant &amp; Equipment</t>
  </si>
  <si>
    <t>Impairment losses - Investment property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</si>
</sst>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85" fontId="1" fillId="0" borderId="2" xfId="15" applyNumberFormat="1" applyFont="1" applyBorder="1" applyAlignment="1">
      <alignment/>
    </xf>
    <xf numFmtId="2" fontId="2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view="pageBreakPreview" zoomScaleSheetLayoutView="100" workbookViewId="0" topLeftCell="A69">
      <selection activeCell="C60" sqref="C60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4.00390625" style="2" customWidth="1"/>
    <col min="4" max="4" width="19.421875" style="2" customWidth="1"/>
    <col min="5" max="5" width="4.140625" style="2" customWidth="1"/>
    <col min="6" max="6" width="19.28125" style="2" customWidth="1"/>
    <col min="7" max="7" width="14.8515625" style="2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8</v>
      </c>
      <c r="E3" s="38"/>
      <c r="F3" s="38" t="s">
        <v>8</v>
      </c>
      <c r="G3" s="3"/>
    </row>
    <row r="4" spans="1:7" ht="15.75">
      <c r="A4" s="35"/>
      <c r="B4" s="36"/>
      <c r="C4" s="37"/>
      <c r="D4" s="38" t="s">
        <v>136</v>
      </c>
      <c r="E4" s="38"/>
      <c r="F4" s="38" t="s">
        <v>136</v>
      </c>
      <c r="G4" s="3"/>
    </row>
    <row r="5" spans="1:8" ht="15.75">
      <c r="A5" s="35"/>
      <c r="B5" s="36"/>
      <c r="C5" s="37"/>
      <c r="D5" s="38" t="s">
        <v>40</v>
      </c>
      <c r="E5" s="38"/>
      <c r="F5" s="38" t="s">
        <v>70</v>
      </c>
      <c r="G5" s="3"/>
      <c r="H5" s="3" t="s">
        <v>41</v>
      </c>
    </row>
    <row r="6" spans="1:8" s="1" customFormat="1" ht="15.75">
      <c r="A6" s="37"/>
      <c r="B6" s="36"/>
      <c r="C6" s="37"/>
      <c r="D6" s="39">
        <v>39355</v>
      </c>
      <c r="E6" s="39"/>
      <c r="F6" s="39">
        <v>38990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3</v>
      </c>
      <c r="E7" s="38"/>
      <c r="F7" s="38" t="s">
        <v>3</v>
      </c>
      <c r="G7" s="3"/>
      <c r="H7" s="3" t="s">
        <v>3</v>
      </c>
    </row>
    <row r="8" spans="1:8" s="1" customFormat="1" ht="15.75">
      <c r="A8" s="37"/>
      <c r="B8" s="36"/>
      <c r="C8" s="37"/>
      <c r="D8" s="38"/>
      <c r="E8" s="38"/>
      <c r="F8" s="38"/>
      <c r="G8" s="3"/>
      <c r="H8" s="3"/>
    </row>
    <row r="9" spans="1:6" ht="15.75">
      <c r="A9" s="35"/>
      <c r="B9" s="36" t="s">
        <v>98</v>
      </c>
      <c r="C9" s="35"/>
      <c r="D9" s="35"/>
      <c r="E9" s="35"/>
      <c r="F9" s="35"/>
    </row>
    <row r="10" spans="1:8" ht="15.75">
      <c r="A10" s="35"/>
      <c r="B10" s="40" t="s">
        <v>97</v>
      </c>
      <c r="C10" s="35"/>
      <c r="D10" s="41">
        <f>+Income!E29</f>
        <v>4527312</v>
      </c>
      <c r="E10" s="41"/>
      <c r="F10" s="41">
        <v>52771866</v>
      </c>
      <c r="G10" s="5"/>
      <c r="H10" s="5">
        <v>-59573272</v>
      </c>
    </row>
    <row r="11" spans="1:7" ht="15.75">
      <c r="A11" s="35"/>
      <c r="B11" s="40"/>
      <c r="C11" s="35"/>
      <c r="D11" s="41"/>
      <c r="E11" s="41"/>
      <c r="F11" s="41"/>
      <c r="G11" s="5"/>
    </row>
    <row r="12" spans="1:7" ht="15.75">
      <c r="A12" s="35"/>
      <c r="B12" s="40" t="s">
        <v>74</v>
      </c>
      <c r="C12" s="35"/>
      <c r="D12" s="41"/>
      <c r="E12" s="41"/>
      <c r="F12" s="41"/>
      <c r="G12" s="5"/>
    </row>
    <row r="13" spans="1:8" ht="15.75">
      <c r="A13" s="35"/>
      <c r="B13" s="40"/>
      <c r="C13" s="40" t="s">
        <v>2</v>
      </c>
      <c r="D13" s="41">
        <v>9276374</v>
      </c>
      <c r="E13" s="41"/>
      <c r="F13" s="41">
        <f>5931888+3162619</f>
        <v>9094507</v>
      </c>
      <c r="G13" s="5"/>
      <c r="H13" s="5">
        <v>14541180</v>
      </c>
    </row>
    <row r="14" spans="1:8" ht="15.75">
      <c r="A14" s="35"/>
      <c r="B14" s="40"/>
      <c r="C14" s="40" t="s">
        <v>126</v>
      </c>
      <c r="D14" s="41">
        <v>0</v>
      </c>
      <c r="E14" s="41"/>
      <c r="F14" s="41">
        <v>7278806</v>
      </c>
      <c r="G14" s="5"/>
      <c r="H14" s="5"/>
    </row>
    <row r="15" spans="1:8" ht="15.75">
      <c r="A15" s="35"/>
      <c r="B15" s="40"/>
      <c r="C15" s="40" t="s">
        <v>130</v>
      </c>
      <c r="D15" s="41">
        <v>28000</v>
      </c>
      <c r="E15" s="41"/>
      <c r="F15" s="41">
        <v>0</v>
      </c>
      <c r="G15" s="5"/>
      <c r="H15" s="5"/>
    </row>
    <row r="16" spans="1:8" ht="15.75">
      <c r="A16" s="35"/>
      <c r="B16" s="40"/>
      <c r="C16" s="40" t="s">
        <v>131</v>
      </c>
      <c r="D16" s="41">
        <v>0</v>
      </c>
      <c r="E16" s="41"/>
      <c r="F16" s="41">
        <v>-45147893</v>
      </c>
      <c r="G16" s="5"/>
      <c r="H16" s="5"/>
    </row>
    <row r="17" spans="1:8" ht="15.75">
      <c r="A17" s="35"/>
      <c r="B17" s="40"/>
      <c r="C17" s="40" t="s">
        <v>101</v>
      </c>
      <c r="D17" s="41">
        <f>-Income!E21</f>
        <v>4956089</v>
      </c>
      <c r="E17" s="41"/>
      <c r="F17" s="41">
        <v>4056584</v>
      </c>
      <c r="G17" s="5"/>
      <c r="H17" s="5"/>
    </row>
    <row r="18" spans="1:8" ht="15.75">
      <c r="A18" s="35"/>
      <c r="B18" s="40"/>
      <c r="C18" s="40"/>
      <c r="D18" s="42"/>
      <c r="E18" s="42"/>
      <c r="F18" s="42"/>
      <c r="G18" s="5"/>
      <c r="H18" s="5"/>
    </row>
    <row r="19" spans="1:8" ht="19.5" customHeight="1">
      <c r="A19" s="35"/>
      <c r="B19" s="40" t="s">
        <v>36</v>
      </c>
      <c r="C19" s="35"/>
      <c r="D19" s="43">
        <f>SUM(D10:D18)</f>
        <v>18787775</v>
      </c>
      <c r="E19" s="43"/>
      <c r="F19" s="43">
        <f>SUM(F10:F18)</f>
        <v>28053870</v>
      </c>
      <c r="G19" s="20"/>
      <c r="H19" s="20"/>
    </row>
    <row r="20" spans="1:8" ht="15.75">
      <c r="A20" s="35"/>
      <c r="B20" s="40"/>
      <c r="C20" s="35"/>
      <c r="D20" s="41"/>
      <c r="E20" s="43"/>
      <c r="F20" s="41"/>
      <c r="G20" s="5"/>
      <c r="H20" s="5"/>
    </row>
    <row r="21" spans="1:8" ht="16.5" customHeight="1">
      <c r="A21" s="35"/>
      <c r="B21" s="40" t="s">
        <v>4</v>
      </c>
      <c r="C21" s="35"/>
      <c r="D21" s="41"/>
      <c r="E21" s="43"/>
      <c r="F21" s="41"/>
      <c r="G21" s="5"/>
      <c r="H21" s="5"/>
    </row>
    <row r="22" spans="1:8" ht="16.5" customHeight="1">
      <c r="A22" s="35"/>
      <c r="B22" s="40"/>
      <c r="C22" s="35" t="s">
        <v>71</v>
      </c>
      <c r="D22" s="41">
        <v>-12814</v>
      </c>
      <c r="E22" s="43"/>
      <c r="F22" s="41">
        <v>-2952827</v>
      </c>
      <c r="G22" s="5"/>
      <c r="H22" s="5"/>
    </row>
    <row r="23" spans="1:8" ht="16.5" customHeight="1">
      <c r="A23" s="35"/>
      <c r="B23" s="40"/>
      <c r="C23" s="35" t="s">
        <v>76</v>
      </c>
      <c r="D23" s="41">
        <v>0</v>
      </c>
      <c r="E23" s="43"/>
      <c r="F23" s="41">
        <v>0</v>
      </c>
      <c r="G23" s="5"/>
      <c r="H23" s="5"/>
    </row>
    <row r="24" spans="1:8" ht="16.5" customHeight="1">
      <c r="A24" s="35"/>
      <c r="B24" s="40"/>
      <c r="C24" s="35" t="s">
        <v>72</v>
      </c>
      <c r="D24" s="42">
        <v>-10478009</v>
      </c>
      <c r="E24" s="42"/>
      <c r="F24" s="42">
        <v>-6192356</v>
      </c>
      <c r="G24" s="43"/>
      <c r="H24" s="5"/>
    </row>
    <row r="25" spans="1:9" ht="19.5" customHeight="1">
      <c r="A25" s="35"/>
      <c r="B25" s="40" t="s">
        <v>33</v>
      </c>
      <c r="C25" s="35"/>
      <c r="D25" s="43">
        <f>SUM(D19:D24)</f>
        <v>8296952</v>
      </c>
      <c r="E25" s="43"/>
      <c r="F25" s="43">
        <f>SUM(F19:F24)</f>
        <v>18908687</v>
      </c>
      <c r="G25" s="20"/>
      <c r="H25" s="20">
        <f>SUM(H19:H24)</f>
        <v>0</v>
      </c>
      <c r="I25" s="28"/>
    </row>
    <row r="26" spans="1:9" ht="14.25" customHeight="1">
      <c r="A26" s="35"/>
      <c r="B26" s="40" t="s">
        <v>48</v>
      </c>
      <c r="C26" s="35"/>
      <c r="D26" s="42">
        <v>-21155</v>
      </c>
      <c r="E26" s="42"/>
      <c r="F26" s="42">
        <v>-63105</v>
      </c>
      <c r="G26" s="20"/>
      <c r="H26" s="20">
        <v>-175733</v>
      </c>
      <c r="I26" s="29"/>
    </row>
    <row r="27" spans="1:8" ht="19.5" customHeight="1">
      <c r="A27" s="35"/>
      <c r="B27" s="40" t="s">
        <v>50</v>
      </c>
      <c r="C27" s="35"/>
      <c r="D27" s="44">
        <f>SUM(D25:D26)</f>
        <v>8275797</v>
      </c>
      <c r="E27" s="44"/>
      <c r="F27" s="44">
        <f>SUM(F25:F26)</f>
        <v>18845582</v>
      </c>
      <c r="G27" s="20"/>
      <c r="H27" s="21">
        <f>SUM(H25:H26)</f>
        <v>-175733</v>
      </c>
    </row>
    <row r="28" spans="1:8" ht="15.75">
      <c r="A28" s="35"/>
      <c r="B28" s="40"/>
      <c r="C28" s="35"/>
      <c r="D28" s="41"/>
      <c r="E28" s="43"/>
      <c r="F28" s="41"/>
      <c r="G28" s="20"/>
      <c r="H28" s="5"/>
    </row>
    <row r="29" spans="1:8" ht="17.25" customHeight="1">
      <c r="A29" s="35"/>
      <c r="B29" s="36" t="s">
        <v>5</v>
      </c>
      <c r="C29" s="35"/>
      <c r="D29" s="41"/>
      <c r="E29" s="43"/>
      <c r="F29" s="41"/>
      <c r="G29" s="20"/>
      <c r="H29" s="5"/>
    </row>
    <row r="30" spans="1:9" ht="15.75">
      <c r="A30" s="35"/>
      <c r="B30" s="40" t="s">
        <v>65</v>
      </c>
      <c r="C30" s="35"/>
      <c r="D30" s="41">
        <v>-4963811</v>
      </c>
      <c r="E30" s="43"/>
      <c r="F30" s="41">
        <f>-3797078-240821</f>
        <v>-4037899</v>
      </c>
      <c r="G30" s="20"/>
      <c r="H30" s="5">
        <v>-134084</v>
      </c>
      <c r="I30" s="27"/>
    </row>
    <row r="31" spans="1:9" ht="15.75">
      <c r="A31" s="35"/>
      <c r="B31" s="40" t="s">
        <v>102</v>
      </c>
      <c r="C31" s="35"/>
      <c r="D31" s="41">
        <v>200000</v>
      </c>
      <c r="E31" s="43"/>
      <c r="F31" s="41">
        <v>89554074</v>
      </c>
      <c r="G31" s="20"/>
      <c r="H31" s="5"/>
      <c r="I31" s="27"/>
    </row>
    <row r="32" spans="1:9" ht="15.75">
      <c r="A32" s="35"/>
      <c r="B32" s="40" t="s">
        <v>82</v>
      </c>
      <c r="C32" s="35"/>
      <c r="D32" s="41">
        <v>-35138981</v>
      </c>
      <c r="E32" s="43"/>
      <c r="F32" s="41">
        <v>-783974</v>
      </c>
      <c r="G32" s="20"/>
      <c r="H32" s="5">
        <v>312000</v>
      </c>
      <c r="I32" s="27"/>
    </row>
    <row r="33" spans="1:9" ht="7.5" customHeight="1">
      <c r="A33" s="35"/>
      <c r="B33" s="40"/>
      <c r="C33" s="35"/>
      <c r="D33" s="42"/>
      <c r="E33" s="42"/>
      <c r="F33" s="42"/>
      <c r="G33" s="20"/>
      <c r="H33" s="5">
        <v>-7054286</v>
      </c>
      <c r="I33" s="27"/>
    </row>
    <row r="34" spans="1:8" ht="16.5" customHeight="1">
      <c r="A34" s="35"/>
      <c r="B34" s="40"/>
      <c r="C34" s="35"/>
      <c r="D34" s="44">
        <f>SUM(D30:D33)</f>
        <v>-39902792</v>
      </c>
      <c r="E34" s="44"/>
      <c r="F34" s="44">
        <f>SUM(F30:F33)</f>
        <v>84732201</v>
      </c>
      <c r="G34" s="20"/>
      <c r="H34" s="21">
        <f>SUM(H30:H33)</f>
        <v>-6876370</v>
      </c>
    </row>
    <row r="35" spans="1:8" ht="16.5" customHeight="1">
      <c r="A35" s="35"/>
      <c r="B35" s="40"/>
      <c r="C35" s="35"/>
      <c r="D35" s="43"/>
      <c r="E35" s="43"/>
      <c r="F35" s="43"/>
      <c r="G35" s="20"/>
      <c r="H35" s="20"/>
    </row>
    <row r="36" spans="1:8" ht="16.5" customHeight="1">
      <c r="A36" s="35"/>
      <c r="B36" s="36" t="s">
        <v>47</v>
      </c>
      <c r="C36" s="35"/>
      <c r="D36" s="43"/>
      <c r="E36" s="43"/>
      <c r="F36" s="43"/>
      <c r="G36" s="20"/>
      <c r="H36" s="20"/>
    </row>
    <row r="37" spans="1:8" ht="16.5" customHeight="1" hidden="1">
      <c r="A37" s="35"/>
      <c r="B37" s="40" t="s">
        <v>83</v>
      </c>
      <c r="C37" s="35"/>
      <c r="D37" s="43">
        <v>0</v>
      </c>
      <c r="E37" s="43"/>
      <c r="F37" s="43">
        <v>0</v>
      </c>
      <c r="G37" s="20"/>
      <c r="H37" s="20"/>
    </row>
    <row r="38" spans="1:8" ht="16.5" customHeight="1" hidden="1">
      <c r="A38" s="35"/>
      <c r="B38" s="40" t="s">
        <v>84</v>
      </c>
      <c r="C38" s="35"/>
      <c r="D38" s="43">
        <v>0</v>
      </c>
      <c r="E38" s="43"/>
      <c r="F38" s="43">
        <v>0</v>
      </c>
      <c r="G38" s="20"/>
      <c r="H38" s="20"/>
    </row>
    <row r="39" spans="1:8" ht="16.5" customHeight="1" hidden="1">
      <c r="A39" s="35"/>
      <c r="B39" s="40" t="s">
        <v>85</v>
      </c>
      <c r="C39" s="35"/>
      <c r="D39" s="43">
        <v>0</v>
      </c>
      <c r="E39" s="43"/>
      <c r="F39" s="43">
        <v>0</v>
      </c>
      <c r="G39" s="20"/>
      <c r="H39" s="20"/>
    </row>
    <row r="40" spans="1:8" ht="16.5" customHeight="1" hidden="1">
      <c r="A40" s="35"/>
      <c r="B40" s="40" t="s">
        <v>86</v>
      </c>
      <c r="C40" s="35"/>
      <c r="D40" s="43">
        <v>0</v>
      </c>
      <c r="E40" s="43"/>
      <c r="F40" s="43">
        <v>0</v>
      </c>
      <c r="G40" s="20"/>
      <c r="H40" s="20"/>
    </row>
    <row r="41" spans="1:8" ht="16.5" customHeight="1" hidden="1">
      <c r="A41" s="35"/>
      <c r="B41" s="40" t="s">
        <v>84</v>
      </c>
      <c r="C41" s="35"/>
      <c r="D41" s="43">
        <v>0</v>
      </c>
      <c r="E41" s="43"/>
      <c r="F41" s="43">
        <v>0</v>
      </c>
      <c r="G41" s="20"/>
      <c r="H41" s="20"/>
    </row>
    <row r="42" spans="1:8" ht="16.5" customHeight="1">
      <c r="A42" s="35"/>
      <c r="B42" s="40" t="s">
        <v>84</v>
      </c>
      <c r="C42" s="35"/>
      <c r="D42" s="43">
        <v>-2727884</v>
      </c>
      <c r="E42" s="43"/>
      <c r="F42" s="43">
        <v>-7779085</v>
      </c>
      <c r="G42" s="20"/>
      <c r="H42" s="20"/>
    </row>
    <row r="43" spans="1:8" ht="16.5" customHeight="1">
      <c r="A43" s="35"/>
      <c r="B43" s="40" t="s">
        <v>133</v>
      </c>
      <c r="C43" s="35"/>
      <c r="D43" s="43">
        <v>-25695427</v>
      </c>
      <c r="E43" s="43"/>
      <c r="F43" s="43">
        <v>-17867774</v>
      </c>
      <c r="G43" s="20"/>
      <c r="H43" s="20"/>
    </row>
    <row r="44" spans="1:8" ht="16.5" customHeight="1">
      <c r="A44" s="35"/>
      <c r="B44" s="40" t="s">
        <v>132</v>
      </c>
      <c r="C44" s="35"/>
      <c r="D44" s="43">
        <f>+Income!E21</f>
        <v>-4956089</v>
      </c>
      <c r="E44" s="43"/>
      <c r="F44" s="43">
        <v>-4056584</v>
      </c>
      <c r="G44" s="20"/>
      <c r="H44" s="20"/>
    </row>
    <row r="45" spans="1:8" ht="16.5" customHeight="1" hidden="1">
      <c r="A45" s="35"/>
      <c r="B45" s="40" t="s">
        <v>91</v>
      </c>
      <c r="C45" s="35"/>
      <c r="D45" s="43">
        <v>0</v>
      </c>
      <c r="E45" s="43"/>
      <c r="F45" s="43">
        <v>0</v>
      </c>
      <c r="G45" s="20"/>
      <c r="H45" s="20"/>
    </row>
    <row r="46" spans="1:8" ht="16.5" customHeight="1">
      <c r="A46" s="35"/>
      <c r="B46" s="40" t="s">
        <v>116</v>
      </c>
      <c r="C46" s="35"/>
      <c r="D46" s="43">
        <v>-5442896</v>
      </c>
      <c r="E46" s="43"/>
      <c r="F46" s="43">
        <v>-3628598</v>
      </c>
      <c r="G46" s="20"/>
      <c r="H46" s="20"/>
    </row>
    <row r="47" ht="12.75">
      <c r="B47" s="23" t="s">
        <v>100</v>
      </c>
    </row>
    <row r="48" spans="1:8" ht="16.5" customHeight="1" hidden="1">
      <c r="A48" s="35"/>
      <c r="B48" s="40" t="s">
        <v>91</v>
      </c>
      <c r="C48" s="35"/>
      <c r="D48" s="43">
        <v>0</v>
      </c>
      <c r="E48" s="43"/>
      <c r="F48" s="43">
        <v>0</v>
      </c>
      <c r="G48" s="20"/>
      <c r="H48" s="20"/>
    </row>
    <row r="49" spans="1:8" ht="17.25" customHeight="1" hidden="1">
      <c r="A49" s="35"/>
      <c r="B49" s="40" t="s">
        <v>80</v>
      </c>
      <c r="C49" s="35"/>
      <c r="D49" s="43">
        <v>0</v>
      </c>
      <c r="E49" s="43"/>
      <c r="F49" s="43">
        <v>0</v>
      </c>
      <c r="G49" s="20"/>
      <c r="H49" s="20">
        <v>0</v>
      </c>
    </row>
    <row r="50" spans="1:8" ht="16.5" customHeight="1">
      <c r="A50" s="35"/>
      <c r="B50" s="40"/>
      <c r="C50" s="35"/>
      <c r="D50" s="44">
        <f>SUM(D37:D49)</f>
        <v>-38822296</v>
      </c>
      <c r="E50" s="44"/>
      <c r="F50" s="44">
        <f>SUM(F37:F49)</f>
        <v>-33332041</v>
      </c>
      <c r="G50" s="20"/>
      <c r="H50" s="21">
        <f>SUM(H49:H49)</f>
        <v>0</v>
      </c>
    </row>
    <row r="51" spans="1:8" ht="16.5" customHeight="1">
      <c r="A51" s="35"/>
      <c r="B51" s="40"/>
      <c r="C51" s="35"/>
      <c r="D51" s="43"/>
      <c r="E51" s="43"/>
      <c r="F51" s="43"/>
      <c r="G51" s="20"/>
      <c r="H51" s="20"/>
    </row>
    <row r="52" spans="1:8" ht="17.25" customHeight="1">
      <c r="A52" s="35"/>
      <c r="B52" s="36" t="s">
        <v>6</v>
      </c>
      <c r="C52" s="35"/>
      <c r="D52" s="41"/>
      <c r="E52" s="43"/>
      <c r="F52" s="41"/>
      <c r="G52" s="20"/>
      <c r="H52" s="5"/>
    </row>
    <row r="53" spans="1:8" ht="15.75">
      <c r="A53" s="35"/>
      <c r="B53" s="40" t="s">
        <v>37</v>
      </c>
      <c r="C53" s="35"/>
      <c r="D53" s="41">
        <f>D27+D34+D50</f>
        <v>-70449291</v>
      </c>
      <c r="E53" s="43"/>
      <c r="F53" s="43">
        <v>70245742</v>
      </c>
      <c r="G53" s="20"/>
      <c r="H53" s="5">
        <f>H27+H34+H50</f>
        <v>-7052103</v>
      </c>
    </row>
    <row r="54" spans="1:8" ht="15.75">
      <c r="A54" s="35"/>
      <c r="B54" s="40" t="s">
        <v>88</v>
      </c>
      <c r="C54" s="35"/>
      <c r="D54" s="42">
        <v>104426974</v>
      </c>
      <c r="E54" s="42"/>
      <c r="F54" s="42">
        <v>50464519</v>
      </c>
      <c r="G54" s="20"/>
      <c r="H54" s="5">
        <v>-3326944</v>
      </c>
    </row>
    <row r="55" spans="1:8" ht="21.75" customHeight="1" thickBot="1">
      <c r="A55" s="35"/>
      <c r="B55" s="40" t="s">
        <v>87</v>
      </c>
      <c r="C55" s="35"/>
      <c r="D55" s="45">
        <f>SUM(D53:D54)</f>
        <v>33977683</v>
      </c>
      <c r="E55" s="45"/>
      <c r="F55" s="45">
        <f>SUM(F53:F54)</f>
        <v>120710261</v>
      </c>
      <c r="G55" s="20"/>
      <c r="H55" s="10">
        <f>SUM(H53:H54)</f>
        <v>-10379047</v>
      </c>
    </row>
    <row r="56" spans="1:8" ht="16.5" thickTop="1">
      <c r="A56" s="35"/>
      <c r="B56" s="40"/>
      <c r="C56" s="35"/>
      <c r="D56" s="41"/>
      <c r="E56" s="43"/>
      <c r="F56" s="41"/>
      <c r="G56" s="5"/>
      <c r="H56" s="5"/>
    </row>
    <row r="57" spans="1:8" ht="15.75">
      <c r="A57" s="35"/>
      <c r="B57" s="40"/>
      <c r="C57" s="35"/>
      <c r="D57" s="41"/>
      <c r="E57" s="43"/>
      <c r="F57" s="41"/>
      <c r="G57" s="5"/>
      <c r="H57" s="5"/>
    </row>
    <row r="58" spans="1:8" ht="17.25" customHeight="1">
      <c r="A58" s="35"/>
      <c r="B58" s="36" t="s">
        <v>49</v>
      </c>
      <c r="C58" s="35"/>
      <c r="D58" s="41"/>
      <c r="E58" s="43"/>
      <c r="F58" s="41"/>
      <c r="G58" s="5"/>
      <c r="H58" s="5"/>
    </row>
    <row r="59" spans="1:9" ht="12.75" customHeight="1">
      <c r="A59" s="35"/>
      <c r="B59" s="40" t="s">
        <v>38</v>
      </c>
      <c r="C59" s="35"/>
      <c r="D59" s="41">
        <v>1528611</v>
      </c>
      <c r="E59" s="43"/>
      <c r="F59" s="41">
        <v>30747900</v>
      </c>
      <c r="G59" s="5"/>
      <c r="H59" s="5">
        <v>3563029</v>
      </c>
      <c r="I59" s="27"/>
    </row>
    <row r="60" spans="1:9" ht="15.75">
      <c r="A60" s="35"/>
      <c r="B60" s="40" t="s">
        <v>39</v>
      </c>
      <c r="C60" s="35"/>
      <c r="D60" s="42">
        <v>32449072</v>
      </c>
      <c r="E60" s="42"/>
      <c r="F60" s="42">
        <v>89962361</v>
      </c>
      <c r="G60" s="5"/>
      <c r="H60" s="5">
        <v>18766281</v>
      </c>
      <c r="I60" s="27"/>
    </row>
    <row r="61" spans="1:9" ht="15.75" customHeight="1" thickBot="1">
      <c r="A61" s="35"/>
      <c r="B61" s="40"/>
      <c r="C61" s="35"/>
      <c r="D61" s="45">
        <f>SUM(D59:D60)</f>
        <v>33977683</v>
      </c>
      <c r="E61" s="45"/>
      <c r="F61" s="45">
        <f>SUM(F59:F60)</f>
        <v>120710261</v>
      </c>
      <c r="G61" s="5"/>
      <c r="H61" s="5"/>
      <c r="I61" s="27"/>
    </row>
    <row r="62" spans="1:8" ht="17.25" customHeight="1" thickTop="1">
      <c r="A62" s="35"/>
      <c r="B62" s="50"/>
      <c r="C62" s="51"/>
      <c r="D62" s="43"/>
      <c r="E62" s="43"/>
      <c r="F62" s="43"/>
      <c r="G62" s="20"/>
      <c r="H62" s="20"/>
    </row>
    <row r="63" spans="1:8" ht="17.25" customHeight="1">
      <c r="A63" s="35"/>
      <c r="B63" s="50"/>
      <c r="C63" s="55"/>
      <c r="D63" s="43"/>
      <c r="E63" s="43"/>
      <c r="F63" s="43"/>
      <c r="G63" s="20"/>
      <c r="H63" s="20"/>
    </row>
    <row r="64" spans="1:7" ht="15.75">
      <c r="A64" s="35"/>
      <c r="B64" s="40"/>
      <c r="C64" s="35"/>
      <c r="D64" s="41"/>
      <c r="E64" s="41"/>
      <c r="F64" s="41"/>
      <c r="G64" s="5"/>
    </row>
    <row r="65" spans="1:7" ht="15.75">
      <c r="A65" s="35"/>
      <c r="B65" s="40" t="s">
        <v>123</v>
      </c>
      <c r="C65" s="35"/>
      <c r="D65" s="41"/>
      <c r="E65" s="41"/>
      <c r="F65" s="41"/>
      <c r="G65" s="5"/>
    </row>
    <row r="66" spans="1:7" ht="15.75">
      <c r="A66" s="35"/>
      <c r="B66" s="40"/>
      <c r="C66" s="35"/>
      <c r="D66" s="41"/>
      <c r="E66" s="41"/>
      <c r="F66" s="41"/>
      <c r="G66" s="5"/>
    </row>
    <row r="67" spans="1:7" ht="15.75">
      <c r="A67" s="35"/>
      <c r="B67" s="40"/>
      <c r="C67" s="35"/>
      <c r="D67" s="41">
        <f>D61-D55</f>
        <v>0</v>
      </c>
      <c r="E67" s="41"/>
      <c r="F67" s="41"/>
      <c r="G67" s="5"/>
    </row>
    <row r="68" spans="1:7" ht="15.75">
      <c r="A68" s="35"/>
      <c r="B68" s="40"/>
      <c r="C68" s="35"/>
      <c r="D68" s="41"/>
      <c r="E68" s="41"/>
      <c r="F68" s="41"/>
      <c r="G68" s="5"/>
    </row>
    <row r="69" spans="1:7" ht="15.75">
      <c r="A69" s="35"/>
      <c r="B69" s="40"/>
      <c r="C69" s="35"/>
      <c r="D69" s="41"/>
      <c r="E69" s="41"/>
      <c r="F69" s="41"/>
      <c r="G69" s="5"/>
    </row>
    <row r="70" spans="1:7" ht="15.75">
      <c r="A70" s="35"/>
      <c r="B70" s="40"/>
      <c r="C70" s="35"/>
      <c r="D70" s="41"/>
      <c r="E70" s="41"/>
      <c r="F70" s="41"/>
      <c r="G70" s="5"/>
    </row>
    <row r="71" spans="1:7" ht="15.75">
      <c r="A71" s="35"/>
      <c r="B71" s="40"/>
      <c r="C71" s="35"/>
      <c r="D71" s="41"/>
      <c r="E71" s="41"/>
      <c r="F71" s="41"/>
      <c r="G71" s="5"/>
    </row>
    <row r="72" spans="1:7" ht="15.75">
      <c r="A72" s="35"/>
      <c r="B72" s="40"/>
      <c r="C72" s="35"/>
      <c r="D72" s="41"/>
      <c r="E72" s="41"/>
      <c r="F72" s="41"/>
      <c r="G72" s="5"/>
    </row>
    <row r="73" spans="1:7" ht="15.75">
      <c r="A73" s="35"/>
      <c r="B73" s="40"/>
      <c r="C73" s="35"/>
      <c r="D73" s="41"/>
      <c r="E73" s="41"/>
      <c r="F73" s="41"/>
      <c r="G73" s="5"/>
    </row>
    <row r="74" spans="1:6" ht="15.75">
      <c r="A74" s="35"/>
      <c r="B74" s="40"/>
      <c r="C74" s="35"/>
      <c r="D74" s="35"/>
      <c r="E74" s="35"/>
      <c r="F74" s="35"/>
    </row>
    <row r="75" spans="1:6" ht="15.75">
      <c r="A75" s="35"/>
      <c r="B75" s="40"/>
      <c r="C75" s="35"/>
      <c r="D75" s="35"/>
      <c r="E75" s="35"/>
      <c r="F75" s="35"/>
    </row>
    <row r="76" spans="1:6" ht="15.75">
      <c r="A76" s="35"/>
      <c r="B76" s="40"/>
      <c r="C76" s="35"/>
      <c r="D76" s="35"/>
      <c r="E76" s="35"/>
      <c r="F76" s="35"/>
    </row>
    <row r="77" spans="1:6" ht="15.75">
      <c r="A77" s="35"/>
      <c r="B77" s="40"/>
      <c r="C77" s="35"/>
      <c r="D77" s="35"/>
      <c r="E77" s="35"/>
      <c r="F77" s="35"/>
    </row>
    <row r="78" spans="1:6" ht="15.75">
      <c r="A78" s="35"/>
      <c r="B78" s="40"/>
      <c r="C78" s="35"/>
      <c r="D78" s="35"/>
      <c r="E78" s="35"/>
      <c r="F78" s="3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  <row r="149" spans="1:6" ht="15.75">
      <c r="A149" s="35"/>
      <c r="B149" s="40"/>
      <c r="C149" s="35"/>
      <c r="D149" s="35"/>
      <c r="E149" s="35"/>
      <c r="F149" s="35"/>
    </row>
    <row r="150" spans="1:6" ht="15.75">
      <c r="A150" s="35"/>
      <c r="B150" s="40"/>
      <c r="C150" s="35"/>
      <c r="D150" s="35"/>
      <c r="E150" s="35"/>
      <c r="F150" s="35"/>
    </row>
    <row r="151" spans="1:6" ht="15.75">
      <c r="A151" s="35"/>
      <c r="B151" s="40"/>
      <c r="C151" s="35"/>
      <c r="D151" s="35"/>
      <c r="E151" s="35"/>
      <c r="F151" s="35"/>
    </row>
    <row r="152" spans="1:6" ht="15.75">
      <c r="A152" s="35"/>
      <c r="B152" s="40"/>
      <c r="C152" s="35"/>
      <c r="D152" s="35"/>
      <c r="E152" s="35"/>
      <c r="F152" s="35"/>
    </row>
    <row r="153" spans="1:6" ht="15.75">
      <c r="A153" s="35"/>
      <c r="B153" s="40"/>
      <c r="C153" s="35"/>
      <c r="D153" s="35"/>
      <c r="E153" s="35"/>
      <c r="F153" s="35"/>
    </row>
    <row r="154" spans="1:6" ht="15.75">
      <c r="A154" s="35"/>
      <c r="B154" s="40"/>
      <c r="C154" s="35"/>
      <c r="D154" s="35"/>
      <c r="E154" s="35"/>
      <c r="F154" s="35"/>
    </row>
    <row r="155" spans="1:6" ht="15.75">
      <c r="A155" s="35"/>
      <c r="B155" s="40"/>
      <c r="C155" s="35"/>
      <c r="D155" s="35"/>
      <c r="E155" s="35"/>
      <c r="F155" s="35"/>
    </row>
    <row r="156" spans="1:6" ht="15.75">
      <c r="A156" s="35"/>
      <c r="B156" s="40"/>
      <c r="C156" s="35"/>
      <c r="D156" s="35"/>
      <c r="E156" s="35"/>
      <c r="F156" s="35"/>
    </row>
    <row r="157" spans="1:6" ht="15.75">
      <c r="A157" s="35"/>
      <c r="B157" s="40"/>
      <c r="C157" s="35"/>
      <c r="D157" s="35"/>
      <c r="E157" s="35"/>
      <c r="F157" s="35"/>
    </row>
    <row r="158" spans="1:6" ht="15.75">
      <c r="A158" s="35"/>
      <c r="B158" s="40"/>
      <c r="C158" s="35"/>
      <c r="D158" s="35"/>
      <c r="E158" s="35"/>
      <c r="F158" s="35"/>
    </row>
    <row r="159" spans="1:6" ht="15.75">
      <c r="A159" s="35"/>
      <c r="B159" s="40"/>
      <c r="C159" s="35"/>
      <c r="D159" s="35"/>
      <c r="E159" s="35"/>
      <c r="F159" s="35"/>
    </row>
    <row r="160" spans="1:6" ht="15.75">
      <c r="A160" s="35"/>
      <c r="B160" s="40"/>
      <c r="C160" s="35"/>
      <c r="D160" s="35"/>
      <c r="E160" s="35"/>
      <c r="F160" s="35"/>
    </row>
    <row r="161" spans="1:6" ht="15.75">
      <c r="A161" s="35"/>
      <c r="B161" s="40"/>
      <c r="C161" s="35"/>
      <c r="D161" s="35"/>
      <c r="E161" s="35"/>
      <c r="F161" s="35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2"/>
  <sheetViews>
    <sheetView view="pageBreakPreview" zoomScaleSheetLayoutView="100" workbookViewId="0" topLeftCell="A16">
      <selection activeCell="I35" sqref="I35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7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6" t="s">
        <v>63</v>
      </c>
      <c r="D5" s="56"/>
      <c r="E5" s="56" t="s">
        <v>64</v>
      </c>
      <c r="F5" s="56"/>
      <c r="G5" s="3" t="s">
        <v>9</v>
      </c>
      <c r="H5" s="3" t="s">
        <v>9</v>
      </c>
    </row>
    <row r="6" spans="3:8" ht="12.75">
      <c r="C6" s="3"/>
      <c r="D6" s="3" t="s">
        <v>62</v>
      </c>
      <c r="E6" s="3"/>
      <c r="F6" s="3" t="s">
        <v>62</v>
      </c>
      <c r="G6" s="3" t="s">
        <v>35</v>
      </c>
      <c r="H6" s="3" t="s">
        <v>35</v>
      </c>
    </row>
    <row r="7" spans="3:8" ht="12.75">
      <c r="C7" s="3" t="s">
        <v>61</v>
      </c>
      <c r="D7" s="3" t="s">
        <v>34</v>
      </c>
      <c r="E7" s="3" t="s">
        <v>136</v>
      </c>
      <c r="F7" s="3" t="s">
        <v>34</v>
      </c>
      <c r="G7" s="3" t="s">
        <v>34</v>
      </c>
      <c r="H7" s="3" t="s">
        <v>10</v>
      </c>
    </row>
    <row r="8" spans="3:8" ht="12.75">
      <c r="C8" s="3" t="s">
        <v>15</v>
      </c>
      <c r="D8" s="3" t="s">
        <v>15</v>
      </c>
      <c r="E8" s="3" t="s">
        <v>40</v>
      </c>
      <c r="F8" s="3" t="s">
        <v>40</v>
      </c>
      <c r="G8" s="3" t="s">
        <v>15</v>
      </c>
      <c r="H8" s="3" t="s">
        <v>40</v>
      </c>
    </row>
    <row r="9" spans="3:8" ht="12.75">
      <c r="C9" s="3" t="s">
        <v>134</v>
      </c>
      <c r="D9" s="3" t="s">
        <v>135</v>
      </c>
      <c r="E9" s="3" t="str">
        <f>+C9</f>
        <v>30/9/2007</v>
      </c>
      <c r="F9" s="3" t="str">
        <f>+D9</f>
        <v>30/9/2006</v>
      </c>
      <c r="G9" s="4" t="s">
        <v>55</v>
      </c>
      <c r="H9" s="4" t="s">
        <v>55</v>
      </c>
    </row>
    <row r="10" ht="12.75">
      <c r="G10" s="3"/>
    </row>
    <row r="11" spans="3:8" ht="12.75">
      <c r="C11" s="3" t="s">
        <v>3</v>
      </c>
      <c r="D11" s="3" t="s">
        <v>3</v>
      </c>
      <c r="E11" s="3" t="s">
        <v>3</v>
      </c>
      <c r="F11" s="3" t="s">
        <v>3</v>
      </c>
      <c r="G11" s="3" t="s">
        <v>3</v>
      </c>
      <c r="H11" s="3" t="s">
        <v>3</v>
      </c>
    </row>
    <row r="12" spans="7:8" ht="12.75">
      <c r="G12" s="5"/>
      <c r="H12" s="5"/>
    </row>
    <row r="13" spans="2:8" ht="12.75">
      <c r="B13" s="2" t="s">
        <v>11</v>
      </c>
      <c r="C13" s="5">
        <f>E13-34420865</f>
        <v>18456232</v>
      </c>
      <c r="D13" s="5">
        <v>16034879</v>
      </c>
      <c r="E13" s="5">
        <v>52877097</v>
      </c>
      <c r="F13" s="5">
        <v>62574127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12</v>
      </c>
      <c r="C15" s="5">
        <f>E15+30197886</f>
        <v>-16610071</v>
      </c>
      <c r="D15" s="5">
        <v>-14570783</v>
      </c>
      <c r="E15" s="5">
        <f>-46722664-85293</f>
        <v>-46807957</v>
      </c>
      <c r="F15" s="5">
        <v>-45737263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75</v>
      </c>
      <c r="C17" s="6">
        <f>E17-1514923</f>
        <v>0</v>
      </c>
      <c r="D17" s="6">
        <v>22568817</v>
      </c>
      <c r="E17" s="6">
        <f>3478968-E23-150000+85293</f>
        <v>1514923</v>
      </c>
      <c r="F17" s="6">
        <v>45878866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90</v>
      </c>
      <c r="C19" s="5">
        <f>SUM(C13:C17)</f>
        <v>1846161</v>
      </c>
      <c r="D19" s="5">
        <f>SUM(D13:D17)</f>
        <v>24032913</v>
      </c>
      <c r="E19" s="5">
        <f>SUM(E13:E17)</f>
        <v>7584063</v>
      </c>
      <c r="F19" s="5">
        <f>SUM(F13:F17)</f>
        <v>62715730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31</v>
      </c>
      <c r="C21" s="5">
        <f>E21+3710304</f>
        <v>-1245785</v>
      </c>
      <c r="D21" s="5">
        <v>-1253581</v>
      </c>
      <c r="E21" s="5">
        <f>-3736616-1219473</f>
        <v>-4956089</v>
      </c>
      <c r="F21" s="5">
        <v>-4056584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13</v>
      </c>
      <c r="C23" s="5">
        <f>E23-1604415</f>
        <v>294923</v>
      </c>
      <c r="D23" s="5">
        <v>826830</v>
      </c>
      <c r="E23" s="5">
        <f>1992338-93000</f>
        <v>1899338</v>
      </c>
      <c r="F23" s="5">
        <v>1391526</v>
      </c>
      <c r="G23" s="5"/>
      <c r="H23" s="5"/>
    </row>
    <row r="24" spans="3:8" ht="12.75">
      <c r="C24" s="5"/>
      <c r="D24" s="5"/>
      <c r="E24" s="5"/>
      <c r="F24" s="5"/>
      <c r="G24" s="5"/>
      <c r="H24" s="5"/>
    </row>
    <row r="25" spans="2:8" ht="12.75">
      <c r="B25" s="2" t="s">
        <v>150</v>
      </c>
      <c r="C25" s="5">
        <v>0</v>
      </c>
      <c r="D25" s="5">
        <v>0</v>
      </c>
      <c r="E25" s="5">
        <v>0</v>
      </c>
      <c r="F25" s="5">
        <v>-7278806</v>
      </c>
      <c r="G25" s="5"/>
      <c r="H25" s="5"/>
    </row>
    <row r="26" spans="2:8" ht="12.75">
      <c r="B26" s="2" t="s">
        <v>149</v>
      </c>
      <c r="C26" s="5">
        <v>0</v>
      </c>
      <c r="D26" s="5">
        <v>-17012587</v>
      </c>
      <c r="E26" s="5">
        <v>0</v>
      </c>
      <c r="F26" s="5">
        <v>-17012587</v>
      </c>
      <c r="G26" s="5"/>
      <c r="H26" s="5"/>
    </row>
    <row r="27" spans="3:8" ht="12.75">
      <c r="C27" s="6"/>
      <c r="D27" s="6"/>
      <c r="E27" s="6"/>
      <c r="F27" s="6"/>
      <c r="G27" s="6">
        <v>30622</v>
      </c>
      <c r="H27" s="6">
        <v>38886</v>
      </c>
    </row>
    <row r="28" spans="3:8" ht="12.75">
      <c r="C28" s="5"/>
      <c r="D28" s="5"/>
      <c r="E28" s="5"/>
      <c r="F28" s="5"/>
      <c r="G28" s="20"/>
      <c r="H28" s="20"/>
    </row>
    <row r="29" spans="2:8" ht="12.75">
      <c r="B29" s="2" t="s">
        <v>92</v>
      </c>
      <c r="C29" s="5">
        <f>SUM(C19:C27)</f>
        <v>895299</v>
      </c>
      <c r="D29" s="5">
        <f>SUM(D19:D27)</f>
        <v>6593575</v>
      </c>
      <c r="E29" s="5">
        <f>SUM(E19:E27)</f>
        <v>4527312</v>
      </c>
      <c r="F29" s="5">
        <f>SUM(F19:F27)</f>
        <v>35759279</v>
      </c>
      <c r="G29" s="20"/>
      <c r="H29" s="20"/>
    </row>
    <row r="30" spans="3:8" ht="12.75">
      <c r="C30" s="5"/>
      <c r="D30" s="5"/>
      <c r="E30" s="5"/>
      <c r="F30" s="5"/>
      <c r="G30" s="20"/>
      <c r="H30" s="20"/>
    </row>
    <row r="31" spans="2:8" ht="12.75">
      <c r="B31" s="2" t="s">
        <v>14</v>
      </c>
      <c r="C31" s="6">
        <f>+E31+18510</f>
        <v>-19678</v>
      </c>
      <c r="D31" s="6">
        <v>-65040</v>
      </c>
      <c r="E31" s="6">
        <v>-38188</v>
      </c>
      <c r="F31" s="6">
        <v>-65040</v>
      </c>
      <c r="G31" s="6">
        <v>0</v>
      </c>
      <c r="H31" s="6">
        <v>0</v>
      </c>
    </row>
    <row r="32" spans="3:8" ht="12.75">
      <c r="C32" s="20"/>
      <c r="D32" s="20"/>
      <c r="E32" s="20"/>
      <c r="F32" s="20"/>
      <c r="G32" s="20"/>
      <c r="H32" s="20"/>
    </row>
    <row r="33" spans="2:8" ht="19.5" customHeight="1" thickBot="1">
      <c r="B33" s="2" t="s">
        <v>66</v>
      </c>
      <c r="C33" s="34">
        <f>SUM(C29:C31)</f>
        <v>875621</v>
      </c>
      <c r="D33" s="34">
        <f>SUM(D29:D31)</f>
        <v>6528535</v>
      </c>
      <c r="E33" s="34">
        <f>SUM(E29:E31)</f>
        <v>4489124</v>
      </c>
      <c r="F33" s="34">
        <f>SUM(F29:F31)</f>
        <v>35694239</v>
      </c>
      <c r="G33" s="20"/>
      <c r="H33" s="20"/>
    </row>
    <row r="34" spans="3:8" ht="13.5" thickTop="1">
      <c r="C34" s="5"/>
      <c r="D34" s="5"/>
      <c r="E34" s="5"/>
      <c r="F34" s="5"/>
      <c r="G34" s="5"/>
      <c r="H34" s="5"/>
    </row>
    <row r="35" spans="3:8" ht="12.75">
      <c r="C35" s="5"/>
      <c r="D35" s="5"/>
      <c r="E35" s="5"/>
      <c r="F35" s="5"/>
      <c r="G35" s="5"/>
      <c r="H35" s="5"/>
    </row>
    <row r="36" spans="2:8" ht="12.75">
      <c r="B36" s="2" t="s">
        <v>69</v>
      </c>
      <c r="C36" s="22">
        <f>(C33-C58)/(BalSheet!D40)*100</f>
        <v>0.05859986384602439</v>
      </c>
      <c r="D36" s="22">
        <v>1.61</v>
      </c>
      <c r="E36" s="22">
        <f>(E33-D57)/(BalSheet!D40)*100</f>
        <v>0.678553073979808</v>
      </c>
      <c r="F36" s="22">
        <v>10.42</v>
      </c>
      <c r="G36" s="23" t="e">
        <f>#REF!/19999998*100</f>
        <v>#REF!</v>
      </c>
      <c r="H36" s="23" t="e">
        <f>#REF!/19999998*100</f>
        <v>#REF!</v>
      </c>
    </row>
    <row r="37" spans="2:8" ht="12.75">
      <c r="B37" s="2" t="s">
        <v>42</v>
      </c>
      <c r="C37" s="23">
        <f>C33/431056879*100*0</f>
        <v>0</v>
      </c>
      <c r="D37" s="23">
        <f>D33/431056879*100</f>
        <v>1.514541425518</v>
      </c>
      <c r="E37" s="23">
        <f>E33/431056879*100*0</f>
        <v>0</v>
      </c>
      <c r="F37" s="23">
        <f>F33/431056879*100</f>
        <v>8.280633192261385</v>
      </c>
      <c r="G37" s="23">
        <v>0</v>
      </c>
      <c r="H37" s="23">
        <v>0</v>
      </c>
    </row>
    <row r="38" spans="3:8" ht="12.75">
      <c r="C38" s="23"/>
      <c r="D38" s="23"/>
      <c r="E38" s="23"/>
      <c r="F38" s="23"/>
      <c r="G38" s="5"/>
      <c r="H38" s="5"/>
    </row>
    <row r="39" spans="2:8" ht="12.75">
      <c r="B39" s="2" t="s">
        <v>148</v>
      </c>
      <c r="C39" s="23"/>
      <c r="D39" s="23"/>
      <c r="E39" s="23"/>
      <c r="F39" s="23"/>
      <c r="G39" s="5"/>
      <c r="H39" s="5"/>
    </row>
    <row r="40" spans="7:8" ht="12.75">
      <c r="G40" s="5"/>
      <c r="H40" s="5"/>
    </row>
    <row r="41" spans="2:8" ht="12.75">
      <c r="B41" s="7"/>
      <c r="C41" s="7"/>
      <c r="D41" s="7"/>
      <c r="E41" s="7"/>
      <c r="F41" s="7"/>
      <c r="G41" s="5"/>
      <c r="H41" s="5"/>
    </row>
    <row r="42" spans="2:8" ht="12.75">
      <c r="B42" s="2" t="s">
        <v>123</v>
      </c>
      <c r="G42" s="5"/>
      <c r="H42" s="5"/>
    </row>
    <row r="43" spans="7:8" ht="12.75">
      <c r="G43" s="5"/>
      <c r="H43" s="5"/>
    </row>
    <row r="44" spans="7:8" ht="12.75">
      <c r="G44" s="5"/>
      <c r="H44" s="5"/>
    </row>
    <row r="45" spans="2:8" ht="15.75">
      <c r="B45" s="37" t="s">
        <v>124</v>
      </c>
      <c r="G45" s="5"/>
      <c r="H45" s="5"/>
    </row>
    <row r="46" spans="7:8" ht="12.75">
      <c r="G46" s="5"/>
      <c r="H46" s="5"/>
    </row>
    <row r="47" spans="2:8" ht="12.75">
      <c r="B47" s="1" t="s">
        <v>104</v>
      </c>
      <c r="D47" s="3" t="s">
        <v>137</v>
      </c>
      <c r="G47" s="5"/>
      <c r="H47" s="5"/>
    </row>
    <row r="48" spans="3:8" ht="12.75">
      <c r="C48" s="3" t="s">
        <v>105</v>
      </c>
      <c r="D48" s="3" t="s">
        <v>106</v>
      </c>
      <c r="G48" s="5"/>
      <c r="H48" s="5"/>
    </row>
    <row r="49" spans="2:8" ht="12.75">
      <c r="B49" s="2" t="s">
        <v>107</v>
      </c>
      <c r="G49" s="5"/>
      <c r="H49" s="5"/>
    </row>
    <row r="50" spans="2:8" ht="12.75">
      <c r="B50" s="2" t="s">
        <v>108</v>
      </c>
      <c r="C50" s="5">
        <v>362859768</v>
      </c>
      <c r="D50" s="5">
        <v>362859768</v>
      </c>
      <c r="G50" s="5"/>
      <c r="H50" s="5"/>
    </row>
    <row r="51" spans="2:8" ht="12.75">
      <c r="B51" s="2" t="s">
        <v>125</v>
      </c>
      <c r="C51" s="5">
        <v>1898544</v>
      </c>
      <c r="D51" s="5">
        <f>C51*6/9</f>
        <v>1265696</v>
      </c>
      <c r="G51" s="5"/>
      <c r="H51" s="5"/>
    </row>
    <row r="52" spans="2:8" ht="13.5" thickBot="1">
      <c r="B52" s="2" t="s">
        <v>109</v>
      </c>
      <c r="C52" s="53">
        <f>SUM(C50:C51)</f>
        <v>364758312</v>
      </c>
      <c r="D52" s="53">
        <f>SUM(D50:D51)</f>
        <v>364125464</v>
      </c>
      <c r="G52" s="5"/>
      <c r="H52" s="5"/>
    </row>
    <row r="53" spans="5:8" ht="13.5" thickTop="1">
      <c r="E53" s="27"/>
      <c r="G53" s="5"/>
      <c r="H53" s="5"/>
    </row>
    <row r="54" spans="2:4" ht="12.75">
      <c r="B54" s="2" t="s">
        <v>110</v>
      </c>
      <c r="C54" s="27">
        <f>+C33</f>
        <v>875621</v>
      </c>
      <c r="D54" s="27">
        <f>+E33</f>
        <v>4489124</v>
      </c>
    </row>
    <row r="55" ht="12.75">
      <c r="B55" s="2" t="s">
        <v>111</v>
      </c>
    </row>
    <row r="56" ht="12.75">
      <c r="B56" s="2" t="s">
        <v>112</v>
      </c>
    </row>
    <row r="57" spans="2:4" ht="12.75">
      <c r="B57" s="2" t="s">
        <v>147</v>
      </c>
      <c r="C57" s="5"/>
      <c r="D57" s="5">
        <f>(68197111*4%*6/12)+(66298567*4%*3/12)</f>
        <v>2026927.8900000001</v>
      </c>
    </row>
    <row r="58" spans="2:4" ht="12.75">
      <c r="B58" s="2" t="s">
        <v>146</v>
      </c>
      <c r="C58" s="5">
        <f>(66298567*4%*3/12)</f>
        <v>662985.67</v>
      </c>
      <c r="D58" s="5"/>
    </row>
    <row r="59" spans="2:4" ht="13.5" thickBot="1">
      <c r="B59" s="1" t="s">
        <v>115</v>
      </c>
      <c r="C59" s="53">
        <f>C54-C58</f>
        <v>212635.32999999996</v>
      </c>
      <c r="D59" s="53">
        <f>D54-D57</f>
        <v>2462196.11</v>
      </c>
    </row>
    <row r="60" spans="3:4" ht="13.5" thickTop="1">
      <c r="C60" s="5"/>
      <c r="D60" s="5"/>
    </row>
    <row r="61" spans="2:4" ht="12.75">
      <c r="B61" s="2" t="s">
        <v>113</v>
      </c>
      <c r="C61" s="23">
        <f>C59/C52*100</f>
        <v>0.05829485525198942</v>
      </c>
      <c r="D61" s="54">
        <f>D59/D52*100</f>
        <v>0.6761944311590359</v>
      </c>
    </row>
    <row r="62" spans="2:4" ht="12.75">
      <c r="B62" s="2" t="s">
        <v>117</v>
      </c>
      <c r="C62" s="52">
        <f>C33/431056879*100</f>
        <v>0.20313351732869572</v>
      </c>
      <c r="D62" s="52">
        <f>E33/431056879*100</f>
        <v>1.0414226564285962</v>
      </c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90" r:id="rId1"/>
  <rowBreaks count="1" manualBreakCount="1">
    <brk id="42" max="7" man="1"/>
  </rowBreaks>
  <colBreaks count="1" manualBreakCount="1">
    <brk id="6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4"/>
  <sheetViews>
    <sheetView tabSelected="1" view="pageBreakPreview" zoomScaleSheetLayoutView="100" workbookViewId="0" topLeftCell="A17">
      <selection activeCell="G42" sqref="G42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5" customWidth="1"/>
    <col min="4" max="4" width="17.5742187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79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106</v>
      </c>
      <c r="D5" s="12" t="s">
        <v>99</v>
      </c>
    </row>
    <row r="6" spans="3:4" ht="12.75">
      <c r="C6" s="12" t="s">
        <v>60</v>
      </c>
      <c r="D6" s="12" t="s">
        <v>54</v>
      </c>
    </row>
    <row r="7" spans="3:4" ht="12.75">
      <c r="C7" s="12" t="s">
        <v>145</v>
      </c>
      <c r="D7" s="12" t="s">
        <v>118</v>
      </c>
    </row>
    <row r="8" spans="3:4" ht="12.75">
      <c r="C8" s="12" t="s">
        <v>3</v>
      </c>
      <c r="D8" s="12" t="s">
        <v>3</v>
      </c>
    </row>
    <row r="9" spans="2:4" ht="12.75">
      <c r="B9" s="11" t="s">
        <v>114</v>
      </c>
      <c r="C9" s="12"/>
      <c r="D9" s="12"/>
    </row>
    <row r="11" spans="2:4" ht="12.75">
      <c r="B11" s="5" t="s">
        <v>32</v>
      </c>
      <c r="C11" s="5">
        <v>106790815</v>
      </c>
      <c r="D11" s="5">
        <v>111368901</v>
      </c>
    </row>
    <row r="13" spans="2:4" ht="12.75">
      <c r="B13" s="5" t="s">
        <v>81</v>
      </c>
      <c r="C13" s="5">
        <v>35138981</v>
      </c>
      <c r="D13" s="5">
        <v>0</v>
      </c>
    </row>
    <row r="15" spans="2:4" ht="12.75">
      <c r="B15" s="5" t="s">
        <v>16</v>
      </c>
      <c r="C15" s="5">
        <f>30278806-7278806</f>
        <v>23000000</v>
      </c>
      <c r="D15" s="5">
        <v>23000000</v>
      </c>
    </row>
    <row r="17" spans="2:4" ht="12.75">
      <c r="B17" s="5" t="s">
        <v>122</v>
      </c>
      <c r="C17" s="5">
        <v>21467</v>
      </c>
      <c r="D17" s="5">
        <v>21467</v>
      </c>
    </row>
    <row r="19" spans="2:4" ht="12.75">
      <c r="B19" s="11" t="s">
        <v>17</v>
      </c>
      <c r="C19" s="13"/>
      <c r="D19" s="14"/>
    </row>
    <row r="20" spans="2:4" ht="12.75">
      <c r="B20" s="5" t="s">
        <v>18</v>
      </c>
      <c r="C20" s="15">
        <v>1528611</v>
      </c>
      <c r="D20" s="16">
        <v>11760202</v>
      </c>
    </row>
    <row r="21" spans="2:4" ht="12.75">
      <c r="B21" s="5" t="s">
        <v>19</v>
      </c>
      <c r="C21" s="15">
        <v>32449072</v>
      </c>
      <c r="D21" s="16">
        <v>92666772</v>
      </c>
    </row>
    <row r="22" spans="2:4" ht="12.75">
      <c r="B22" s="5" t="s">
        <v>56</v>
      </c>
      <c r="C22" s="15">
        <v>6555032</v>
      </c>
      <c r="D22" s="16">
        <v>7323658</v>
      </c>
    </row>
    <row r="23" spans="2:4" ht="12.75">
      <c r="B23" s="5" t="s">
        <v>57</v>
      </c>
      <c r="C23" s="15">
        <f>2091911-C17+6</f>
        <v>2070450</v>
      </c>
      <c r="D23" s="16">
        <f>1105608+183396</f>
        <v>1289004</v>
      </c>
    </row>
    <row r="24" spans="2:4" ht="12.75">
      <c r="B24" s="5" t="s">
        <v>20</v>
      </c>
      <c r="C24" s="15">
        <v>2199031</v>
      </c>
      <c r="D24" s="16">
        <v>2199031</v>
      </c>
    </row>
    <row r="25" spans="3:4" ht="12.75">
      <c r="C25" s="17">
        <f>SUM(C20:C24)</f>
        <v>44802196</v>
      </c>
      <c r="D25" s="18">
        <f>SUM(D20:D24)</f>
        <v>115238667</v>
      </c>
    </row>
    <row r="26" spans="3:4" ht="12.75">
      <c r="C26" s="15"/>
      <c r="D26" s="16"/>
    </row>
    <row r="27" spans="2:4" ht="12.75">
      <c r="B27" s="11" t="s">
        <v>21</v>
      </c>
      <c r="C27" s="15"/>
      <c r="D27" s="16"/>
    </row>
    <row r="28" spans="2:4" ht="12.75">
      <c r="B28" s="5" t="s">
        <v>58</v>
      </c>
      <c r="C28" s="15">
        <v>6362981</v>
      </c>
      <c r="D28" s="16">
        <v>9815202</v>
      </c>
    </row>
    <row r="29" spans="2:4" ht="12.75">
      <c r="B29" s="5" t="s">
        <v>59</v>
      </c>
      <c r="C29" s="15">
        <v>4187560</v>
      </c>
      <c r="D29" s="16">
        <f>6213347+5000000</f>
        <v>11213347</v>
      </c>
    </row>
    <row r="30" spans="2:4" ht="12.75">
      <c r="B30" s="5" t="s">
        <v>22</v>
      </c>
      <c r="C30" s="15">
        <v>0</v>
      </c>
      <c r="D30" s="16">
        <v>20485</v>
      </c>
    </row>
    <row r="31" spans="2:4" ht="12.75">
      <c r="B31" s="5" t="s">
        <v>89</v>
      </c>
      <c r="C31" s="15">
        <v>26494411</v>
      </c>
      <c r="D31" s="16">
        <v>48619465</v>
      </c>
    </row>
    <row r="32" spans="3:4" ht="12.75">
      <c r="C32" s="15"/>
      <c r="D32" s="16"/>
    </row>
    <row r="33" spans="3:4" ht="12.75">
      <c r="C33" s="18">
        <f>SUM(C28:C31)</f>
        <v>37044952</v>
      </c>
      <c r="D33" s="18">
        <f>SUM(D28:D31)</f>
        <v>69668499</v>
      </c>
    </row>
    <row r="35" spans="2:4" ht="12.75">
      <c r="B35" s="5" t="s">
        <v>77</v>
      </c>
      <c r="C35" s="5">
        <f>C25-C33</f>
        <v>7757244</v>
      </c>
      <c r="D35" s="5">
        <f>D25-D33</f>
        <v>45570168</v>
      </c>
    </row>
    <row r="36" spans="3:4" ht="18.75" customHeight="1" thickBot="1">
      <c r="C36" s="10">
        <f>C11+C13+C15+C35+C17</f>
        <v>172708507</v>
      </c>
      <c r="D36" s="10">
        <f>D11+D13+D15+D35+D17</f>
        <v>179960536</v>
      </c>
    </row>
    <row r="37" ht="13.5" thickTop="1"/>
    <row r="39" ht="12.75">
      <c r="B39" s="5" t="s">
        <v>78</v>
      </c>
    </row>
    <row r="40" spans="2:4" ht="12.75">
      <c r="B40" s="5" t="s">
        <v>23</v>
      </c>
      <c r="C40" s="5">
        <v>364758312</v>
      </c>
      <c r="D40" s="5">
        <v>362859768</v>
      </c>
    </row>
    <row r="41" spans="2:4" ht="12.75">
      <c r="B41" s="5" t="s">
        <v>43</v>
      </c>
      <c r="C41" s="6">
        <v>66298567</v>
      </c>
      <c r="D41" s="6">
        <v>68197111</v>
      </c>
    </row>
    <row r="42" spans="3:4" ht="12.75">
      <c r="C42" s="5">
        <f>SUM(C40:C41)</f>
        <v>431056879</v>
      </c>
      <c r="D42" s="5">
        <f>SUM(D40:D41)</f>
        <v>431056879</v>
      </c>
    </row>
    <row r="43" spans="2:4" ht="12.75">
      <c r="B43" s="5" t="s">
        <v>24</v>
      </c>
      <c r="C43" s="5">
        <v>5379421</v>
      </c>
      <c r="D43" s="5">
        <v>5379421</v>
      </c>
    </row>
    <row r="44" spans="2:4" ht="12.75">
      <c r="B44" s="5" t="s">
        <v>25</v>
      </c>
      <c r="C44" s="6">
        <v>-336896180</v>
      </c>
      <c r="D44" s="6">
        <v>-333214524</v>
      </c>
    </row>
    <row r="45" spans="3:4" ht="12.75">
      <c r="C45" s="5">
        <f>SUM(C42:C44)</f>
        <v>99540120</v>
      </c>
      <c r="D45" s="5">
        <f>SUM(D42:D44)</f>
        <v>103221776</v>
      </c>
    </row>
    <row r="46" spans="2:4" ht="12.75">
      <c r="B46" s="5" t="s">
        <v>53</v>
      </c>
      <c r="C46" s="5">
        <v>73168387</v>
      </c>
      <c r="D46" s="5">
        <v>76738760</v>
      </c>
    </row>
    <row r="47" spans="3:256" ht="16.5" customHeight="1" thickBot="1">
      <c r="C47" s="10">
        <f>SUM(C45:C46)</f>
        <v>172708507</v>
      </c>
      <c r="D47" s="10">
        <f>SUM(D45:D46)</f>
        <v>179960536</v>
      </c>
      <c r="IV47" s="5">
        <f>SUM(A47:IU47)</f>
        <v>352669043</v>
      </c>
    </row>
    <row r="48" spans="3:4" ht="16.5" customHeight="1" thickTop="1">
      <c r="C48" s="20"/>
      <c r="D48" s="20"/>
    </row>
    <row r="49" spans="2:4" ht="16.5" customHeight="1">
      <c r="B49" s="5" t="s">
        <v>94</v>
      </c>
      <c r="C49" s="32">
        <f>C45/C40</f>
        <v>0.27289335629999295</v>
      </c>
      <c r="D49" s="32">
        <f>D45/D40</f>
        <v>0.2844674033964548</v>
      </c>
    </row>
    <row r="50" spans="2:4" ht="13.5" customHeight="1">
      <c r="B50" s="5" t="s">
        <v>96</v>
      </c>
      <c r="C50" s="32">
        <f>C45/C42</f>
        <v>0.2309210799069512</v>
      </c>
      <c r="D50" s="32">
        <f>D45/D42</f>
        <v>0.2394620780428376</v>
      </c>
    </row>
    <row r="51" ht="12.75">
      <c r="B51" s="5" t="s">
        <v>95</v>
      </c>
    </row>
    <row r="52" ht="12.75">
      <c r="B52" s="19" t="s">
        <v>123</v>
      </c>
    </row>
    <row r="54" ht="12.75">
      <c r="C54" s="5">
        <f>C36-C47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48"/>
  <sheetViews>
    <sheetView view="pageBreakPreview" zoomScale="75" zoomScaleSheetLayoutView="75" workbookViewId="0" topLeftCell="A1">
      <selection activeCell="I34" sqref="I34"/>
    </sheetView>
  </sheetViews>
  <sheetFormatPr defaultColWidth="9.140625" defaultRowHeight="12.75"/>
  <cols>
    <col min="1" max="1" width="4.57421875" style="2" customWidth="1"/>
    <col min="2" max="2" width="39.421875" style="2" customWidth="1"/>
    <col min="3" max="3" width="16.421875" style="2" customWidth="1"/>
    <col min="4" max="4" width="12.8515625" style="2" customWidth="1"/>
    <col min="5" max="5" width="11.8515625" style="2" customWidth="1"/>
    <col min="6" max="6" width="11.57421875" style="2" customWidth="1"/>
    <col min="7" max="7" width="15.28125" style="2" customWidth="1"/>
    <col min="8" max="8" width="15.8515625" style="2" customWidth="1"/>
    <col min="9" max="9" width="14.421875" style="2" customWidth="1"/>
    <col min="10" max="10" width="13.00390625" style="2" customWidth="1"/>
    <col min="11" max="16384" width="9.140625" style="2" customWidth="1"/>
  </cols>
  <sheetData>
    <row r="3" spans="2:10" ht="12.75">
      <c r="B3" s="30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30" t="s">
        <v>51</v>
      </c>
      <c r="C4" s="1"/>
      <c r="D4" s="1"/>
      <c r="E4" s="1"/>
      <c r="F4" s="1"/>
      <c r="G4" s="1"/>
      <c r="H4" s="1"/>
      <c r="I4" s="1"/>
      <c r="J4" s="1"/>
    </row>
    <row r="5" spans="2:10" ht="12.75">
      <c r="B5" s="30" t="s">
        <v>138</v>
      </c>
      <c r="C5" s="1"/>
      <c r="D5" s="1"/>
      <c r="E5" s="1"/>
      <c r="F5" s="1"/>
      <c r="G5" s="1"/>
      <c r="H5" s="1"/>
      <c r="I5" s="1"/>
      <c r="J5" s="1"/>
    </row>
    <row r="6" ht="16.5" customHeight="1"/>
    <row r="7" spans="2:10" ht="12.75">
      <c r="B7" s="8"/>
      <c r="C7" s="3"/>
      <c r="D7" s="3"/>
      <c r="E7" s="3"/>
      <c r="F7" s="3"/>
      <c r="G7" s="3"/>
      <c r="H7" s="3"/>
      <c r="I7" s="3"/>
      <c r="J7" s="3"/>
    </row>
    <row r="8" spans="2:10" ht="12.75">
      <c r="B8" s="31"/>
      <c r="C8" s="3" t="s">
        <v>26</v>
      </c>
      <c r="D8" s="3"/>
      <c r="E8" s="3"/>
      <c r="F8" s="3"/>
      <c r="G8" s="3" t="s">
        <v>119</v>
      </c>
      <c r="H8" s="3" t="s">
        <v>67</v>
      </c>
      <c r="I8" s="3" t="s">
        <v>28</v>
      </c>
      <c r="J8" s="3"/>
    </row>
    <row r="9" spans="2:10" ht="12.75">
      <c r="B9" s="9"/>
      <c r="C9" s="3" t="s">
        <v>27</v>
      </c>
      <c r="D9" s="3" t="s">
        <v>44</v>
      </c>
      <c r="E9" s="3" t="s">
        <v>45</v>
      </c>
      <c r="F9" s="3" t="s">
        <v>46</v>
      </c>
      <c r="G9" s="3" t="s">
        <v>120</v>
      </c>
      <c r="H9" s="3" t="s">
        <v>68</v>
      </c>
      <c r="I9" s="3" t="s">
        <v>29</v>
      </c>
      <c r="J9" s="3" t="s">
        <v>30</v>
      </c>
    </row>
    <row r="10" spans="2:10" ht="12.75">
      <c r="B10" s="8"/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</row>
    <row r="11" ht="18.75" customHeight="1"/>
    <row r="12" spans="2:10" ht="19.5" customHeight="1">
      <c r="B12" s="46" t="s">
        <v>73</v>
      </c>
      <c r="C12" s="20"/>
      <c r="D12" s="20"/>
      <c r="E12" s="20"/>
      <c r="F12" s="20"/>
      <c r="G12" s="20"/>
      <c r="H12" s="20"/>
      <c r="I12" s="20"/>
      <c r="J12" s="20"/>
    </row>
    <row r="13" ht="12.75">
      <c r="B13" s="46" t="s">
        <v>139</v>
      </c>
    </row>
    <row r="14" spans="2:10" ht="12.75">
      <c r="B14" s="46"/>
      <c r="C14" s="26"/>
      <c r="D14" s="26"/>
      <c r="E14" s="26"/>
      <c r="F14" s="26"/>
      <c r="G14" s="26"/>
      <c r="H14" s="26"/>
      <c r="I14" s="26"/>
      <c r="J14" s="20"/>
    </row>
    <row r="15" spans="2:10" ht="12.75">
      <c r="B15" s="2" t="s">
        <v>93</v>
      </c>
      <c r="C15" s="26">
        <v>236579751</v>
      </c>
      <c r="D15" s="26">
        <v>113652404</v>
      </c>
      <c r="E15" s="26">
        <v>68197111</v>
      </c>
      <c r="F15" s="26">
        <v>12627613</v>
      </c>
      <c r="G15" s="26">
        <v>5379421</v>
      </c>
      <c r="H15" s="26">
        <v>2854331</v>
      </c>
      <c r="I15" s="26">
        <v>-352541881</v>
      </c>
      <c r="J15" s="20">
        <f>SUM(C15:I15)</f>
        <v>86748750</v>
      </c>
    </row>
    <row r="16" spans="3:10" ht="12.75">
      <c r="C16" s="26"/>
      <c r="D16" s="26"/>
      <c r="E16" s="26"/>
      <c r="F16" s="26"/>
      <c r="G16" s="26"/>
      <c r="H16" s="26"/>
      <c r="I16" s="26"/>
      <c r="J16" s="20"/>
    </row>
    <row r="17" spans="2:10" ht="12.75">
      <c r="B17" s="2" t="s">
        <v>127</v>
      </c>
      <c r="C17" s="26">
        <v>126280017</v>
      </c>
      <c r="D17" s="26">
        <v>-113652404</v>
      </c>
      <c r="E17" s="26">
        <v>0</v>
      </c>
      <c r="F17" s="26">
        <v>-12627613</v>
      </c>
      <c r="G17" s="26">
        <v>0</v>
      </c>
      <c r="H17" s="26">
        <v>0</v>
      </c>
      <c r="I17" s="26">
        <v>0</v>
      </c>
      <c r="J17" s="20">
        <f>SUM(C17:I17)</f>
        <v>0</v>
      </c>
    </row>
    <row r="18" spans="3:10" ht="12.75">
      <c r="C18" s="26"/>
      <c r="D18" s="26"/>
      <c r="E18" s="26"/>
      <c r="F18" s="26"/>
      <c r="G18" s="26"/>
      <c r="H18" s="26"/>
      <c r="I18" s="26"/>
      <c r="J18" s="20"/>
    </row>
    <row r="19" spans="2:10" ht="12.75">
      <c r="B19" s="2" t="s">
        <v>52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f>+Income!F33</f>
        <v>35694239</v>
      </c>
      <c r="J19" s="20">
        <f>SUM(C19:I19)</f>
        <v>35694239</v>
      </c>
    </row>
    <row r="20" spans="3:10" ht="12.75" hidden="1">
      <c r="C20" s="26"/>
      <c r="D20" s="26"/>
      <c r="E20" s="26"/>
      <c r="F20" s="26"/>
      <c r="G20" s="26"/>
      <c r="H20" s="26"/>
      <c r="I20" s="26"/>
      <c r="J20" s="20"/>
    </row>
    <row r="21" spans="2:10" ht="12.75" hidden="1">
      <c r="B21" s="2" t="s">
        <v>103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0">
        <f>SUM(C21:I21)</f>
        <v>0</v>
      </c>
    </row>
    <row r="22" spans="3:12" ht="12.75">
      <c r="C22" s="26"/>
      <c r="D22" s="26"/>
      <c r="E22" s="26"/>
      <c r="F22" s="26"/>
      <c r="G22" s="26"/>
      <c r="H22" s="26"/>
      <c r="I22" s="26"/>
      <c r="J22" s="20"/>
      <c r="L22" s="20">
        <f>SUM(E22:K22)</f>
        <v>0</v>
      </c>
    </row>
    <row r="23" spans="2:10" ht="12.75">
      <c r="B23" s="2" t="s">
        <v>128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-7779085</v>
      </c>
      <c r="J23" s="20">
        <f>SUM(C23:I23)</f>
        <v>-7779085</v>
      </c>
    </row>
    <row r="24" spans="3:10" ht="12.75">
      <c r="C24" s="26"/>
      <c r="D24" s="26"/>
      <c r="E24" s="26"/>
      <c r="F24" s="26"/>
      <c r="G24" s="26"/>
      <c r="H24" s="26"/>
      <c r="I24" s="26"/>
      <c r="J24" s="20"/>
    </row>
    <row r="25" spans="2:10" ht="12.75">
      <c r="B25" s="2" t="s">
        <v>144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-3628598</v>
      </c>
      <c r="J25" s="20">
        <f>SUM(C25:I25)</f>
        <v>-3628598</v>
      </c>
    </row>
    <row r="26" spans="3:10" ht="12.75">
      <c r="C26" s="26"/>
      <c r="D26" s="26"/>
      <c r="E26" s="26"/>
      <c r="F26" s="26"/>
      <c r="G26" s="26"/>
      <c r="H26" s="26"/>
      <c r="I26" s="26"/>
      <c r="J26" s="20"/>
    </row>
    <row r="27" spans="2:10" ht="13.5" thickBot="1">
      <c r="B27" s="2" t="s">
        <v>142</v>
      </c>
      <c r="C27" s="47">
        <f>SUM(C15:C26)</f>
        <v>362859768</v>
      </c>
      <c r="D27" s="47">
        <f aca="true" t="shared" si="0" ref="D27:J27">SUM(D15:D26)</f>
        <v>0</v>
      </c>
      <c r="E27" s="47">
        <f t="shared" si="0"/>
        <v>68197111</v>
      </c>
      <c r="F27" s="47">
        <f t="shared" si="0"/>
        <v>0</v>
      </c>
      <c r="G27" s="47">
        <f t="shared" si="0"/>
        <v>5379421</v>
      </c>
      <c r="H27" s="47">
        <f t="shared" si="0"/>
        <v>2854331</v>
      </c>
      <c r="I27" s="47">
        <f t="shared" si="0"/>
        <v>-328255325</v>
      </c>
      <c r="J27" s="47">
        <f t="shared" si="0"/>
        <v>111035306</v>
      </c>
    </row>
    <row r="28" spans="3:10" ht="13.5" thickTop="1">
      <c r="C28" s="48"/>
      <c r="D28" s="48"/>
      <c r="E28" s="48"/>
      <c r="F28" s="48"/>
      <c r="G28" s="48"/>
      <c r="H28" s="48"/>
      <c r="I28" s="48"/>
      <c r="J28" s="48"/>
    </row>
    <row r="29" spans="2:10" ht="12.75">
      <c r="B29" s="46" t="s">
        <v>140</v>
      </c>
      <c r="C29" s="48"/>
      <c r="D29" s="48"/>
      <c r="E29" s="48"/>
      <c r="F29" s="48"/>
      <c r="G29" s="48"/>
      <c r="H29" s="48"/>
      <c r="I29" s="48"/>
      <c r="J29" s="48"/>
    </row>
    <row r="30" spans="2:10" ht="12.75">
      <c r="B30" s="46" t="s">
        <v>141</v>
      </c>
      <c r="C30" s="48"/>
      <c r="D30" s="48"/>
      <c r="E30" s="48"/>
      <c r="F30" s="48"/>
      <c r="G30" s="48"/>
      <c r="H30" s="48"/>
      <c r="I30" s="48"/>
      <c r="J30" s="48"/>
    </row>
    <row r="31" spans="2:10" ht="12.75">
      <c r="B31" s="46"/>
      <c r="C31" s="26"/>
      <c r="D31" s="26"/>
      <c r="E31" s="26"/>
      <c r="F31" s="26"/>
      <c r="G31" s="26"/>
      <c r="H31" s="26"/>
      <c r="I31" s="26"/>
      <c r="J31" s="20"/>
    </row>
    <row r="32" spans="2:10" ht="12.75">
      <c r="B32" s="49" t="s">
        <v>121</v>
      </c>
      <c r="C32" s="26">
        <v>362859768</v>
      </c>
      <c r="D32" s="26">
        <v>0</v>
      </c>
      <c r="E32" s="26">
        <v>68197111</v>
      </c>
      <c r="F32" s="26">
        <v>0</v>
      </c>
      <c r="G32" s="26">
        <v>5379421</v>
      </c>
      <c r="H32" s="26">
        <v>0</v>
      </c>
      <c r="I32" s="26">
        <v>-333214524</v>
      </c>
      <c r="J32" s="20">
        <f>SUM(C32:I32)</f>
        <v>103221776</v>
      </c>
    </row>
    <row r="33" spans="2:10" ht="12.75">
      <c r="B33" s="49"/>
      <c r="C33" s="26"/>
      <c r="D33" s="26"/>
      <c r="E33" s="26"/>
      <c r="F33" s="26"/>
      <c r="G33" s="26"/>
      <c r="H33" s="26"/>
      <c r="I33" s="26"/>
      <c r="J33" s="20"/>
    </row>
    <row r="34" spans="2:10" ht="12.75">
      <c r="B34" s="2" t="s">
        <v>52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f>+Income!E33</f>
        <v>4489124</v>
      </c>
      <c r="J34" s="20">
        <f>SUM(C34:I34)</f>
        <v>4489124</v>
      </c>
    </row>
    <row r="35" spans="3:10" ht="12.75">
      <c r="C35" s="26"/>
      <c r="D35" s="26"/>
      <c r="E35" s="26"/>
      <c r="F35" s="26"/>
      <c r="G35" s="26"/>
      <c r="H35" s="26"/>
      <c r="I35" s="26"/>
      <c r="J35" s="20"/>
    </row>
    <row r="36" spans="2:10" ht="12.75">
      <c r="B36" s="2" t="s">
        <v>129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f>+Cashflow!D42</f>
        <v>-2727884</v>
      </c>
      <c r="J36" s="20">
        <f>SUM(C36:I36)</f>
        <v>-2727884</v>
      </c>
    </row>
    <row r="37" spans="3:10" ht="12.75">
      <c r="C37" s="26"/>
      <c r="D37" s="26"/>
      <c r="E37" s="26"/>
      <c r="F37" s="26"/>
      <c r="G37" s="26"/>
      <c r="H37" s="26"/>
      <c r="I37" s="26"/>
      <c r="J37" s="20"/>
    </row>
    <row r="38" spans="2:10" ht="12.75">
      <c r="B38" s="2" t="s">
        <v>144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f>+Cashflow!D46</f>
        <v>-5442896</v>
      </c>
      <c r="J38" s="20">
        <f>SUM(C38:I38)</f>
        <v>-5442896</v>
      </c>
    </row>
    <row r="39" spans="3:10" ht="12.75">
      <c r="C39" s="28"/>
      <c r="D39" s="28"/>
      <c r="E39" s="28"/>
      <c r="F39" s="28"/>
      <c r="G39" s="28"/>
      <c r="H39" s="28"/>
      <c r="I39" s="28"/>
      <c r="J39" s="28"/>
    </row>
    <row r="40" spans="2:10" ht="15" customHeight="1" thickBot="1">
      <c r="B40" s="2" t="s">
        <v>143</v>
      </c>
      <c r="C40" s="25">
        <f>SUM(C32:C39)</f>
        <v>362859768</v>
      </c>
      <c r="D40" s="25">
        <f aca="true" t="shared" si="1" ref="D40:J40">SUM(D32:D39)</f>
        <v>0</v>
      </c>
      <c r="E40" s="25">
        <f t="shared" si="1"/>
        <v>68197111</v>
      </c>
      <c r="F40" s="25">
        <f t="shared" si="1"/>
        <v>0</v>
      </c>
      <c r="G40" s="25">
        <f t="shared" si="1"/>
        <v>5379421</v>
      </c>
      <c r="H40" s="25">
        <f t="shared" si="1"/>
        <v>0</v>
      </c>
      <c r="I40" s="25">
        <f t="shared" si="1"/>
        <v>-336896180</v>
      </c>
      <c r="J40" s="25">
        <f t="shared" si="1"/>
        <v>99540120</v>
      </c>
    </row>
    <row r="41" spans="3:10" ht="14.25" customHeight="1" thickTop="1">
      <c r="C41" s="29"/>
      <c r="D41" s="29"/>
      <c r="E41" s="29"/>
      <c r="F41" s="29"/>
      <c r="G41" s="29"/>
      <c r="H41" s="29"/>
      <c r="I41" s="29"/>
      <c r="J41" s="29"/>
    </row>
    <row r="42" ht="12.75">
      <c r="B42" s="7"/>
    </row>
    <row r="43" ht="12.75">
      <c r="B43" s="7" t="s">
        <v>123</v>
      </c>
    </row>
    <row r="45" ht="12.75">
      <c r="I45" s="26"/>
    </row>
    <row r="47" ht="12.75">
      <c r="I47" s="33"/>
    </row>
    <row r="48" ht="12.75">
      <c r="I48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wongkv</cp:lastModifiedBy>
  <cp:lastPrinted>2007-11-21T01:37:32Z</cp:lastPrinted>
  <dcterms:created xsi:type="dcterms:W3CDTF">2002-11-14T01:39:00Z</dcterms:created>
  <dcterms:modified xsi:type="dcterms:W3CDTF">2007-11-21T01:38:16Z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