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'BalSheet'!$A$1:$D$55</definedName>
    <definedName name="_xlnm.Print_Area" localSheetId="0">'Cashflow'!$A$1:$H$66</definedName>
    <definedName name="_xlnm.Print_Area" localSheetId="3">'Equity '!$A$1:$J$38</definedName>
    <definedName name="_xlnm.Print_Area" localSheetId="1">'Income'!$A$1:$H$41</definedName>
  </definedNames>
  <calcPr fullCalcOnLoad="1"/>
</workbook>
</file>

<file path=xl/sharedStrings.xml><?xml version="1.0" encoding="utf-8"?>
<sst xmlns="http://schemas.openxmlformats.org/spreadsheetml/2006/main" count="256" uniqueCount="172">
  <si>
    <t>GLOBAL CARRIERS BERHAD</t>
  </si>
  <si>
    <t>Condensed Consolidated Cash Flow Statements</t>
  </si>
  <si>
    <t>Depreciation</t>
  </si>
  <si>
    <t>Amortisation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</si>
  <si>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</si>
  <si>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</si>
  <si>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</si>
  <si>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</si>
  <si>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</si>
  <si>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</si>
  <si>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</si>
  <si>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</si>
  <si>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</si>
  <si>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</si>
  <si>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</si>
  <si>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</si>
  <si>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</si>
  <si>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</si>
  <si>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</si>
  <si>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</si>
  <si>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</si>
  <si>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</si>
  <si>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</si>
  <si>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</si>
  <si>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</si>
  <si>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</si>
  <si>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</si>
  <si>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</si>
  <si>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</si>
  <si>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Reserve</t>
  </si>
  <si>
    <t>Accumulated</t>
  </si>
  <si>
    <t>Losses</t>
  </si>
  <si>
    <t>Total</t>
  </si>
  <si>
    <t>Finance Costs</t>
  </si>
  <si>
    <t>Attributable to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</si>
  <si>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</si>
  <si>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</si>
  <si>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</si>
  <si>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</si>
  <si>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</si>
  <si>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</si>
  <si>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</si>
  <si>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</si>
  <si>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</si>
  <si>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</si>
  <si>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>Deferred Expenditure</t>
  </si>
  <si>
    <t xml:space="preserve">        - Diluted (Sen)</t>
  </si>
  <si>
    <t xml:space="preserve">   Redeemable Convertible Cumulative Preference Shares - A </t>
  </si>
  <si>
    <t xml:space="preserve">   Redeemable Convertible Cumulative Preference Shares - B</t>
  </si>
  <si>
    <t xml:space="preserve">   Redeemable Convertible Cumulative Preference Shares - C</t>
  </si>
  <si>
    <t>RCCPS-A</t>
  </si>
  <si>
    <t>RCCPS-B</t>
  </si>
  <si>
    <t>RCCPS-C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</si>
  <si>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</si>
  <si>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</si>
  <si>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</si>
  <si>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</si>
  <si>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</si>
  <si>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</si>
  <si>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   Redeemable Unsecured Loan Stock</t>
  </si>
  <si>
    <t xml:space="preserve">as at </t>
  </si>
  <si>
    <t xml:space="preserve"> 30/09/2002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</si>
  <si>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</si>
  <si>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</si>
  <si>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</si>
  <si>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</si>
  <si>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Quarter</t>
  </si>
  <si>
    <t>Ended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</si>
  <si>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</si>
  <si>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</si>
  <si>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</si>
  <si>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</si>
  <si>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</si>
  <si>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Profit/(Loss) after taxation for the Quarter / Period</t>
  </si>
  <si>
    <t>Reserve on</t>
  </si>
  <si>
    <t>Consolidation</t>
  </si>
  <si>
    <t>EPS - Basic*  (Sen)</t>
  </si>
  <si>
    <t xml:space="preserve">Period up to </t>
  </si>
  <si>
    <t xml:space="preserve"> Net changes in current assets</t>
  </si>
  <si>
    <t xml:space="preserve"> Net changes in current liabilities</t>
  </si>
  <si>
    <t>Preceding Year Corresponding</t>
  </si>
  <si>
    <t>Adjustment for non-cash flow items:-</t>
  </si>
  <si>
    <t>Other  Income</t>
  </si>
  <si>
    <t xml:space="preserve"> Net changes in inventories</t>
  </si>
  <si>
    <t xml:space="preserve">Net Current Assets </t>
  </si>
  <si>
    <t>Shareholders' Funds</t>
  </si>
  <si>
    <t xml:space="preserve">   Reserve on Consolidation</t>
  </si>
  <si>
    <t xml:space="preserve"> Less: Fixed deposits pledged</t>
  </si>
  <si>
    <t xml:space="preserve">Condensed Consolidated Balance Sheets </t>
  </si>
  <si>
    <t xml:space="preserve"> Settlement of term loan</t>
  </si>
  <si>
    <t>As at 1 January 2005</t>
  </si>
  <si>
    <t>Shipbuilding under construction</t>
  </si>
  <si>
    <t xml:space="preserve"> Shipbuilding under contruction</t>
  </si>
  <si>
    <t xml:space="preserve"> Net (increase) / decrease in fixed deposits pledged</t>
  </si>
  <si>
    <t xml:space="preserve"> RCCPS dividend paid</t>
  </si>
  <si>
    <t xml:space="preserve"> RULS interest paid</t>
  </si>
  <si>
    <t xml:space="preserve"> Redemption of RULS</t>
  </si>
  <si>
    <t>Cash &amp; cash equivalent at end of the period</t>
  </si>
  <si>
    <t>Cash &amp; cash equivalents at beginning of the period</t>
  </si>
  <si>
    <t>30/09/2004</t>
  </si>
  <si>
    <t>9-month</t>
  </si>
  <si>
    <t>30/09/2005</t>
  </si>
  <si>
    <t xml:space="preserve">  Redeemable Unsecured Loan Stock</t>
  </si>
  <si>
    <t>RM'000</t>
  </si>
  <si>
    <t>Profit/(Loss) before tax</t>
  </si>
  <si>
    <t>Profit/(Loss) after tax and minority interest</t>
  </si>
  <si>
    <t>Net profir/(loss) for the period</t>
  </si>
  <si>
    <t>Basic earnings/(loss) per share (sen)</t>
  </si>
  <si>
    <t>Dividend per share (sen)</t>
  </si>
  <si>
    <t>As at End of current Quarter</t>
  </si>
  <si>
    <t>As at Preceding Financial Year</t>
  </si>
  <si>
    <t>Net tangible assets per share (RM)</t>
  </si>
  <si>
    <t>Part A2: SUMMARY OF KEY FINANCIAL INFORMATION</t>
  </si>
  <si>
    <t>Profit/(Loss) from operations</t>
  </si>
  <si>
    <t>Gross interest income</t>
  </si>
  <si>
    <t>Gross interest expense</t>
  </si>
  <si>
    <t>Part A3: ADDITIONAL INFORMATION</t>
  </si>
  <si>
    <t xml:space="preserve"> 31 December 2005</t>
  </si>
  <si>
    <t>Profit from Operations</t>
  </si>
  <si>
    <t xml:space="preserve"> Repayment of Non-revolving term loan</t>
  </si>
  <si>
    <t xml:space="preserve"> Non-Revolving term loan</t>
  </si>
  <si>
    <t>Profit before taxation</t>
  </si>
  <si>
    <t>As at 1 January 2006</t>
  </si>
  <si>
    <t xml:space="preserve">   Net assets per share attributable to ordinary equity holders</t>
  </si>
  <si>
    <t xml:space="preserve">    </t>
  </si>
  <si>
    <t xml:space="preserve">   Diluted Net assets per share attributable to ordinary equity holders</t>
  </si>
  <si>
    <t>Profit  before tax</t>
  </si>
  <si>
    <t>CASH FLOWS FROM OPERATING ACTIVITIES</t>
  </si>
  <si>
    <t>Audited</t>
  </si>
  <si>
    <t>This quarterly financial report must be read in conjunction with the 2005 Audited Financial Statements.</t>
  </si>
  <si>
    <t xml:space="preserve"> </t>
  </si>
  <si>
    <t xml:space="preserve">   period.</t>
  </si>
  <si>
    <t>Interest expenses</t>
  </si>
  <si>
    <t xml:space="preserve"> Sale proceeds from disposal of property, plant and equipment</t>
  </si>
  <si>
    <t>RCCPS payment</t>
  </si>
  <si>
    <t>Conversion of RCCPS A &amp; C to Ordinary share</t>
  </si>
  <si>
    <t>Worksheet for EPS:-</t>
  </si>
  <si>
    <t>Qtr</t>
  </si>
  <si>
    <t>Period</t>
  </si>
  <si>
    <t>Number shares</t>
  </si>
  <si>
    <t xml:space="preserve"> Beginning of the year</t>
  </si>
  <si>
    <t>Conversion of RCCPS A &amp; C</t>
  </si>
  <si>
    <t>Weighted average number of share</t>
  </si>
  <si>
    <t>Profit after taxation</t>
  </si>
  <si>
    <t>Less: Pro-rated RCCPS 4% dividend</t>
  </si>
  <si>
    <t>RCCPS A,B &amp; C</t>
  </si>
  <si>
    <t>EPS - Basic</t>
  </si>
  <si>
    <t xml:space="preserve"> 30 September 2006</t>
  </si>
  <si>
    <t>Non Current Assets</t>
  </si>
  <si>
    <t>30/09/2006</t>
  </si>
  <si>
    <t>Period up to 30 September 2005</t>
  </si>
  <si>
    <t>As 30 September 2005</t>
  </si>
  <si>
    <t>Cumulative 9-month Period</t>
  </si>
  <si>
    <t>up to 30 September 2006</t>
  </si>
  <si>
    <t>As at 30 September 2006</t>
  </si>
  <si>
    <t>for the quarter ended  30 September 2006</t>
  </si>
  <si>
    <t xml:space="preserve"> (194,477,120 * 4% *  4/12) + (68,197,111 * 4% * 5/12)</t>
  </si>
  <si>
    <t>68,197,111 * 4% * 3/12</t>
  </si>
  <si>
    <t>* Cumulative current period after deducting the pro-rated 4% RCCPS dividends of RM681,971 for the quarter and RM3,729,647 for the</t>
  </si>
  <si>
    <t>Profit attributable to ordinary shareholders</t>
  </si>
  <si>
    <t>9 - month</t>
  </si>
  <si>
    <t xml:space="preserve"> Dividend paid</t>
  </si>
  <si>
    <t>First &amp; Final Dividend paid</t>
  </si>
  <si>
    <t>Profit from disposal of property, plant and equipment*</t>
  </si>
  <si>
    <t xml:space="preserve">        - diluted</t>
  </si>
  <si>
    <t xml:space="preserve"> 30 September 2005</t>
  </si>
  <si>
    <t xml:space="preserve"> Dry docking expenditure</t>
  </si>
  <si>
    <t xml:space="preserve"> Impairment losses - Investment property</t>
  </si>
  <si>
    <t>Impairment losses - Investment property</t>
  </si>
  <si>
    <t xml:space="preserve">                             - Property, Plant &amp; Equipment</t>
  </si>
  <si>
    <t xml:space="preserve"> * Including the write-off of inventory RM0.963 mil and deferred expenditure RM4.6 mil in relation to the sale of two containers.</t>
  </si>
  <si>
    <t xml:space="preserve">                               - Property, Plant &amp; Equipment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</si>
</sst>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9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10" xfId="15" applyNumberFormat="1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9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0" fontId="8" fillId="0" borderId="0" xfId="0" applyFont="1" applyBorder="1" applyAlignment="1">
      <alignment/>
    </xf>
    <xf numFmtId="185" fontId="8" fillId="0" borderId="0" xfId="0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39" fontId="2" fillId="0" borderId="0" xfId="15" applyNumberFormat="1" applyFont="1" applyBorder="1" applyAlignment="1">
      <alignment/>
    </xf>
    <xf numFmtId="185" fontId="1" fillId="0" borderId="2" xfId="15" applyNumberFormat="1" applyFont="1" applyBorder="1" applyAlignment="1">
      <alignment/>
    </xf>
    <xf numFmtId="2" fontId="2" fillId="0" borderId="0" xfId="0" applyNumberFormat="1" applyFont="1" applyAlignment="1">
      <alignment/>
    </xf>
    <xf numFmtId="185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85" fontId="1" fillId="0" borderId="0" xfId="15" applyNumberFormat="1" applyFont="1" applyAlignment="1">
      <alignment horizontal="center"/>
    </xf>
    <xf numFmtId="43" fontId="2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SheetLayoutView="100" workbookViewId="0" topLeftCell="A1">
      <selection activeCell="C64" sqref="C64"/>
    </sheetView>
  </sheetViews>
  <sheetFormatPr defaultColWidth="9.140625" defaultRowHeight="12.75" outlineLevelCol="1"/>
  <cols>
    <col min="1" max="1" width="5.7109375" style="2" customWidth="1"/>
    <col min="2" max="2" width="3.8515625" style="23" customWidth="1"/>
    <col min="3" max="3" width="54.00390625" style="2" customWidth="1"/>
    <col min="4" max="4" width="19.421875" style="2" customWidth="1"/>
    <col min="5" max="5" width="4.140625" style="2" customWidth="1"/>
    <col min="6" max="6" width="19.28125" style="2" customWidth="1"/>
    <col min="7" max="7" width="14.8515625" style="2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35"/>
      <c r="B1" s="36" t="s">
        <v>0</v>
      </c>
      <c r="C1" s="37"/>
      <c r="D1" s="35"/>
      <c r="E1" s="35"/>
      <c r="F1" s="35"/>
    </row>
    <row r="2" spans="1:6" ht="15.75">
      <c r="A2" s="35"/>
      <c r="B2" s="36" t="s">
        <v>1</v>
      </c>
      <c r="C2" s="37"/>
      <c r="D2" s="35"/>
      <c r="E2" s="35"/>
      <c r="F2" s="35"/>
    </row>
    <row r="3" spans="1:7" ht="15.75">
      <c r="A3" s="35"/>
      <c r="B3" s="36"/>
      <c r="C3" s="37"/>
      <c r="D3" s="38" t="s">
        <v>9</v>
      </c>
      <c r="E3" s="38"/>
      <c r="F3" s="38" t="s">
        <v>9</v>
      </c>
      <c r="G3" s="3"/>
    </row>
    <row r="4" spans="1:7" ht="15.75">
      <c r="A4" s="35"/>
      <c r="B4" s="36"/>
      <c r="C4" s="37"/>
      <c r="D4" s="38" t="s">
        <v>100</v>
      </c>
      <c r="E4" s="38"/>
      <c r="F4" s="38" t="s">
        <v>100</v>
      </c>
      <c r="G4" s="3"/>
    </row>
    <row r="5" spans="1:8" ht="15.75">
      <c r="A5" s="35"/>
      <c r="B5" s="36"/>
      <c r="C5" s="37"/>
      <c r="D5" s="38" t="s">
        <v>43</v>
      </c>
      <c r="E5" s="38"/>
      <c r="F5" s="38" t="s">
        <v>77</v>
      </c>
      <c r="G5" s="3"/>
      <c r="H5" s="3" t="s">
        <v>44</v>
      </c>
    </row>
    <row r="6" spans="1:8" s="1" customFormat="1" ht="15.75">
      <c r="A6" s="37"/>
      <c r="B6" s="36"/>
      <c r="C6" s="37"/>
      <c r="D6" s="39" t="s">
        <v>147</v>
      </c>
      <c r="E6" s="39"/>
      <c r="F6" s="39" t="s">
        <v>165</v>
      </c>
      <c r="G6" s="24"/>
      <c r="H6" s="24">
        <v>37621</v>
      </c>
    </row>
    <row r="7" spans="1:8" s="1" customFormat="1" ht="15.75">
      <c r="A7" s="37"/>
      <c r="B7" s="36"/>
      <c r="C7" s="37"/>
      <c r="D7" s="38" t="s">
        <v>4</v>
      </c>
      <c r="E7" s="38"/>
      <c r="F7" s="38" t="s">
        <v>4</v>
      </c>
      <c r="G7" s="3"/>
      <c r="H7" s="3" t="s">
        <v>4</v>
      </c>
    </row>
    <row r="8" spans="1:8" s="1" customFormat="1" ht="15.75">
      <c r="A8" s="37"/>
      <c r="B8" s="36"/>
      <c r="C8" s="37"/>
      <c r="D8" s="38"/>
      <c r="E8" s="38"/>
      <c r="F8" s="38"/>
      <c r="G8" s="3"/>
      <c r="H8" s="3"/>
    </row>
    <row r="9" spans="1:6" ht="15.75">
      <c r="A9" s="35"/>
      <c r="B9" s="36" t="s">
        <v>127</v>
      </c>
      <c r="C9" s="35"/>
      <c r="D9" s="35"/>
      <c r="E9" s="35"/>
      <c r="F9" s="35"/>
    </row>
    <row r="10" spans="1:8" ht="15.75">
      <c r="A10" s="35"/>
      <c r="B10" s="40" t="s">
        <v>126</v>
      </c>
      <c r="C10" s="35"/>
      <c r="D10" s="41">
        <f>+Income!E28</f>
        <v>35759279</v>
      </c>
      <c r="E10" s="41"/>
      <c r="F10" s="41">
        <v>20021955</v>
      </c>
      <c r="G10" s="5"/>
      <c r="H10" s="5">
        <v>-59573272</v>
      </c>
    </row>
    <row r="11" spans="1:7" ht="15.75">
      <c r="A11" s="35"/>
      <c r="B11" s="40"/>
      <c r="C11" s="35"/>
      <c r="D11" s="41"/>
      <c r="E11" s="41"/>
      <c r="F11" s="41"/>
      <c r="G11" s="5"/>
    </row>
    <row r="12" spans="1:7" ht="15.75">
      <c r="A12" s="35"/>
      <c r="B12" s="40" t="s">
        <v>81</v>
      </c>
      <c r="C12" s="35"/>
      <c r="D12" s="41"/>
      <c r="E12" s="41"/>
      <c r="F12" s="41"/>
      <c r="G12" s="5"/>
    </row>
    <row r="13" spans="1:8" ht="15.75">
      <c r="A13" s="35"/>
      <c r="B13" s="40"/>
      <c r="C13" s="40" t="s">
        <v>2</v>
      </c>
      <c r="D13" s="41">
        <v>5931888</v>
      </c>
      <c r="E13" s="41"/>
      <c r="F13" s="41">
        <v>6997945</v>
      </c>
      <c r="G13" s="5"/>
      <c r="H13" s="5">
        <v>14541180</v>
      </c>
    </row>
    <row r="14" spans="1:8" ht="15.75">
      <c r="A14" s="35"/>
      <c r="B14" s="40"/>
      <c r="C14" s="40" t="s">
        <v>3</v>
      </c>
      <c r="D14" s="41">
        <v>3162619</v>
      </c>
      <c r="E14" s="41"/>
      <c r="F14" s="41">
        <v>4992135</v>
      </c>
      <c r="G14" s="5"/>
      <c r="H14" s="5">
        <v>9245824</v>
      </c>
    </row>
    <row r="15" spans="1:8" ht="15.75">
      <c r="A15" s="35"/>
      <c r="B15" s="40"/>
      <c r="C15" s="40" t="s">
        <v>168</v>
      </c>
      <c r="D15" s="41">
        <v>7278806</v>
      </c>
      <c r="E15" s="41"/>
      <c r="F15" s="41">
        <v>0</v>
      </c>
      <c r="G15" s="5"/>
      <c r="H15" s="5"/>
    </row>
    <row r="16" spans="1:8" ht="15.75">
      <c r="A16" s="35"/>
      <c r="B16" s="40"/>
      <c r="C16" s="40" t="s">
        <v>169</v>
      </c>
      <c r="D16" s="41">
        <v>17012587</v>
      </c>
      <c r="E16" s="41"/>
      <c r="F16" s="41">
        <v>0</v>
      </c>
      <c r="G16" s="5"/>
      <c r="H16" s="5"/>
    </row>
    <row r="17" spans="1:8" ht="15.75">
      <c r="A17" s="35"/>
      <c r="B17" s="40"/>
      <c r="C17" s="40" t="s">
        <v>132</v>
      </c>
      <c r="D17" s="41">
        <v>4056584</v>
      </c>
      <c r="E17" s="41"/>
      <c r="F17" s="41">
        <v>4573178</v>
      </c>
      <c r="G17" s="5"/>
      <c r="H17" s="5"/>
    </row>
    <row r="18" spans="1:8" ht="15.75">
      <c r="A18" s="35"/>
      <c r="B18" s="40"/>
      <c r="C18" s="40" t="s">
        <v>163</v>
      </c>
      <c r="D18" s="42">
        <v>-45147893</v>
      </c>
      <c r="E18" s="42"/>
      <c r="F18" s="42">
        <v>0</v>
      </c>
      <c r="G18" s="5"/>
      <c r="H18" s="5"/>
    </row>
    <row r="19" spans="1:8" ht="19.5" customHeight="1">
      <c r="A19" s="35"/>
      <c r="B19" s="40" t="s">
        <v>39</v>
      </c>
      <c r="C19" s="35"/>
      <c r="D19" s="43">
        <f>SUM(D10:D18)</f>
        <v>28053870</v>
      </c>
      <c r="E19" s="43"/>
      <c r="F19" s="43">
        <f>SUM(F10:F18)</f>
        <v>36585213</v>
      </c>
      <c r="G19" s="20"/>
      <c r="H19" s="20"/>
    </row>
    <row r="20" spans="1:8" ht="15.75">
      <c r="A20" s="35"/>
      <c r="B20" s="40"/>
      <c r="C20" s="35"/>
      <c r="D20" s="41"/>
      <c r="E20" s="43"/>
      <c r="F20" s="41"/>
      <c r="G20" s="5"/>
      <c r="H20" s="5"/>
    </row>
    <row r="21" spans="1:8" ht="16.5" customHeight="1">
      <c r="A21" s="35"/>
      <c r="B21" s="40" t="s">
        <v>5</v>
      </c>
      <c r="C21" s="35"/>
      <c r="D21" s="41"/>
      <c r="E21" s="43"/>
      <c r="F21" s="41"/>
      <c r="G21" s="5"/>
      <c r="H21" s="5"/>
    </row>
    <row r="22" spans="1:8" ht="16.5" customHeight="1">
      <c r="A22" s="35"/>
      <c r="B22" s="40"/>
      <c r="C22" s="35" t="s">
        <v>78</v>
      </c>
      <c r="D22" s="41">
        <v>-2952827</v>
      </c>
      <c r="E22" s="43"/>
      <c r="F22" s="41">
        <v>5088043</v>
      </c>
      <c r="G22" s="5"/>
      <c r="H22" s="5"/>
    </row>
    <row r="23" spans="1:8" ht="16.5" customHeight="1">
      <c r="A23" s="35"/>
      <c r="B23" s="40"/>
      <c r="C23" s="35" t="s">
        <v>83</v>
      </c>
      <c r="D23" s="41">
        <v>0</v>
      </c>
      <c r="E23" s="43"/>
      <c r="F23" s="41">
        <v>0</v>
      </c>
      <c r="G23" s="5"/>
      <c r="H23" s="5"/>
    </row>
    <row r="24" spans="1:8" ht="16.5" customHeight="1">
      <c r="A24" s="35"/>
      <c r="B24" s="40"/>
      <c r="C24" s="35" t="s">
        <v>79</v>
      </c>
      <c r="D24" s="42">
        <v>-6192356</v>
      </c>
      <c r="E24" s="42"/>
      <c r="F24" s="42">
        <v>12653</v>
      </c>
      <c r="G24" s="43"/>
      <c r="H24" s="5"/>
    </row>
    <row r="25" spans="1:9" ht="19.5" customHeight="1">
      <c r="A25" s="35"/>
      <c r="B25" s="40" t="s">
        <v>36</v>
      </c>
      <c r="C25" s="35"/>
      <c r="D25" s="43">
        <f>SUM(D19:D24)</f>
        <v>18908687</v>
      </c>
      <c r="E25" s="43"/>
      <c r="F25" s="43">
        <f>SUM(F19:F24)</f>
        <v>41685909</v>
      </c>
      <c r="G25" s="20"/>
      <c r="H25" s="20">
        <f>SUM(H19:H24)</f>
        <v>0</v>
      </c>
      <c r="I25" s="28"/>
    </row>
    <row r="26" spans="1:9" ht="14.25" customHeight="1">
      <c r="A26" s="35"/>
      <c r="B26" s="40" t="s">
        <v>54</v>
      </c>
      <c r="C26" s="35"/>
      <c r="D26" s="42">
        <v>-63105</v>
      </c>
      <c r="E26" s="42"/>
      <c r="F26" s="42">
        <v>-17151</v>
      </c>
      <c r="G26" s="20"/>
      <c r="H26" s="20">
        <v>-175733</v>
      </c>
      <c r="I26" s="29"/>
    </row>
    <row r="27" spans="1:8" ht="19.5" customHeight="1">
      <c r="A27" s="35"/>
      <c r="B27" s="40" t="s">
        <v>56</v>
      </c>
      <c r="C27" s="35"/>
      <c r="D27" s="44">
        <f>SUM(D25:D26)</f>
        <v>18845582</v>
      </c>
      <c r="E27" s="44"/>
      <c r="F27" s="44">
        <f>SUM(F25:F26)</f>
        <v>41668758</v>
      </c>
      <c r="G27" s="20"/>
      <c r="H27" s="21">
        <f>SUM(H25:H26)</f>
        <v>-175733</v>
      </c>
    </row>
    <row r="28" spans="1:8" ht="15.75">
      <c r="A28" s="35"/>
      <c r="B28" s="40"/>
      <c r="C28" s="35"/>
      <c r="D28" s="41"/>
      <c r="E28" s="43"/>
      <c r="F28" s="41"/>
      <c r="G28" s="20"/>
      <c r="H28" s="5"/>
    </row>
    <row r="29" spans="1:8" ht="17.25" customHeight="1">
      <c r="A29" s="35"/>
      <c r="B29" s="36" t="s">
        <v>6</v>
      </c>
      <c r="C29" s="35"/>
      <c r="D29" s="41"/>
      <c r="E29" s="43"/>
      <c r="F29" s="41"/>
      <c r="G29" s="20"/>
      <c r="H29" s="5"/>
    </row>
    <row r="30" spans="1:9" ht="15.75">
      <c r="A30" s="35"/>
      <c r="B30" s="40" t="s">
        <v>72</v>
      </c>
      <c r="C30" s="35"/>
      <c r="D30" s="41">
        <v>-240821</v>
      </c>
      <c r="E30" s="43"/>
      <c r="F30" s="41">
        <v>-1048598</v>
      </c>
      <c r="G30" s="20"/>
      <c r="H30" s="5">
        <v>-134084</v>
      </c>
      <c r="I30" s="27"/>
    </row>
    <row r="31" spans="1:9" ht="15.75">
      <c r="A31" s="35"/>
      <c r="B31" s="40" t="s">
        <v>133</v>
      </c>
      <c r="C31" s="35"/>
      <c r="D31" s="41">
        <v>89554074</v>
      </c>
      <c r="E31" s="43"/>
      <c r="F31" s="41">
        <v>0</v>
      </c>
      <c r="G31" s="20"/>
      <c r="H31" s="5"/>
      <c r="I31" s="27"/>
    </row>
    <row r="32" spans="1:9" ht="15.75">
      <c r="A32" s="35"/>
      <c r="B32" s="40" t="s">
        <v>92</v>
      </c>
      <c r="C32" s="35"/>
      <c r="D32" s="41">
        <v>-783974</v>
      </c>
      <c r="E32" s="43"/>
      <c r="F32" s="41">
        <v>-20175641</v>
      </c>
      <c r="G32" s="20"/>
      <c r="H32" s="5">
        <v>312000</v>
      </c>
      <c r="I32" s="27"/>
    </row>
    <row r="33" spans="1:9" ht="14.25" customHeight="1">
      <c r="A33" s="35"/>
      <c r="B33" s="40" t="s">
        <v>166</v>
      </c>
      <c r="C33" s="35"/>
      <c r="D33" s="42">
        <v>-3797078</v>
      </c>
      <c r="E33" s="42"/>
      <c r="F33" s="42">
        <v>-7615601</v>
      </c>
      <c r="G33" s="20"/>
      <c r="H33" s="5">
        <v>-7054286</v>
      </c>
      <c r="I33" s="27"/>
    </row>
    <row r="34" spans="1:8" ht="16.5" customHeight="1">
      <c r="A34" s="35"/>
      <c r="B34" s="40"/>
      <c r="C34" s="35"/>
      <c r="D34" s="44">
        <f>SUM(D30:D33)</f>
        <v>84732201</v>
      </c>
      <c r="E34" s="44"/>
      <c r="F34" s="44">
        <f>SUM(F30:F33)</f>
        <v>-28839840</v>
      </c>
      <c r="G34" s="20"/>
      <c r="H34" s="21">
        <f>SUM(H30:H33)</f>
        <v>-6876370</v>
      </c>
    </row>
    <row r="35" spans="1:8" ht="16.5" customHeight="1">
      <c r="A35" s="35"/>
      <c r="B35" s="40"/>
      <c r="C35" s="35"/>
      <c r="D35" s="43"/>
      <c r="E35" s="43"/>
      <c r="F35" s="43"/>
      <c r="G35" s="20"/>
      <c r="H35" s="20"/>
    </row>
    <row r="36" spans="1:8" ht="16.5" customHeight="1">
      <c r="A36" s="35"/>
      <c r="B36" s="36" t="s">
        <v>53</v>
      </c>
      <c r="C36" s="35"/>
      <c r="D36" s="43"/>
      <c r="E36" s="43"/>
      <c r="F36" s="43"/>
      <c r="G36" s="20"/>
      <c r="H36" s="20"/>
    </row>
    <row r="37" spans="1:8" ht="16.5" customHeight="1">
      <c r="A37" s="35"/>
      <c r="B37" s="40" t="s">
        <v>93</v>
      </c>
      <c r="C37" s="35"/>
      <c r="D37" s="43">
        <v>0</v>
      </c>
      <c r="E37" s="43"/>
      <c r="F37" s="43">
        <v>-498357</v>
      </c>
      <c r="G37" s="20"/>
      <c r="H37" s="20"/>
    </row>
    <row r="38" spans="1:8" ht="16.5" customHeight="1" hidden="1">
      <c r="A38" s="35"/>
      <c r="B38" s="40" t="s">
        <v>94</v>
      </c>
      <c r="C38" s="35"/>
      <c r="D38" s="43">
        <v>0</v>
      </c>
      <c r="E38" s="43"/>
      <c r="F38" s="43">
        <v>0</v>
      </c>
      <c r="G38" s="20"/>
      <c r="H38" s="20"/>
    </row>
    <row r="39" spans="1:8" ht="16.5" customHeight="1" hidden="1">
      <c r="A39" s="35"/>
      <c r="B39" s="40" t="s">
        <v>95</v>
      </c>
      <c r="C39" s="35"/>
      <c r="D39" s="43">
        <v>0</v>
      </c>
      <c r="E39" s="43"/>
      <c r="F39" s="43">
        <v>0</v>
      </c>
      <c r="G39" s="20"/>
      <c r="H39" s="20"/>
    </row>
    <row r="40" spans="1:8" ht="16.5" customHeight="1" hidden="1">
      <c r="A40" s="35"/>
      <c r="B40" s="40" t="s">
        <v>96</v>
      </c>
      <c r="C40" s="35"/>
      <c r="D40" s="43">
        <v>0</v>
      </c>
      <c r="E40" s="43"/>
      <c r="F40" s="43">
        <v>0</v>
      </c>
      <c r="G40" s="20"/>
      <c r="H40" s="20"/>
    </row>
    <row r="41" spans="1:8" ht="16.5" customHeight="1">
      <c r="A41" s="35"/>
      <c r="B41" s="40" t="s">
        <v>120</v>
      </c>
      <c r="C41" s="35"/>
      <c r="D41" s="43">
        <v>0</v>
      </c>
      <c r="E41" s="43"/>
      <c r="F41" s="43">
        <v>14649000</v>
      </c>
      <c r="G41" s="20"/>
      <c r="H41" s="20"/>
    </row>
    <row r="42" spans="1:8" ht="16.5" customHeight="1">
      <c r="A42" s="35"/>
      <c r="B42" s="40" t="s">
        <v>94</v>
      </c>
      <c r="C42" s="35"/>
      <c r="D42" s="43">
        <v>-7779085</v>
      </c>
      <c r="E42" s="43"/>
      <c r="F42" s="43">
        <v>-7779085</v>
      </c>
      <c r="G42" s="20"/>
      <c r="H42" s="20"/>
    </row>
    <row r="43" spans="1:8" ht="16.5" customHeight="1">
      <c r="A43" s="35"/>
      <c r="B43" s="40" t="s">
        <v>95</v>
      </c>
      <c r="C43" s="35"/>
      <c r="D43" s="43">
        <v>-4056584</v>
      </c>
      <c r="E43" s="43"/>
      <c r="F43" s="43">
        <v>-6402842</v>
      </c>
      <c r="G43" s="20"/>
      <c r="H43" s="20"/>
    </row>
    <row r="44" spans="1:8" ht="16.5" customHeight="1">
      <c r="A44" s="35"/>
      <c r="B44" s="40" t="s">
        <v>161</v>
      </c>
      <c r="C44" s="35"/>
      <c r="D44" s="43">
        <v>-3628598</v>
      </c>
      <c r="E44" s="43"/>
      <c r="F44" s="43">
        <v>-3628598</v>
      </c>
      <c r="G44" s="20"/>
      <c r="H44" s="20"/>
    </row>
    <row r="45" spans="1:8" ht="16.5" customHeight="1">
      <c r="A45" s="35"/>
      <c r="B45" s="40" t="s">
        <v>96</v>
      </c>
      <c r="C45" s="35"/>
      <c r="D45" s="43">
        <v>-17867774</v>
      </c>
      <c r="E45" s="43"/>
      <c r="F45" s="43">
        <v>-17031700</v>
      </c>
      <c r="G45" s="20"/>
      <c r="H45" s="20"/>
    </row>
    <row r="46" ht="12.75">
      <c r="B46" s="23" t="s">
        <v>130</v>
      </c>
    </row>
    <row r="47" spans="1:8" ht="16.5" customHeight="1" hidden="1">
      <c r="A47" s="35"/>
      <c r="B47" s="40" t="s">
        <v>119</v>
      </c>
      <c r="C47" s="35"/>
      <c r="D47" s="43">
        <v>0</v>
      </c>
      <c r="E47" s="43"/>
      <c r="F47" s="43">
        <v>0</v>
      </c>
      <c r="G47" s="20"/>
      <c r="H47" s="20"/>
    </row>
    <row r="48" spans="1:8" ht="17.25" customHeight="1" hidden="1">
      <c r="A48" s="35"/>
      <c r="B48" s="40" t="s">
        <v>89</v>
      </c>
      <c r="C48" s="35"/>
      <c r="D48" s="43">
        <v>0</v>
      </c>
      <c r="E48" s="43"/>
      <c r="F48" s="43">
        <v>0</v>
      </c>
      <c r="G48" s="20"/>
      <c r="H48" s="20">
        <v>0</v>
      </c>
    </row>
    <row r="49" spans="1:8" ht="16.5" customHeight="1">
      <c r="A49" s="35"/>
      <c r="B49" s="40"/>
      <c r="C49" s="35"/>
      <c r="D49" s="44">
        <f>SUM(D37:D48)</f>
        <v>-33332041</v>
      </c>
      <c r="E49" s="44"/>
      <c r="F49" s="44">
        <f>SUM(F37:F48)</f>
        <v>-20691582</v>
      </c>
      <c r="G49" s="20"/>
      <c r="H49" s="21">
        <f>SUM(H48:H48)</f>
        <v>0</v>
      </c>
    </row>
    <row r="50" spans="1:8" ht="16.5" customHeight="1">
      <c r="A50" s="35"/>
      <c r="B50" s="40"/>
      <c r="C50" s="35"/>
      <c r="D50" s="43"/>
      <c r="E50" s="43"/>
      <c r="F50" s="43"/>
      <c r="G50" s="20"/>
      <c r="H50" s="20"/>
    </row>
    <row r="51" spans="1:8" ht="17.25" customHeight="1">
      <c r="A51" s="35"/>
      <c r="B51" s="36" t="s">
        <v>7</v>
      </c>
      <c r="C51" s="35"/>
      <c r="D51" s="41"/>
      <c r="E51" s="43"/>
      <c r="F51" s="41"/>
      <c r="G51" s="20"/>
      <c r="H51" s="5"/>
    </row>
    <row r="52" spans="1:8" ht="15.75">
      <c r="A52" s="35"/>
      <c r="B52" s="40" t="s">
        <v>40</v>
      </c>
      <c r="C52" s="35"/>
      <c r="D52" s="41">
        <f>D27+D34+D49</f>
        <v>70245742</v>
      </c>
      <c r="E52" s="43"/>
      <c r="F52" s="43">
        <f>F27+F34+F49</f>
        <v>-7862664</v>
      </c>
      <c r="G52" s="20"/>
      <c r="H52" s="5">
        <f>H27+H34+H49</f>
        <v>-7052103</v>
      </c>
    </row>
    <row r="53" spans="1:8" ht="15.75">
      <c r="A53" s="35"/>
      <c r="B53" s="40" t="s">
        <v>98</v>
      </c>
      <c r="C53" s="35"/>
      <c r="D53" s="42">
        <f>50464519</f>
        <v>50464519</v>
      </c>
      <c r="E53" s="42"/>
      <c r="F53" s="42">
        <v>39670172</v>
      </c>
      <c r="G53" s="20"/>
      <c r="H53" s="5">
        <v>-3326944</v>
      </c>
    </row>
    <row r="54" spans="1:8" ht="21.75" customHeight="1" thickBot="1">
      <c r="A54" s="35"/>
      <c r="B54" s="40" t="s">
        <v>97</v>
      </c>
      <c r="C54" s="35"/>
      <c r="D54" s="45">
        <f>SUM(D52:D53)</f>
        <v>120710261</v>
      </c>
      <c r="E54" s="45"/>
      <c r="F54" s="45">
        <f>SUM(F52:F53)</f>
        <v>31807508</v>
      </c>
      <c r="G54" s="20"/>
      <c r="H54" s="10">
        <f>SUM(H52:H53)</f>
        <v>-10379047</v>
      </c>
    </row>
    <row r="55" spans="1:8" ht="16.5" thickTop="1">
      <c r="A55" s="35"/>
      <c r="B55" s="40"/>
      <c r="C55" s="35"/>
      <c r="D55" s="41"/>
      <c r="E55" s="43"/>
      <c r="F55" s="41"/>
      <c r="G55" s="5"/>
      <c r="H55" s="5"/>
    </row>
    <row r="56" spans="1:8" ht="15.75">
      <c r="A56" s="35"/>
      <c r="B56" s="40"/>
      <c r="C56" s="35"/>
      <c r="D56" s="41"/>
      <c r="E56" s="43"/>
      <c r="F56" s="41"/>
      <c r="G56" s="5"/>
      <c r="H56" s="5"/>
    </row>
    <row r="57" spans="1:8" ht="17.25" customHeight="1">
      <c r="A57" s="35"/>
      <c r="B57" s="36" t="s">
        <v>55</v>
      </c>
      <c r="C57" s="35"/>
      <c r="D57" s="41"/>
      <c r="E57" s="43"/>
      <c r="F57" s="41"/>
      <c r="G57" s="5"/>
      <c r="H57" s="5"/>
    </row>
    <row r="58" spans="1:9" ht="12.75" customHeight="1">
      <c r="A58" s="35"/>
      <c r="B58" s="40" t="s">
        <v>41</v>
      </c>
      <c r="C58" s="35"/>
      <c r="D58" s="41">
        <f>+BalSheet!C20</f>
        <v>30747900</v>
      </c>
      <c r="E58" s="43"/>
      <c r="F58" s="41">
        <v>23354006</v>
      </c>
      <c r="G58" s="5"/>
      <c r="H58" s="5">
        <v>3563029</v>
      </c>
      <c r="I58" s="27"/>
    </row>
    <row r="59" spans="1:9" ht="15.75">
      <c r="A59" s="35"/>
      <c r="B59" s="40" t="s">
        <v>42</v>
      </c>
      <c r="C59" s="35"/>
      <c r="D59" s="42">
        <f>+BalSheet!C21</f>
        <v>89962361</v>
      </c>
      <c r="E59" s="42"/>
      <c r="F59" s="42">
        <v>44039758</v>
      </c>
      <c r="G59" s="5"/>
      <c r="H59" s="5">
        <v>18766281</v>
      </c>
      <c r="I59" s="27"/>
    </row>
    <row r="60" spans="1:9" ht="15.75" customHeight="1">
      <c r="A60" s="35"/>
      <c r="B60" s="40"/>
      <c r="C60" s="35"/>
      <c r="D60" s="43">
        <f>SUM(D58:D59)</f>
        <v>120710261</v>
      </c>
      <c r="E60" s="43"/>
      <c r="F60" s="43">
        <f>SUM(F58:F59)</f>
        <v>67393764</v>
      </c>
      <c r="G60" s="5"/>
      <c r="H60" s="5"/>
      <c r="I60" s="27"/>
    </row>
    <row r="61" spans="1:9" ht="15.75">
      <c r="A61" s="35"/>
      <c r="B61" s="50" t="s">
        <v>87</v>
      </c>
      <c r="C61" s="51"/>
      <c r="D61" s="43">
        <v>0</v>
      </c>
      <c r="E61" s="43"/>
      <c r="F61" s="43">
        <v>-31957658</v>
      </c>
      <c r="G61" s="5"/>
      <c r="H61" s="5">
        <v>18766281</v>
      </c>
      <c r="I61" s="27"/>
    </row>
    <row r="62" spans="1:8" ht="17.25" customHeight="1" thickBot="1">
      <c r="A62" s="35"/>
      <c r="B62" s="50"/>
      <c r="C62" s="52"/>
      <c r="D62" s="45">
        <f>D60+D61</f>
        <v>120710261</v>
      </c>
      <c r="E62" s="45"/>
      <c r="F62" s="45">
        <f>F60+F61</f>
        <v>35436106</v>
      </c>
      <c r="G62" s="20"/>
      <c r="H62" s="20">
        <f>SUM(H58:H61)</f>
        <v>41095591</v>
      </c>
    </row>
    <row r="63" spans="1:8" ht="17.25" customHeight="1" thickTop="1">
      <c r="A63" s="35"/>
      <c r="B63" s="50"/>
      <c r="C63" s="52"/>
      <c r="D63" s="43"/>
      <c r="E63" s="43"/>
      <c r="F63" s="43"/>
      <c r="G63" s="20"/>
      <c r="H63" s="20"/>
    </row>
    <row r="64" spans="1:8" ht="17.25" customHeight="1">
      <c r="A64" s="35"/>
      <c r="B64" s="50"/>
      <c r="C64" s="58" t="s">
        <v>170</v>
      </c>
      <c r="D64" s="43"/>
      <c r="E64" s="43"/>
      <c r="F64" s="43"/>
      <c r="G64" s="20"/>
      <c r="H64" s="20"/>
    </row>
    <row r="65" spans="1:7" ht="15.75">
      <c r="A65" s="35"/>
      <c r="B65" s="40"/>
      <c r="C65" s="35"/>
      <c r="D65" s="41"/>
      <c r="E65" s="41"/>
      <c r="F65" s="41"/>
      <c r="G65" s="5"/>
    </row>
    <row r="66" spans="1:7" ht="15.75">
      <c r="A66" s="35"/>
      <c r="B66" s="40" t="s">
        <v>129</v>
      </c>
      <c r="C66" s="35"/>
      <c r="D66" s="41"/>
      <c r="E66" s="41"/>
      <c r="F66" s="41"/>
      <c r="G66" s="5"/>
    </row>
    <row r="67" spans="1:7" ht="15.75">
      <c r="A67" s="35"/>
      <c r="B67" s="40"/>
      <c r="C67" s="35"/>
      <c r="D67" s="41"/>
      <c r="E67" s="41"/>
      <c r="F67" s="41"/>
      <c r="G67" s="5"/>
    </row>
    <row r="68" spans="1:7" ht="15.75">
      <c r="A68" s="35"/>
      <c r="B68" s="40"/>
      <c r="C68" s="35"/>
      <c r="D68" s="41">
        <f>D62-D54</f>
        <v>0</v>
      </c>
      <c r="E68" s="41"/>
      <c r="F68" s="41"/>
      <c r="G68" s="5"/>
    </row>
    <row r="69" spans="1:7" ht="15.75">
      <c r="A69" s="35"/>
      <c r="B69" s="40"/>
      <c r="C69" s="35"/>
      <c r="D69" s="41"/>
      <c r="E69" s="41"/>
      <c r="F69" s="41"/>
      <c r="G69" s="5"/>
    </row>
    <row r="70" spans="1:7" ht="15.75">
      <c r="A70" s="35"/>
      <c r="B70" s="40"/>
      <c r="C70" s="35"/>
      <c r="D70" s="41"/>
      <c r="E70" s="41"/>
      <c r="F70" s="41"/>
      <c r="G70" s="5"/>
    </row>
    <row r="71" spans="1:7" ht="15.75">
      <c r="A71" s="35"/>
      <c r="B71" s="40"/>
      <c r="C71" s="35"/>
      <c r="D71" s="41"/>
      <c r="E71" s="41"/>
      <c r="F71" s="41"/>
      <c r="G71" s="5"/>
    </row>
    <row r="72" spans="1:7" ht="15.75">
      <c r="A72" s="35"/>
      <c r="B72" s="40"/>
      <c r="C72" s="35"/>
      <c r="D72" s="41"/>
      <c r="E72" s="41"/>
      <c r="F72" s="41"/>
      <c r="G72" s="5"/>
    </row>
    <row r="73" spans="1:7" ht="15.75">
      <c r="A73" s="35"/>
      <c r="B73" s="40"/>
      <c r="C73" s="35"/>
      <c r="D73" s="41"/>
      <c r="E73" s="41"/>
      <c r="F73" s="41"/>
      <c r="G73" s="5"/>
    </row>
    <row r="74" spans="1:7" ht="15.75">
      <c r="A74" s="35"/>
      <c r="B74" s="40"/>
      <c r="C74" s="35"/>
      <c r="D74" s="41"/>
      <c r="E74" s="41"/>
      <c r="F74" s="41"/>
      <c r="G74" s="5"/>
    </row>
    <row r="75" spans="1:6" ht="15.75">
      <c r="A75" s="35"/>
      <c r="B75" s="40"/>
      <c r="C75" s="35"/>
      <c r="D75" s="35"/>
      <c r="E75" s="35"/>
      <c r="F75" s="35"/>
    </row>
    <row r="76" spans="1:6" ht="15.75">
      <c r="A76" s="35"/>
      <c r="B76" s="40"/>
      <c r="C76" s="35"/>
      <c r="D76" s="35"/>
      <c r="E76" s="35"/>
      <c r="F76" s="35"/>
    </row>
    <row r="77" spans="1:6" ht="15.75">
      <c r="A77" s="35"/>
      <c r="B77" s="40"/>
      <c r="C77" s="35"/>
      <c r="D77" s="35"/>
      <c r="E77" s="35"/>
      <c r="F77" s="35"/>
    </row>
    <row r="78" spans="1:6" ht="15.75">
      <c r="A78" s="35"/>
      <c r="B78" s="40"/>
      <c r="C78" s="35"/>
      <c r="D78" s="35"/>
      <c r="E78" s="35"/>
      <c r="F78" s="35"/>
    </row>
    <row r="79" spans="1:6" ht="15.75">
      <c r="A79" s="35"/>
      <c r="B79" s="40"/>
      <c r="C79" s="35"/>
      <c r="D79" s="35"/>
      <c r="E79" s="35"/>
      <c r="F79" s="35"/>
    </row>
    <row r="80" spans="1:6" ht="15.75">
      <c r="A80" s="35"/>
      <c r="B80" s="40"/>
      <c r="C80" s="35"/>
      <c r="D80" s="35"/>
      <c r="E80" s="35"/>
      <c r="F80" s="35"/>
    </row>
    <row r="81" spans="1:6" ht="15.75">
      <c r="A81" s="35"/>
      <c r="B81" s="40"/>
      <c r="C81" s="35"/>
      <c r="D81" s="35"/>
      <c r="E81" s="35"/>
      <c r="F81" s="35"/>
    </row>
    <row r="82" spans="1:6" ht="15.75">
      <c r="A82" s="35"/>
      <c r="B82" s="40"/>
      <c r="C82" s="35"/>
      <c r="D82" s="35"/>
      <c r="E82" s="35"/>
      <c r="F82" s="35"/>
    </row>
    <row r="83" spans="1:6" ht="15.75">
      <c r="A83" s="35"/>
      <c r="B83" s="40"/>
      <c r="C83" s="35"/>
      <c r="D83" s="35"/>
      <c r="E83" s="35"/>
      <c r="F83" s="35"/>
    </row>
    <row r="84" spans="1:6" ht="15.75">
      <c r="A84" s="35"/>
      <c r="B84" s="40"/>
      <c r="C84" s="35"/>
      <c r="D84" s="35"/>
      <c r="E84" s="35"/>
      <c r="F84" s="35"/>
    </row>
    <row r="85" spans="1:6" ht="15.75">
      <c r="A85" s="35"/>
      <c r="B85" s="40"/>
      <c r="C85" s="35"/>
      <c r="D85" s="35"/>
      <c r="E85" s="35"/>
      <c r="F85" s="35"/>
    </row>
    <row r="86" spans="1:6" ht="15.75">
      <c r="A86" s="35"/>
      <c r="B86" s="40"/>
      <c r="C86" s="35"/>
      <c r="D86" s="35"/>
      <c r="E86" s="35"/>
      <c r="F86" s="35"/>
    </row>
    <row r="87" spans="1:6" ht="15.75">
      <c r="A87" s="35"/>
      <c r="B87" s="40"/>
      <c r="C87" s="35"/>
      <c r="D87" s="35"/>
      <c r="E87" s="35"/>
      <c r="F87" s="35"/>
    </row>
    <row r="88" spans="1:6" ht="15.75">
      <c r="A88" s="35"/>
      <c r="B88" s="40"/>
      <c r="C88" s="35"/>
      <c r="D88" s="35"/>
      <c r="E88" s="35"/>
      <c r="F88" s="35"/>
    </row>
    <row r="89" spans="1:6" ht="15.75">
      <c r="A89" s="35"/>
      <c r="B89" s="40"/>
      <c r="C89" s="35"/>
      <c r="D89" s="35"/>
      <c r="E89" s="35"/>
      <c r="F89" s="35"/>
    </row>
    <row r="90" spans="1:6" ht="15.75">
      <c r="A90" s="35"/>
      <c r="B90" s="40"/>
      <c r="C90" s="35"/>
      <c r="D90" s="35"/>
      <c r="E90" s="35"/>
      <c r="F90" s="35"/>
    </row>
    <row r="91" spans="1:6" ht="15.75">
      <c r="A91" s="35"/>
      <c r="B91" s="40"/>
      <c r="C91" s="35"/>
      <c r="D91" s="35"/>
      <c r="E91" s="35"/>
      <c r="F91" s="35"/>
    </row>
    <row r="92" spans="1:6" ht="15.75">
      <c r="A92" s="35"/>
      <c r="B92" s="40"/>
      <c r="C92" s="35"/>
      <c r="D92" s="35"/>
      <c r="E92" s="35"/>
      <c r="F92" s="35"/>
    </row>
    <row r="93" spans="1:6" ht="15.75">
      <c r="A93" s="35"/>
      <c r="B93" s="40"/>
      <c r="C93" s="35"/>
      <c r="D93" s="35"/>
      <c r="E93" s="35"/>
      <c r="F93" s="35"/>
    </row>
    <row r="94" spans="1:6" ht="15.75">
      <c r="A94" s="35"/>
      <c r="B94" s="40"/>
      <c r="C94" s="35"/>
      <c r="D94" s="35"/>
      <c r="E94" s="35"/>
      <c r="F94" s="35"/>
    </row>
    <row r="95" spans="1:6" ht="15.75">
      <c r="A95" s="35"/>
      <c r="B95" s="40"/>
      <c r="C95" s="35"/>
      <c r="D95" s="35"/>
      <c r="E95" s="35"/>
      <c r="F95" s="35"/>
    </row>
    <row r="96" spans="1:6" ht="15.75">
      <c r="A96" s="35"/>
      <c r="B96" s="40"/>
      <c r="C96" s="35"/>
      <c r="D96" s="35"/>
      <c r="E96" s="35"/>
      <c r="F96" s="35"/>
    </row>
    <row r="97" spans="1:6" ht="15.75">
      <c r="A97" s="35"/>
      <c r="B97" s="40"/>
      <c r="C97" s="35"/>
      <c r="D97" s="35"/>
      <c r="E97" s="35"/>
      <c r="F97" s="35"/>
    </row>
    <row r="98" spans="1:6" ht="15.75">
      <c r="A98" s="35"/>
      <c r="B98" s="40"/>
      <c r="C98" s="35"/>
      <c r="D98" s="35"/>
      <c r="E98" s="35"/>
      <c r="F98" s="35"/>
    </row>
    <row r="99" spans="1:6" ht="15.75">
      <c r="A99" s="35"/>
      <c r="B99" s="40"/>
      <c r="C99" s="35"/>
      <c r="D99" s="35"/>
      <c r="E99" s="35"/>
      <c r="F99" s="35"/>
    </row>
    <row r="100" spans="1:6" ht="15.75">
      <c r="A100" s="35"/>
      <c r="B100" s="40"/>
      <c r="C100" s="35"/>
      <c r="D100" s="35"/>
      <c r="E100" s="35"/>
      <c r="F100" s="35"/>
    </row>
    <row r="101" spans="1:6" ht="15.75">
      <c r="A101" s="35"/>
      <c r="B101" s="40"/>
      <c r="C101" s="35"/>
      <c r="D101" s="35"/>
      <c r="E101" s="35"/>
      <c r="F101" s="35"/>
    </row>
    <row r="102" spans="1:6" ht="15.75">
      <c r="A102" s="35"/>
      <c r="B102" s="40"/>
      <c r="C102" s="35"/>
      <c r="D102" s="35"/>
      <c r="E102" s="35"/>
      <c r="F102" s="35"/>
    </row>
    <row r="103" spans="1:6" ht="15.75">
      <c r="A103" s="35"/>
      <c r="B103" s="40"/>
      <c r="C103" s="35"/>
      <c r="D103" s="35"/>
      <c r="E103" s="35"/>
      <c r="F103" s="35"/>
    </row>
    <row r="104" spans="1:6" ht="15.75">
      <c r="A104" s="35"/>
      <c r="B104" s="40"/>
      <c r="C104" s="35"/>
      <c r="D104" s="35"/>
      <c r="E104" s="35"/>
      <c r="F104" s="35"/>
    </row>
    <row r="105" spans="1:6" ht="15.75">
      <c r="A105" s="35"/>
      <c r="B105" s="40"/>
      <c r="C105" s="35"/>
      <c r="D105" s="35"/>
      <c r="E105" s="35"/>
      <c r="F105" s="35"/>
    </row>
    <row r="106" spans="1:6" ht="15.75">
      <c r="A106" s="35"/>
      <c r="B106" s="40"/>
      <c r="C106" s="35"/>
      <c r="D106" s="35"/>
      <c r="E106" s="35"/>
      <c r="F106" s="35"/>
    </row>
    <row r="107" spans="1:6" ht="15.75">
      <c r="A107" s="35"/>
      <c r="B107" s="40"/>
      <c r="C107" s="35"/>
      <c r="D107" s="35"/>
      <c r="E107" s="35"/>
      <c r="F107" s="35"/>
    </row>
    <row r="108" spans="1:6" ht="15.75">
      <c r="A108" s="35"/>
      <c r="B108" s="40"/>
      <c r="C108" s="35"/>
      <c r="D108" s="35"/>
      <c r="E108" s="35"/>
      <c r="F108" s="35"/>
    </row>
    <row r="109" spans="1:6" ht="15.75">
      <c r="A109" s="35"/>
      <c r="B109" s="40"/>
      <c r="C109" s="35"/>
      <c r="D109" s="35"/>
      <c r="E109" s="35"/>
      <c r="F109" s="35"/>
    </row>
    <row r="110" spans="1:6" ht="15.75">
      <c r="A110" s="35"/>
      <c r="B110" s="40"/>
      <c r="C110" s="35"/>
      <c r="D110" s="35"/>
      <c r="E110" s="35"/>
      <c r="F110" s="35"/>
    </row>
    <row r="111" spans="1:6" ht="15.75">
      <c r="A111" s="35"/>
      <c r="B111" s="40"/>
      <c r="C111" s="35"/>
      <c r="D111" s="35"/>
      <c r="E111" s="35"/>
      <c r="F111" s="35"/>
    </row>
    <row r="112" spans="1:6" ht="15.75">
      <c r="A112" s="35"/>
      <c r="B112" s="40"/>
      <c r="C112" s="35"/>
      <c r="D112" s="35"/>
      <c r="E112" s="35"/>
      <c r="F112" s="35"/>
    </row>
    <row r="113" spans="1:6" ht="15.75">
      <c r="A113" s="35"/>
      <c r="B113" s="40"/>
      <c r="C113" s="35"/>
      <c r="D113" s="35"/>
      <c r="E113" s="35"/>
      <c r="F113" s="35"/>
    </row>
    <row r="114" spans="1:6" ht="15.75">
      <c r="A114" s="35"/>
      <c r="B114" s="40"/>
      <c r="C114" s="35"/>
      <c r="D114" s="35"/>
      <c r="E114" s="35"/>
      <c r="F114" s="35"/>
    </row>
    <row r="115" spans="1:6" ht="15.75">
      <c r="A115" s="35"/>
      <c r="B115" s="40"/>
      <c r="C115" s="35"/>
      <c r="D115" s="35"/>
      <c r="E115" s="35"/>
      <c r="F115" s="35"/>
    </row>
    <row r="116" spans="1:6" ht="15.75">
      <c r="A116" s="35"/>
      <c r="B116" s="40"/>
      <c r="C116" s="35"/>
      <c r="D116" s="35"/>
      <c r="E116" s="35"/>
      <c r="F116" s="35"/>
    </row>
    <row r="117" spans="1:6" ht="15.75">
      <c r="A117" s="35"/>
      <c r="B117" s="40"/>
      <c r="C117" s="35"/>
      <c r="D117" s="35"/>
      <c r="E117" s="35"/>
      <c r="F117" s="35"/>
    </row>
    <row r="118" spans="1:6" ht="15.75">
      <c r="A118" s="35"/>
      <c r="B118" s="40"/>
      <c r="C118" s="35"/>
      <c r="D118" s="35"/>
      <c r="E118" s="35"/>
      <c r="F118" s="35"/>
    </row>
    <row r="119" spans="1:6" ht="15.75">
      <c r="A119" s="35"/>
      <c r="B119" s="40"/>
      <c r="C119" s="35"/>
      <c r="D119" s="35"/>
      <c r="E119" s="35"/>
      <c r="F119" s="35"/>
    </row>
    <row r="120" spans="1:6" ht="15.75">
      <c r="A120" s="35"/>
      <c r="B120" s="40"/>
      <c r="C120" s="35"/>
      <c r="D120" s="35"/>
      <c r="E120" s="35"/>
      <c r="F120" s="35"/>
    </row>
    <row r="121" spans="1:6" ht="15.75">
      <c r="A121" s="35"/>
      <c r="B121" s="40"/>
      <c r="C121" s="35"/>
      <c r="D121" s="35"/>
      <c r="E121" s="35"/>
      <c r="F121" s="35"/>
    </row>
    <row r="122" spans="1:6" ht="15.75">
      <c r="A122" s="35"/>
      <c r="B122" s="40"/>
      <c r="C122" s="35"/>
      <c r="D122" s="35"/>
      <c r="E122" s="35"/>
      <c r="F122" s="35"/>
    </row>
    <row r="123" spans="1:6" ht="15.75">
      <c r="A123" s="35"/>
      <c r="B123" s="40"/>
      <c r="C123" s="35"/>
      <c r="D123" s="35"/>
      <c r="E123" s="35"/>
      <c r="F123" s="35"/>
    </row>
    <row r="124" spans="1:6" ht="15.75">
      <c r="A124" s="35"/>
      <c r="B124" s="40"/>
      <c r="C124" s="35"/>
      <c r="D124" s="35"/>
      <c r="E124" s="35"/>
      <c r="F124" s="35"/>
    </row>
    <row r="125" spans="1:6" ht="15.75">
      <c r="A125" s="35"/>
      <c r="B125" s="40"/>
      <c r="C125" s="35"/>
      <c r="D125" s="35"/>
      <c r="E125" s="35"/>
      <c r="F125" s="35"/>
    </row>
    <row r="126" spans="1:6" ht="15.75">
      <c r="A126" s="35"/>
      <c r="B126" s="40"/>
      <c r="C126" s="35"/>
      <c r="D126" s="35"/>
      <c r="E126" s="35"/>
      <c r="F126" s="35"/>
    </row>
    <row r="127" spans="1:6" ht="15.75">
      <c r="A127" s="35"/>
      <c r="B127" s="40"/>
      <c r="C127" s="35"/>
      <c r="D127" s="35"/>
      <c r="E127" s="35"/>
      <c r="F127" s="35"/>
    </row>
    <row r="128" spans="1:6" ht="15.75">
      <c r="A128" s="35"/>
      <c r="B128" s="40"/>
      <c r="C128" s="35"/>
      <c r="D128" s="35"/>
      <c r="E128" s="35"/>
      <c r="F128" s="35"/>
    </row>
    <row r="129" spans="1:6" ht="15.75">
      <c r="A129" s="35"/>
      <c r="B129" s="40"/>
      <c r="C129" s="35"/>
      <c r="D129" s="35"/>
      <c r="E129" s="35"/>
      <c r="F129" s="35"/>
    </row>
    <row r="130" spans="1:6" ht="15.75">
      <c r="A130" s="35"/>
      <c r="B130" s="40"/>
      <c r="C130" s="35"/>
      <c r="D130" s="35"/>
      <c r="E130" s="35"/>
      <c r="F130" s="35"/>
    </row>
    <row r="131" spans="1:6" ht="15.75">
      <c r="A131" s="35"/>
      <c r="B131" s="40"/>
      <c r="C131" s="35"/>
      <c r="D131" s="35"/>
      <c r="E131" s="35"/>
      <c r="F131" s="35"/>
    </row>
    <row r="132" spans="1:6" ht="15.75">
      <c r="A132" s="35"/>
      <c r="B132" s="40"/>
      <c r="C132" s="35"/>
      <c r="D132" s="35"/>
      <c r="E132" s="35"/>
      <c r="F132" s="35"/>
    </row>
    <row r="133" spans="1:6" ht="15.75">
      <c r="A133" s="35"/>
      <c r="B133" s="40"/>
      <c r="C133" s="35"/>
      <c r="D133" s="35"/>
      <c r="E133" s="35"/>
      <c r="F133" s="35"/>
    </row>
    <row r="134" spans="1:6" ht="15.75">
      <c r="A134" s="35"/>
      <c r="B134" s="40"/>
      <c r="C134" s="35"/>
      <c r="D134" s="35"/>
      <c r="E134" s="35"/>
      <c r="F134" s="35"/>
    </row>
    <row r="135" spans="1:6" ht="15.75">
      <c r="A135" s="35"/>
      <c r="B135" s="40"/>
      <c r="C135" s="35"/>
      <c r="D135" s="35"/>
      <c r="E135" s="35"/>
      <c r="F135" s="35"/>
    </row>
    <row r="136" spans="1:6" ht="15.75">
      <c r="A136" s="35"/>
      <c r="B136" s="40"/>
      <c r="C136" s="35"/>
      <c r="D136" s="35"/>
      <c r="E136" s="35"/>
      <c r="F136" s="35"/>
    </row>
    <row r="137" spans="1:6" ht="15.75">
      <c r="A137" s="35"/>
      <c r="B137" s="40"/>
      <c r="C137" s="35"/>
      <c r="D137" s="35"/>
      <c r="E137" s="35"/>
      <c r="F137" s="35"/>
    </row>
    <row r="138" spans="1:6" ht="15.75">
      <c r="A138" s="35"/>
      <c r="B138" s="40"/>
      <c r="C138" s="35"/>
      <c r="D138" s="35"/>
      <c r="E138" s="35"/>
      <c r="F138" s="35"/>
    </row>
    <row r="139" spans="1:6" ht="15.75">
      <c r="A139" s="35"/>
      <c r="B139" s="40"/>
      <c r="C139" s="35"/>
      <c r="D139" s="35"/>
      <c r="E139" s="35"/>
      <c r="F139" s="35"/>
    </row>
    <row r="140" spans="1:6" ht="15.75">
      <c r="A140" s="35"/>
      <c r="B140" s="40"/>
      <c r="C140" s="35"/>
      <c r="D140" s="35"/>
      <c r="E140" s="35"/>
      <c r="F140" s="35"/>
    </row>
    <row r="141" spans="1:6" ht="15.75">
      <c r="A141" s="35"/>
      <c r="B141" s="40"/>
      <c r="C141" s="35"/>
      <c r="D141" s="35"/>
      <c r="E141" s="35"/>
      <c r="F141" s="35"/>
    </row>
    <row r="142" spans="1:6" ht="15.75">
      <c r="A142" s="35"/>
      <c r="B142" s="40"/>
      <c r="C142" s="35"/>
      <c r="D142" s="35"/>
      <c r="E142" s="35"/>
      <c r="F142" s="35"/>
    </row>
    <row r="143" spans="1:6" ht="15.75">
      <c r="A143" s="35"/>
      <c r="B143" s="40"/>
      <c r="C143" s="35"/>
      <c r="D143" s="35"/>
      <c r="E143" s="35"/>
      <c r="F143" s="35"/>
    </row>
    <row r="144" spans="1:6" ht="15.75">
      <c r="A144" s="35"/>
      <c r="B144" s="40"/>
      <c r="C144" s="35"/>
      <c r="D144" s="35"/>
      <c r="E144" s="35"/>
      <c r="F144" s="35"/>
    </row>
    <row r="145" spans="1:6" ht="15.75">
      <c r="A145" s="35"/>
      <c r="B145" s="40"/>
      <c r="C145" s="35"/>
      <c r="D145" s="35"/>
      <c r="E145" s="35"/>
      <c r="F145" s="35"/>
    </row>
    <row r="146" spans="1:6" ht="15.75">
      <c r="A146" s="35"/>
      <c r="B146" s="40"/>
      <c r="C146" s="35"/>
      <c r="D146" s="35"/>
      <c r="E146" s="35"/>
      <c r="F146" s="35"/>
    </row>
    <row r="147" spans="1:6" ht="15.75">
      <c r="A147" s="35"/>
      <c r="B147" s="40"/>
      <c r="C147" s="35"/>
      <c r="D147" s="35"/>
      <c r="E147" s="35"/>
      <c r="F147" s="35"/>
    </row>
    <row r="148" spans="1:6" ht="15.75">
      <c r="A148" s="35"/>
      <c r="B148" s="40"/>
      <c r="C148" s="35"/>
      <c r="D148" s="35"/>
      <c r="E148" s="35"/>
      <c r="F148" s="35"/>
    </row>
    <row r="149" spans="1:6" ht="15.75">
      <c r="A149" s="35"/>
      <c r="B149" s="40"/>
      <c r="C149" s="35"/>
      <c r="D149" s="35"/>
      <c r="E149" s="35"/>
      <c r="F149" s="35"/>
    </row>
    <row r="150" spans="1:6" ht="15.75">
      <c r="A150" s="35"/>
      <c r="B150" s="40"/>
      <c r="C150" s="35"/>
      <c r="D150" s="35"/>
      <c r="E150" s="35"/>
      <c r="F150" s="35"/>
    </row>
    <row r="151" spans="1:6" ht="15.75">
      <c r="A151" s="35"/>
      <c r="B151" s="40"/>
      <c r="C151" s="35"/>
      <c r="D151" s="35"/>
      <c r="E151" s="35"/>
      <c r="F151" s="35"/>
    </row>
    <row r="152" spans="1:6" ht="15.75">
      <c r="A152" s="35"/>
      <c r="B152" s="40"/>
      <c r="C152" s="35"/>
      <c r="D152" s="35"/>
      <c r="E152" s="35"/>
      <c r="F152" s="35"/>
    </row>
    <row r="153" spans="1:6" ht="15.75">
      <c r="A153" s="35"/>
      <c r="B153" s="40"/>
      <c r="C153" s="35"/>
      <c r="D153" s="35"/>
      <c r="E153" s="35"/>
      <c r="F153" s="35"/>
    </row>
    <row r="154" spans="1:6" ht="15.75">
      <c r="A154" s="35"/>
      <c r="B154" s="40"/>
      <c r="C154" s="35"/>
      <c r="D154" s="35"/>
      <c r="E154" s="35"/>
      <c r="F154" s="35"/>
    </row>
    <row r="155" spans="1:6" ht="15.75">
      <c r="A155" s="35"/>
      <c r="B155" s="40"/>
      <c r="C155" s="35"/>
      <c r="D155" s="35"/>
      <c r="E155" s="35"/>
      <c r="F155" s="35"/>
    </row>
    <row r="156" spans="1:6" ht="15.75">
      <c r="A156" s="35"/>
      <c r="B156" s="40"/>
      <c r="C156" s="35"/>
      <c r="D156" s="35"/>
      <c r="E156" s="35"/>
      <c r="F156" s="35"/>
    </row>
    <row r="157" spans="1:6" ht="15.75">
      <c r="A157" s="35"/>
      <c r="B157" s="40"/>
      <c r="C157" s="35"/>
      <c r="D157" s="35"/>
      <c r="E157" s="35"/>
      <c r="F157" s="35"/>
    </row>
    <row r="158" spans="1:6" ht="15.75">
      <c r="A158" s="35"/>
      <c r="B158" s="40"/>
      <c r="C158" s="35"/>
      <c r="D158" s="35"/>
      <c r="E158" s="35"/>
      <c r="F158" s="35"/>
    </row>
    <row r="159" spans="1:6" ht="15.75">
      <c r="A159" s="35"/>
      <c r="B159" s="40"/>
      <c r="C159" s="35"/>
      <c r="D159" s="35"/>
      <c r="E159" s="35"/>
      <c r="F159" s="35"/>
    </row>
    <row r="160" spans="1:6" ht="15.75">
      <c r="A160" s="35"/>
      <c r="B160" s="40"/>
      <c r="C160" s="35"/>
      <c r="D160" s="35"/>
      <c r="E160" s="35"/>
      <c r="F160" s="35"/>
    </row>
    <row r="161" spans="1:6" ht="15.75">
      <c r="A161" s="35"/>
      <c r="B161" s="40"/>
      <c r="C161" s="35"/>
      <c r="D161" s="35"/>
      <c r="E161" s="35"/>
      <c r="F161" s="35"/>
    </row>
    <row r="162" spans="1:6" ht="15.75">
      <c r="A162" s="35"/>
      <c r="B162" s="40"/>
      <c r="C162" s="35"/>
      <c r="D162" s="35"/>
      <c r="E162" s="35"/>
      <c r="F162" s="35"/>
    </row>
  </sheetData>
  <printOptions/>
  <pageMargins left="0.75" right="0.75" top="1" bottom="0.48" header="0.5" footer="0.39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7"/>
  <sheetViews>
    <sheetView tabSelected="1" view="pageBreakPreview" zoomScaleSheetLayoutView="100" workbookViewId="0" topLeftCell="A21">
      <selection activeCell="F117" sqref="F117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8</v>
      </c>
      <c r="C3" s="1"/>
      <c r="D3" s="1"/>
      <c r="E3" s="1"/>
      <c r="F3" s="1"/>
      <c r="J3" s="27"/>
    </row>
    <row r="4" spans="2:10" ht="12.75">
      <c r="B4" s="1"/>
      <c r="C4" s="1"/>
      <c r="D4" s="1"/>
      <c r="E4" s="1"/>
      <c r="F4" s="1"/>
      <c r="J4" s="27"/>
    </row>
    <row r="5" spans="2:8" ht="12.75">
      <c r="B5" s="1"/>
      <c r="C5" s="59" t="s">
        <v>70</v>
      </c>
      <c r="D5" s="59"/>
      <c r="E5" s="59" t="s">
        <v>71</v>
      </c>
      <c r="F5" s="59"/>
      <c r="G5" s="3" t="s">
        <v>10</v>
      </c>
      <c r="H5" s="3" t="s">
        <v>10</v>
      </c>
    </row>
    <row r="6" spans="3:8" ht="12.75">
      <c r="C6" s="3"/>
      <c r="D6" s="3" t="s">
        <v>69</v>
      </c>
      <c r="E6" s="3"/>
      <c r="F6" s="3" t="s">
        <v>69</v>
      </c>
      <c r="G6" s="3" t="s">
        <v>38</v>
      </c>
      <c r="H6" s="3" t="s">
        <v>38</v>
      </c>
    </row>
    <row r="7" spans="3:8" ht="12.75">
      <c r="C7" s="3" t="s">
        <v>68</v>
      </c>
      <c r="D7" s="3" t="s">
        <v>37</v>
      </c>
      <c r="E7" s="3" t="s">
        <v>100</v>
      </c>
      <c r="F7" s="3" t="s">
        <v>37</v>
      </c>
      <c r="G7" s="3" t="s">
        <v>37</v>
      </c>
      <c r="H7" s="3" t="s">
        <v>11</v>
      </c>
    </row>
    <row r="8" spans="3:8" ht="12.75">
      <c r="C8" s="3" t="s">
        <v>16</v>
      </c>
      <c r="D8" s="3" t="s">
        <v>16</v>
      </c>
      <c r="E8" s="3" t="s">
        <v>43</v>
      </c>
      <c r="F8" s="3" t="s">
        <v>43</v>
      </c>
      <c r="G8" s="3" t="s">
        <v>16</v>
      </c>
      <c r="H8" s="3" t="s">
        <v>43</v>
      </c>
    </row>
    <row r="9" spans="3:8" ht="12.75">
      <c r="C9" s="3" t="s">
        <v>149</v>
      </c>
      <c r="D9" s="3" t="s">
        <v>101</v>
      </c>
      <c r="E9" s="3" t="str">
        <f>+C9</f>
        <v>30/09/2006</v>
      </c>
      <c r="F9" s="3" t="str">
        <f>+D9</f>
        <v>30/09/2005</v>
      </c>
      <c r="G9" s="4" t="s">
        <v>61</v>
      </c>
      <c r="H9" s="4" t="s">
        <v>61</v>
      </c>
    </row>
    <row r="10" ht="12.75">
      <c r="G10" s="3"/>
    </row>
    <row r="11" spans="3:8" ht="12.75">
      <c r="C11" s="3" t="s">
        <v>4</v>
      </c>
      <c r="D11" s="3" t="s">
        <v>4</v>
      </c>
      <c r="E11" s="3" t="s">
        <v>4</v>
      </c>
      <c r="F11" s="3" t="s">
        <v>4</v>
      </c>
      <c r="G11" s="3" t="s">
        <v>4</v>
      </c>
      <c r="H11" s="3" t="s">
        <v>4</v>
      </c>
    </row>
    <row r="12" spans="7:8" ht="12.75">
      <c r="G12" s="5"/>
      <c r="H12" s="5"/>
    </row>
    <row r="13" spans="2:8" ht="12.75">
      <c r="B13" s="2" t="s">
        <v>12</v>
      </c>
      <c r="C13" s="5">
        <f>E13-46539248</f>
        <v>16034879</v>
      </c>
      <c r="D13" s="5">
        <v>27050027</v>
      </c>
      <c r="E13" s="5">
        <v>62574127</v>
      </c>
      <c r="F13" s="5">
        <v>72229038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13</v>
      </c>
      <c r="C15" s="5">
        <f>E15+(38445286-7278806)</f>
        <v>-14570783</v>
      </c>
      <c r="D15" s="5">
        <v>-16685384</v>
      </c>
      <c r="E15" s="5">
        <f>-53016069+7278806</f>
        <v>-45737263</v>
      </c>
      <c r="F15" s="5">
        <v>-49194710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82</v>
      </c>
      <c r="C17" s="6">
        <f>E17-23310049</f>
        <v>22568817</v>
      </c>
      <c r="D17" s="6">
        <v>176494</v>
      </c>
      <c r="E17" s="6">
        <f>47270392-E23</f>
        <v>45878866</v>
      </c>
      <c r="F17" s="6">
        <v>810368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118</v>
      </c>
      <c r="C19" s="5">
        <f>SUM(C13:C17)</f>
        <v>24032913</v>
      </c>
      <c r="D19" s="5">
        <f>SUM(D13:D17)</f>
        <v>10541137</v>
      </c>
      <c r="E19" s="5">
        <f>SUM(E13:E17)</f>
        <v>62715730</v>
      </c>
      <c r="F19" s="5">
        <f>SUM(F13:F17)</f>
        <v>23844696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33</v>
      </c>
      <c r="C21" s="5">
        <f>E21+2803003</f>
        <v>-1253581</v>
      </c>
      <c r="D21" s="5">
        <v>-1432260</v>
      </c>
      <c r="E21" s="5">
        <v>-4056584</v>
      </c>
      <c r="F21" s="5">
        <v>-4573178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14</v>
      </c>
      <c r="C23" s="5">
        <v>826830</v>
      </c>
      <c r="D23" s="5">
        <v>168357</v>
      </c>
      <c r="E23" s="5">
        <v>1391526</v>
      </c>
      <c r="F23" s="5">
        <v>750437</v>
      </c>
      <c r="G23" s="5"/>
      <c r="H23" s="5"/>
    </row>
    <row r="24" spans="3:8" ht="12.75">
      <c r="C24" s="5"/>
      <c r="D24" s="5"/>
      <c r="E24" s="5"/>
      <c r="F24" s="5"/>
      <c r="G24" s="5"/>
      <c r="H24" s="5"/>
    </row>
    <row r="25" spans="2:8" ht="12.75">
      <c r="B25" s="2" t="s">
        <v>167</v>
      </c>
      <c r="C25" s="5">
        <v>0</v>
      </c>
      <c r="D25" s="5">
        <v>0</v>
      </c>
      <c r="E25" s="5">
        <v>-7278806</v>
      </c>
      <c r="F25" s="5">
        <v>0</v>
      </c>
      <c r="G25" s="5"/>
      <c r="H25" s="5"/>
    </row>
    <row r="26" spans="2:8" ht="12.75">
      <c r="B26" s="2" t="s">
        <v>171</v>
      </c>
      <c r="C26" s="6">
        <f>E26-0</f>
        <v>-17012587</v>
      </c>
      <c r="D26" s="6">
        <v>0</v>
      </c>
      <c r="E26" s="6">
        <v>-17012587</v>
      </c>
      <c r="F26" s="6">
        <v>0</v>
      </c>
      <c r="G26" s="6">
        <v>30622</v>
      </c>
      <c r="H26" s="6">
        <v>38886</v>
      </c>
    </row>
    <row r="27" spans="3:8" ht="12.75">
      <c r="C27" s="5"/>
      <c r="D27" s="5"/>
      <c r="E27" s="5"/>
      <c r="F27" s="5"/>
      <c r="G27" s="20"/>
      <c r="H27" s="20"/>
    </row>
    <row r="28" spans="2:8" ht="12.75">
      <c r="B28" s="2" t="s">
        <v>121</v>
      </c>
      <c r="C28" s="5">
        <f>SUM(C18:C26)</f>
        <v>6593575</v>
      </c>
      <c r="D28" s="5">
        <f>SUM(D18:D26)</f>
        <v>9277234</v>
      </c>
      <c r="E28" s="5">
        <f>SUM(E18:E26)</f>
        <v>35759279</v>
      </c>
      <c r="F28" s="5">
        <f>SUM(F18:F26)</f>
        <v>20021955</v>
      </c>
      <c r="G28" s="20">
        <f>SUM(G19:G26)</f>
        <v>-11737179</v>
      </c>
      <c r="H28" s="20">
        <f>SUM(H19:H26)</f>
        <v>-42498631</v>
      </c>
    </row>
    <row r="29" spans="3:8" ht="12.75">
      <c r="C29" s="5"/>
      <c r="D29" s="5"/>
      <c r="E29" s="5"/>
      <c r="F29" s="5"/>
      <c r="G29" s="20"/>
      <c r="H29" s="20"/>
    </row>
    <row r="30" spans="2:8" ht="12.75">
      <c r="B30" s="2" t="s">
        <v>15</v>
      </c>
      <c r="C30" s="6">
        <f>E30+0</f>
        <v>-65040</v>
      </c>
      <c r="D30" s="6">
        <v>-184995</v>
      </c>
      <c r="E30" s="6">
        <v>-65040</v>
      </c>
      <c r="F30" s="6">
        <v>-184995</v>
      </c>
      <c r="G30" s="6">
        <v>0</v>
      </c>
      <c r="H30" s="6">
        <v>0</v>
      </c>
    </row>
    <row r="31" spans="3:8" ht="12.75">
      <c r="C31" s="20"/>
      <c r="D31" s="20"/>
      <c r="E31" s="20"/>
      <c r="F31" s="20"/>
      <c r="G31" s="20"/>
      <c r="H31" s="20"/>
    </row>
    <row r="32" spans="2:8" ht="19.5" customHeight="1" thickBot="1">
      <c r="B32" s="2" t="s">
        <v>73</v>
      </c>
      <c r="C32" s="34">
        <f>SUM(C28:C30)</f>
        <v>6528535</v>
      </c>
      <c r="D32" s="34">
        <f>SUM(D28:D30)</f>
        <v>9092239</v>
      </c>
      <c r="E32" s="34">
        <f>SUM(E28:E30)</f>
        <v>35694239</v>
      </c>
      <c r="F32" s="34">
        <f>SUM(F28:F30)</f>
        <v>19836960</v>
      </c>
      <c r="G32" s="20"/>
      <c r="H32" s="20"/>
    </row>
    <row r="33" spans="3:8" ht="13.5" thickTop="1">
      <c r="C33" s="5"/>
      <c r="D33" s="5"/>
      <c r="E33" s="5"/>
      <c r="F33" s="5"/>
      <c r="G33" s="5"/>
      <c r="H33" s="5"/>
    </row>
    <row r="34" spans="3:8" ht="12.75">
      <c r="C34" s="5"/>
      <c r="D34" s="5"/>
      <c r="E34" s="5"/>
      <c r="F34" s="5"/>
      <c r="G34" s="5"/>
      <c r="H34" s="5"/>
    </row>
    <row r="35" spans="2:8" ht="12.75">
      <c r="B35" s="2" t="s">
        <v>76</v>
      </c>
      <c r="C35" s="22">
        <f>(C32-C103)/(BalSheet!D40+(BalSheet!D41+BalSheet!D43)*3/3)*100</f>
        <v>1.611246108165951</v>
      </c>
      <c r="D35" s="22">
        <f>(D32-1944771)/236579751*100</f>
        <v>3.0211664226495865</v>
      </c>
      <c r="E35" s="22">
        <f>(E32-D102)/(BalSheet!D40+(BalSheet!D41+BalSheet!D43)*5/9)*100</f>
        <v>10.420903805112115</v>
      </c>
      <c r="F35" s="22">
        <v>5.92</v>
      </c>
      <c r="G35" s="23" t="e">
        <f>#REF!/19999998*100</f>
        <v>#REF!</v>
      </c>
      <c r="H35" s="23" t="e">
        <f>#REF!/19999998*100</f>
        <v>#REF!</v>
      </c>
    </row>
    <row r="36" spans="2:8" ht="12.75">
      <c r="B36" s="2" t="s">
        <v>46</v>
      </c>
      <c r="C36" s="23">
        <f>C32/431056879*100</f>
        <v>1.514541425518</v>
      </c>
      <c r="D36" s="23">
        <f>D32/431056879*100</f>
        <v>2.1092898508180404</v>
      </c>
      <c r="E36" s="23">
        <f>E32/431056879*100</f>
        <v>8.280633192261385</v>
      </c>
      <c r="F36" s="23">
        <f>F32/431056879*100</f>
        <v>4.601935606739267</v>
      </c>
      <c r="G36" s="23">
        <v>0</v>
      </c>
      <c r="H36" s="23">
        <v>0</v>
      </c>
    </row>
    <row r="37" spans="3:8" ht="12.75">
      <c r="C37" s="23"/>
      <c r="D37" s="23"/>
      <c r="E37" s="23"/>
      <c r="F37" s="23"/>
      <c r="G37" s="5"/>
      <c r="H37" s="5"/>
    </row>
    <row r="38" spans="2:8" ht="12.75">
      <c r="B38" s="2" t="s">
        <v>158</v>
      </c>
      <c r="C38" s="23"/>
      <c r="D38" s="23"/>
      <c r="E38" s="23"/>
      <c r="F38" s="23"/>
      <c r="G38" s="5"/>
      <c r="H38" s="5"/>
    </row>
    <row r="39" spans="2:8" ht="12.75">
      <c r="B39" s="2" t="s">
        <v>131</v>
      </c>
      <c r="G39" s="5"/>
      <c r="H39" s="5"/>
    </row>
    <row r="40" spans="2:8" ht="12.75">
      <c r="B40" s="7"/>
      <c r="C40" s="7"/>
      <c r="D40" s="7"/>
      <c r="E40" s="7"/>
      <c r="F40" s="7"/>
      <c r="G40" s="5"/>
      <c r="H40" s="5"/>
    </row>
    <row r="41" spans="2:8" ht="12.75">
      <c r="B41" s="2" t="s">
        <v>129</v>
      </c>
      <c r="G41" s="5"/>
      <c r="H41" s="5"/>
    </row>
    <row r="42" spans="7:8" ht="12.75" hidden="1">
      <c r="G42" s="5"/>
      <c r="H42" s="5"/>
    </row>
    <row r="43" spans="7:8" ht="12.75" hidden="1">
      <c r="G43" s="5"/>
      <c r="H43" s="5"/>
    </row>
    <row r="44" spans="7:8" ht="12.75" hidden="1">
      <c r="G44" s="5"/>
      <c r="H44" s="5"/>
    </row>
    <row r="45" spans="7:8" ht="12.75" hidden="1">
      <c r="G45" s="5"/>
      <c r="H45" s="5"/>
    </row>
    <row r="46" spans="2:8" ht="12.75" hidden="1">
      <c r="B46" s="1" t="s">
        <v>136</v>
      </c>
      <c r="D46" s="3" t="s">
        <v>160</v>
      </c>
      <c r="G46" s="5"/>
      <c r="H46" s="5"/>
    </row>
    <row r="47" spans="3:8" ht="12.75" hidden="1">
      <c r="C47" s="3" t="s">
        <v>137</v>
      </c>
      <c r="D47" s="3" t="s">
        <v>138</v>
      </c>
      <c r="G47" s="5"/>
      <c r="H47" s="5"/>
    </row>
    <row r="48" spans="2:8" ht="12.75" hidden="1">
      <c r="B48" s="2" t="s">
        <v>139</v>
      </c>
      <c r="G48" s="5"/>
      <c r="H48" s="5"/>
    </row>
    <row r="49" spans="2:8" ht="12.75" hidden="1">
      <c r="B49" s="2" t="s">
        <v>140</v>
      </c>
      <c r="C49" s="5">
        <v>236579751</v>
      </c>
      <c r="D49" s="5">
        <v>236579751</v>
      </c>
      <c r="G49" s="5"/>
      <c r="H49" s="5"/>
    </row>
    <row r="50" spans="2:8" ht="12.75" hidden="1">
      <c r="B50" s="2" t="s">
        <v>141</v>
      </c>
      <c r="C50" s="5">
        <f>(113652404+12627613)</f>
        <v>126280017</v>
      </c>
      <c r="D50" s="5">
        <f>(113652404+12627613)*5/9</f>
        <v>70155565</v>
      </c>
      <c r="G50" s="5"/>
      <c r="H50" s="5"/>
    </row>
    <row r="51" spans="2:8" ht="13.5" hidden="1" thickBot="1">
      <c r="B51" s="2" t="s">
        <v>142</v>
      </c>
      <c r="C51" s="56">
        <f>SUM(C49:C50)</f>
        <v>362859768</v>
      </c>
      <c r="D51" s="56">
        <f>SUM(D49:D50)</f>
        <v>306735316</v>
      </c>
      <c r="G51" s="5"/>
      <c r="H51" s="5"/>
    </row>
    <row r="52" spans="5:8" ht="13.5" hidden="1" thickTop="1">
      <c r="E52" s="27"/>
      <c r="G52" s="5"/>
      <c r="H52" s="5"/>
    </row>
    <row r="53" spans="1:8" ht="12.75" hidden="1">
      <c r="A53" s="1" t="s">
        <v>112</v>
      </c>
      <c r="B53" s="1"/>
      <c r="G53" s="5"/>
      <c r="H53" s="5"/>
    </row>
    <row r="54" spans="7:8" ht="12.75" hidden="1">
      <c r="G54" s="5"/>
      <c r="H54" s="5"/>
    </row>
    <row r="55" spans="7:8" ht="12.75" hidden="1">
      <c r="G55" s="5"/>
      <c r="H55" s="5"/>
    </row>
    <row r="56" spans="2:8" ht="12.75" hidden="1">
      <c r="B56" s="1"/>
      <c r="C56" s="59" t="s">
        <v>70</v>
      </c>
      <c r="D56" s="59"/>
      <c r="E56" s="59" t="s">
        <v>71</v>
      </c>
      <c r="F56" s="59"/>
      <c r="G56" s="5"/>
      <c r="H56" s="5"/>
    </row>
    <row r="57" spans="3:8" ht="12.75" hidden="1">
      <c r="C57" s="3"/>
      <c r="D57" s="3" t="s">
        <v>69</v>
      </c>
      <c r="E57" s="3"/>
      <c r="F57" s="3" t="s">
        <v>69</v>
      </c>
      <c r="G57" s="5"/>
      <c r="H57" s="5"/>
    </row>
    <row r="58" spans="3:6" ht="12.75" hidden="1">
      <c r="C58" s="3" t="s">
        <v>68</v>
      </c>
      <c r="D58" s="3" t="s">
        <v>37</v>
      </c>
      <c r="E58" s="3" t="s">
        <v>100</v>
      </c>
      <c r="F58" s="3" t="s">
        <v>37</v>
      </c>
    </row>
    <row r="59" spans="3:6" ht="12.75" hidden="1">
      <c r="C59" s="3" t="s">
        <v>16</v>
      </c>
      <c r="D59" s="3" t="s">
        <v>16</v>
      </c>
      <c r="E59" s="3" t="s">
        <v>43</v>
      </c>
      <c r="F59" s="3" t="s">
        <v>43</v>
      </c>
    </row>
    <row r="60" spans="3:6" ht="12.75" hidden="1">
      <c r="C60" s="3" t="s">
        <v>101</v>
      </c>
      <c r="D60" s="3" t="s">
        <v>99</v>
      </c>
      <c r="E60" s="3" t="s">
        <v>101</v>
      </c>
      <c r="F60" s="3" t="s">
        <v>99</v>
      </c>
    </row>
    <row r="61" spans="3:6" ht="12.75" hidden="1">
      <c r="C61" s="3"/>
      <c r="D61" s="3"/>
      <c r="E61" s="3"/>
      <c r="F61" s="3"/>
    </row>
    <row r="62" spans="3:6" ht="12.75" hidden="1">
      <c r="C62" s="3" t="s">
        <v>103</v>
      </c>
      <c r="D62" s="3" t="s">
        <v>103</v>
      </c>
      <c r="E62" s="3" t="s">
        <v>103</v>
      </c>
      <c r="F62" s="3" t="s">
        <v>103</v>
      </c>
    </row>
    <row r="63" ht="12.75" hidden="1"/>
    <row r="64" spans="1:6" ht="12.75" hidden="1">
      <c r="A64" s="2">
        <v>1</v>
      </c>
      <c r="B64" s="2" t="s">
        <v>12</v>
      </c>
      <c r="C64" s="5">
        <v>27050</v>
      </c>
      <c r="D64" s="5">
        <v>21710</v>
      </c>
      <c r="E64" s="5">
        <v>72229</v>
      </c>
      <c r="F64" s="5">
        <v>61188</v>
      </c>
    </row>
    <row r="65" spans="3:6" ht="12.75" hidden="1">
      <c r="C65" s="5"/>
      <c r="D65" s="5"/>
      <c r="E65" s="5"/>
      <c r="F65" s="5"/>
    </row>
    <row r="66" spans="1:6" ht="12.75" hidden="1">
      <c r="A66" s="2">
        <v>2</v>
      </c>
      <c r="B66" s="2" t="s">
        <v>104</v>
      </c>
      <c r="C66" s="5">
        <v>9277</v>
      </c>
      <c r="D66" s="5">
        <v>4414</v>
      </c>
      <c r="E66" s="5">
        <v>20022</v>
      </c>
      <c r="F66" s="5">
        <v>14065</v>
      </c>
    </row>
    <row r="67" spans="3:6" ht="12.75" hidden="1">
      <c r="C67" s="20"/>
      <c r="D67" s="20"/>
      <c r="E67" s="20"/>
      <c r="F67" s="20"/>
    </row>
    <row r="68" spans="1:6" ht="12.75" hidden="1">
      <c r="A68" s="2">
        <v>3</v>
      </c>
      <c r="B68" s="2" t="s">
        <v>105</v>
      </c>
      <c r="C68" s="20">
        <v>9092</v>
      </c>
      <c r="D68" s="20">
        <v>4312</v>
      </c>
      <c r="E68" s="20">
        <v>19837</v>
      </c>
      <c r="F68" s="20">
        <v>13744</v>
      </c>
    </row>
    <row r="69" spans="3:6" ht="12.75" hidden="1">
      <c r="C69" s="5"/>
      <c r="D69" s="5"/>
      <c r="E69" s="5"/>
      <c r="F69" s="5"/>
    </row>
    <row r="70" spans="1:6" ht="12.75" hidden="1">
      <c r="A70" s="2">
        <v>4</v>
      </c>
      <c r="B70" s="2" t="s">
        <v>106</v>
      </c>
      <c r="C70" s="5">
        <v>9092</v>
      </c>
      <c r="D70" s="5">
        <v>4312</v>
      </c>
      <c r="E70" s="5">
        <v>19837</v>
      </c>
      <c r="F70" s="5">
        <v>13744</v>
      </c>
    </row>
    <row r="71" spans="3:6" ht="12.75" hidden="1">
      <c r="C71" s="5"/>
      <c r="D71" s="5"/>
      <c r="E71" s="5"/>
      <c r="F71" s="5"/>
    </row>
    <row r="72" spans="1:9" ht="12.75" hidden="1">
      <c r="A72" s="2">
        <v>5</v>
      </c>
      <c r="B72" s="2" t="s">
        <v>107</v>
      </c>
      <c r="C72" s="53">
        <v>3.02</v>
      </c>
      <c r="D72" s="53">
        <v>1</v>
      </c>
      <c r="E72" s="53">
        <v>5.92</v>
      </c>
      <c r="F72" s="53">
        <v>3.34</v>
      </c>
      <c r="G72" s="54"/>
      <c r="H72" s="54"/>
      <c r="I72" s="54"/>
    </row>
    <row r="73" spans="3:6" ht="12.75" hidden="1">
      <c r="C73" s="20"/>
      <c r="D73" s="20"/>
      <c r="E73" s="20"/>
      <c r="F73" s="20"/>
    </row>
    <row r="74" spans="1:6" ht="12.75" hidden="1">
      <c r="A74" s="2">
        <v>6</v>
      </c>
      <c r="B74" s="2" t="s">
        <v>108</v>
      </c>
      <c r="C74" s="55">
        <v>0</v>
      </c>
      <c r="D74" s="55">
        <v>0</v>
      </c>
      <c r="E74" s="55">
        <v>0</v>
      </c>
      <c r="F74" s="55">
        <v>0</v>
      </c>
    </row>
    <row r="75" spans="3:6" ht="12.75" hidden="1">
      <c r="C75" s="5"/>
      <c r="D75" s="5"/>
      <c r="E75" s="5"/>
      <c r="F75" s="5"/>
    </row>
    <row r="76" spans="3:6" ht="12.75" hidden="1">
      <c r="C76" s="5"/>
      <c r="D76" s="5"/>
      <c r="E76" s="5"/>
      <c r="F76" s="5"/>
    </row>
    <row r="77" spans="3:6" ht="12.75" hidden="1">
      <c r="C77" s="5"/>
      <c r="D77" s="5"/>
      <c r="E77" s="5"/>
      <c r="F77" s="5"/>
    </row>
    <row r="78" spans="3:6" ht="12.75" hidden="1">
      <c r="C78" s="60" t="s">
        <v>109</v>
      </c>
      <c r="D78" s="60"/>
      <c r="E78" s="60" t="s">
        <v>110</v>
      </c>
      <c r="F78" s="60"/>
    </row>
    <row r="79" spans="1:6" ht="12.75" hidden="1">
      <c r="A79" s="2">
        <v>7</v>
      </c>
      <c r="B79" s="2" t="s">
        <v>111</v>
      </c>
      <c r="C79" s="61">
        <v>0.28</v>
      </c>
      <c r="D79" s="61"/>
      <c r="E79" s="61">
        <v>0.24</v>
      </c>
      <c r="F79" s="61"/>
    </row>
    <row r="80" ht="12.75" hidden="1"/>
    <row r="81" ht="12.75" hidden="1"/>
    <row r="82" ht="12.75" hidden="1"/>
    <row r="83" ht="12.75" hidden="1">
      <c r="A83" s="1" t="s">
        <v>116</v>
      </c>
    </row>
    <row r="84" ht="12.75" hidden="1"/>
    <row r="85" spans="3:6" ht="12.75" hidden="1">
      <c r="C85" s="59" t="s">
        <v>70</v>
      </c>
      <c r="D85" s="59"/>
      <c r="E85" s="59" t="s">
        <v>71</v>
      </c>
      <c r="F85" s="59"/>
    </row>
    <row r="86" spans="3:6" ht="12.75" hidden="1">
      <c r="C86" s="3"/>
      <c r="D86" s="3" t="s">
        <v>69</v>
      </c>
      <c r="E86" s="3"/>
      <c r="F86" s="3" t="s">
        <v>69</v>
      </c>
    </row>
    <row r="87" spans="3:6" ht="12.75" hidden="1">
      <c r="C87" s="3" t="s">
        <v>68</v>
      </c>
      <c r="D87" s="3" t="s">
        <v>37</v>
      </c>
      <c r="E87" s="3" t="s">
        <v>100</v>
      </c>
      <c r="F87" s="3" t="s">
        <v>37</v>
      </c>
    </row>
    <row r="88" spans="3:6" ht="12.75" hidden="1">
      <c r="C88" s="3" t="s">
        <v>16</v>
      </c>
      <c r="D88" s="3" t="s">
        <v>16</v>
      </c>
      <c r="E88" s="3" t="s">
        <v>43</v>
      </c>
      <c r="F88" s="3" t="s">
        <v>43</v>
      </c>
    </row>
    <row r="89" spans="3:6" ht="12.75" hidden="1">
      <c r="C89" s="3" t="s">
        <v>101</v>
      </c>
      <c r="D89" s="3" t="s">
        <v>99</v>
      </c>
      <c r="E89" s="3" t="s">
        <v>101</v>
      </c>
      <c r="F89" s="3" t="s">
        <v>99</v>
      </c>
    </row>
    <row r="90" spans="3:6" ht="12.75" hidden="1">
      <c r="C90" s="3"/>
      <c r="D90" s="3"/>
      <c r="E90" s="3"/>
      <c r="F90" s="3"/>
    </row>
    <row r="91" spans="3:6" ht="12.75" hidden="1">
      <c r="C91" s="3" t="s">
        <v>103</v>
      </c>
      <c r="D91" s="3" t="s">
        <v>103</v>
      </c>
      <c r="E91" s="3" t="s">
        <v>103</v>
      </c>
      <c r="F91" s="3" t="s">
        <v>103</v>
      </c>
    </row>
    <row r="92" ht="12.75" hidden="1"/>
    <row r="93" spans="1:6" ht="12.75" hidden="1">
      <c r="A93" s="2">
        <v>1</v>
      </c>
      <c r="B93" s="2" t="s">
        <v>113</v>
      </c>
      <c r="C93" s="5">
        <v>10541</v>
      </c>
      <c r="D93" s="5">
        <v>5596</v>
      </c>
      <c r="E93" s="5">
        <v>23845</v>
      </c>
      <c r="F93" s="5">
        <v>11580</v>
      </c>
    </row>
    <row r="94" spans="1:6" ht="12.75" hidden="1">
      <c r="A94" s="2">
        <v>2</v>
      </c>
      <c r="B94" s="2" t="s">
        <v>114</v>
      </c>
      <c r="C94" s="5">
        <v>168</v>
      </c>
      <c r="D94" s="5">
        <v>421</v>
      </c>
      <c r="E94" s="5">
        <v>750</v>
      </c>
      <c r="F94" s="5">
        <v>1174</v>
      </c>
    </row>
    <row r="95" spans="1:6" ht="12.75" hidden="1">
      <c r="A95" s="2">
        <v>3</v>
      </c>
      <c r="B95" s="2" t="s">
        <v>115</v>
      </c>
      <c r="C95" s="5">
        <v>1432</v>
      </c>
      <c r="D95" s="5">
        <v>1603</v>
      </c>
      <c r="E95" s="5">
        <v>4573</v>
      </c>
      <c r="F95" s="5">
        <v>4843</v>
      </c>
    </row>
    <row r="96" ht="12.75" hidden="1"/>
    <row r="97" ht="12.75" hidden="1"/>
    <row r="98" ht="12.75" hidden="1"/>
    <row r="99" spans="2:4" ht="12.75" hidden="1">
      <c r="B99" s="2" t="s">
        <v>143</v>
      </c>
      <c r="C99" s="27">
        <f>+C32</f>
        <v>6528535</v>
      </c>
      <c r="D99" s="27">
        <f>+E32</f>
        <v>35694239</v>
      </c>
    </row>
    <row r="100" ht="12.75" hidden="1">
      <c r="B100" s="2" t="s">
        <v>144</v>
      </c>
    </row>
    <row r="101" ht="12.75" hidden="1">
      <c r="B101" s="2" t="s">
        <v>145</v>
      </c>
    </row>
    <row r="102" spans="2:4" ht="12.75" hidden="1">
      <c r="B102" s="2" t="s">
        <v>156</v>
      </c>
      <c r="C102" s="5"/>
      <c r="D102" s="5">
        <f>(194477120*4%*4/12)+(68197111*4%*5/12)</f>
        <v>3729646.783333333</v>
      </c>
    </row>
    <row r="103" spans="2:4" ht="12.75" hidden="1">
      <c r="B103" s="2" t="s">
        <v>157</v>
      </c>
      <c r="C103" s="5">
        <f>(68197111*4%*3/12)</f>
        <v>681971.11</v>
      </c>
      <c r="D103" s="5"/>
    </row>
    <row r="104" spans="2:4" ht="13.5" hidden="1" thickBot="1">
      <c r="B104" s="1" t="s">
        <v>159</v>
      </c>
      <c r="C104" s="56">
        <f>C99-C103</f>
        <v>5846563.89</v>
      </c>
      <c r="D104" s="56">
        <f>D99-D102</f>
        <v>31964592.21666667</v>
      </c>
    </row>
    <row r="105" spans="3:4" ht="13.5" hidden="1" thickTop="1">
      <c r="C105" s="5"/>
      <c r="D105" s="5"/>
    </row>
    <row r="106" spans="2:4" ht="12.75" hidden="1">
      <c r="B106" s="2" t="s">
        <v>146</v>
      </c>
      <c r="C106" s="57">
        <f>C104/C51*100</f>
        <v>1.611246108165951</v>
      </c>
      <c r="D106" s="57">
        <f>D104/D51*100</f>
        <v>10.420903805112115</v>
      </c>
    </row>
    <row r="107" spans="2:4" ht="12.75" hidden="1">
      <c r="B107" s="2" t="s">
        <v>164</v>
      </c>
      <c r="C107" s="54">
        <f>C32/431056879*100</f>
        <v>1.514541425518</v>
      </c>
      <c r="D107" s="54">
        <f>E32/431056879*100</f>
        <v>8.280633192261385</v>
      </c>
    </row>
    <row r="108" ht="12.75" hidden="1"/>
  </sheetData>
  <mergeCells count="10">
    <mergeCell ref="C5:D5"/>
    <mergeCell ref="E5:F5"/>
    <mergeCell ref="C56:D56"/>
    <mergeCell ref="E56:F56"/>
    <mergeCell ref="C85:D85"/>
    <mergeCell ref="E85:F85"/>
    <mergeCell ref="C78:D78"/>
    <mergeCell ref="E78:F78"/>
    <mergeCell ref="C79:D79"/>
    <mergeCell ref="E79:F79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rowBreaks count="1" manualBreakCount="1">
    <brk id="41" max="7" man="1"/>
  </rowBreaks>
  <colBreaks count="1" manualBreakCount="1">
    <brk id="6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V57"/>
  <sheetViews>
    <sheetView view="pageBreakPreview" zoomScaleSheetLayoutView="100" workbookViewId="0" topLeftCell="A1">
      <selection activeCell="C48" sqref="C48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5" customWidth="1"/>
    <col min="4" max="4" width="17.5742187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88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66</v>
      </c>
      <c r="D5" s="12" t="s">
        <v>128</v>
      </c>
    </row>
    <row r="6" spans="3:4" ht="12.75">
      <c r="C6" s="12" t="s">
        <v>67</v>
      </c>
      <c r="D6" s="12" t="s">
        <v>60</v>
      </c>
    </row>
    <row r="7" spans="3:4" ht="12.75">
      <c r="C7" s="12" t="s">
        <v>147</v>
      </c>
      <c r="D7" s="12" t="s">
        <v>117</v>
      </c>
    </row>
    <row r="8" spans="3:4" ht="12.75">
      <c r="C8" s="12" t="s">
        <v>4</v>
      </c>
      <c r="D8" s="12" t="s">
        <v>4</v>
      </c>
    </row>
    <row r="9" spans="2:4" ht="12.75">
      <c r="B9" s="11" t="s">
        <v>148</v>
      </c>
      <c r="C9" s="12"/>
      <c r="D9" s="12"/>
    </row>
    <row r="11" spans="2:4" ht="12.75">
      <c r="B11" s="5" t="s">
        <v>35</v>
      </c>
      <c r="C11" s="5">
        <f>61715999-17012587</f>
        <v>44703412</v>
      </c>
      <c r="D11" s="5">
        <v>106241554</v>
      </c>
    </row>
    <row r="13" spans="2:4" ht="12.75">
      <c r="B13" s="5" t="s">
        <v>91</v>
      </c>
      <c r="C13" s="5">
        <v>36292094</v>
      </c>
      <c r="D13" s="5">
        <v>35508120</v>
      </c>
    </row>
    <row r="15" spans="2:4" ht="12.75">
      <c r="B15" s="5" t="s">
        <v>17</v>
      </c>
      <c r="C15" s="5">
        <f>30278806-7278806</f>
        <v>23000000</v>
      </c>
      <c r="D15" s="5">
        <v>30278806</v>
      </c>
    </row>
    <row r="17" spans="2:4" ht="12.75">
      <c r="B17" s="5" t="s">
        <v>45</v>
      </c>
      <c r="C17" s="5">
        <v>11020372</v>
      </c>
      <c r="D17" s="5">
        <v>15064912</v>
      </c>
    </row>
    <row r="19" spans="2:4" ht="12.75">
      <c r="B19" s="11" t="s">
        <v>18</v>
      </c>
      <c r="C19" s="13"/>
      <c r="D19" s="14"/>
    </row>
    <row r="20" spans="2:4" ht="12.75">
      <c r="B20" s="5" t="s">
        <v>19</v>
      </c>
      <c r="C20" s="15">
        <v>30747900</v>
      </c>
      <c r="D20" s="16">
        <v>9198701</v>
      </c>
    </row>
    <row r="21" spans="2:4" ht="12.75">
      <c r="B21" s="5" t="s">
        <v>20</v>
      </c>
      <c r="C21" s="15">
        <v>89962361</v>
      </c>
      <c r="D21" s="16">
        <v>41265815</v>
      </c>
    </row>
    <row r="22" spans="2:4" ht="12.75">
      <c r="B22" s="5" t="s">
        <v>62</v>
      </c>
      <c r="C22" s="15">
        <v>7308115</v>
      </c>
      <c r="D22" s="16">
        <v>4660190</v>
      </c>
    </row>
    <row r="23" spans="2:4" ht="12.75">
      <c r="B23" s="5" t="s">
        <v>63</v>
      </c>
      <c r="C23" s="15">
        <v>1619945</v>
      </c>
      <c r="D23" s="16">
        <v>1249759</v>
      </c>
    </row>
    <row r="24" spans="2:4" ht="12.75">
      <c r="B24" s="5" t="s">
        <v>21</v>
      </c>
      <c r="C24" s="15">
        <v>1998108</v>
      </c>
      <c r="D24" s="16">
        <v>2961490</v>
      </c>
    </row>
    <row r="25" spans="3:4" ht="12.75">
      <c r="C25" s="17">
        <f>SUM(C20:C24)</f>
        <v>131636429</v>
      </c>
      <c r="D25" s="18">
        <f>SUM(D20:D24)</f>
        <v>59335955</v>
      </c>
    </row>
    <row r="26" spans="3:4" ht="12.75">
      <c r="C26" s="15"/>
      <c r="D26" s="16"/>
    </row>
    <row r="27" spans="2:4" ht="12.75">
      <c r="B27" s="11" t="s">
        <v>22</v>
      </c>
      <c r="C27" s="15"/>
      <c r="D27" s="16"/>
    </row>
    <row r="28" spans="2:4" ht="12.75">
      <c r="B28" s="5" t="s">
        <v>64</v>
      </c>
      <c r="C28" s="15">
        <v>4326917</v>
      </c>
      <c r="D28" s="16">
        <v>4944208</v>
      </c>
    </row>
    <row r="29" spans="2:4" ht="12.75">
      <c r="B29" s="5" t="s">
        <v>65</v>
      </c>
      <c r="C29" s="15">
        <v>5847254</v>
      </c>
      <c r="D29" s="16">
        <v>11422325</v>
      </c>
    </row>
    <row r="30" spans="2:4" ht="12.75">
      <c r="B30" s="5" t="s">
        <v>23</v>
      </c>
      <c r="C30" s="15">
        <v>84605</v>
      </c>
      <c r="D30" s="16">
        <v>88065</v>
      </c>
    </row>
    <row r="31" spans="2:4" ht="12.75">
      <c r="B31" s="5" t="s">
        <v>102</v>
      </c>
      <c r="C31" s="15">
        <v>48619465</v>
      </c>
      <c r="D31" s="16">
        <v>17867774</v>
      </c>
    </row>
    <row r="32" spans="3:4" ht="12.75">
      <c r="C32" s="15"/>
      <c r="D32" s="16"/>
    </row>
    <row r="33" spans="3:4" ht="12.75">
      <c r="C33" s="18">
        <f>SUM(C28:C31)</f>
        <v>58878241</v>
      </c>
      <c r="D33" s="18">
        <f>SUM(D28:D31)</f>
        <v>34322372</v>
      </c>
    </row>
    <row r="35" spans="2:4" ht="12.75">
      <c r="B35" s="5" t="s">
        <v>84</v>
      </c>
      <c r="C35" s="5">
        <f>C25-C33</f>
        <v>72758188</v>
      </c>
      <c r="D35" s="5">
        <f>D25-D33</f>
        <v>25013583</v>
      </c>
    </row>
    <row r="36" spans="3:4" ht="18.75" customHeight="1" thickBot="1">
      <c r="C36" s="10">
        <f>C11+C13+C15+C17+C35</f>
        <v>187774066</v>
      </c>
      <c r="D36" s="10">
        <f>D11+D13+D15+D17+D35</f>
        <v>212106975</v>
      </c>
    </row>
    <row r="37" ht="13.5" thickTop="1"/>
    <row r="39" ht="12.75">
      <c r="B39" s="5" t="s">
        <v>85</v>
      </c>
    </row>
    <row r="40" spans="2:4" ht="12.75">
      <c r="B40" s="5" t="s">
        <v>24</v>
      </c>
      <c r="C40" s="5">
        <v>362859768</v>
      </c>
      <c r="D40" s="5">
        <v>236579751</v>
      </c>
    </row>
    <row r="41" spans="2:4" ht="12.75">
      <c r="B41" s="5" t="s">
        <v>47</v>
      </c>
      <c r="C41" s="5">
        <v>0</v>
      </c>
      <c r="D41" s="5">
        <v>113652404</v>
      </c>
    </row>
    <row r="42" spans="2:4" ht="12.75">
      <c r="B42" s="5" t="s">
        <v>48</v>
      </c>
      <c r="C42" s="5">
        <v>68197111</v>
      </c>
      <c r="D42" s="5">
        <v>68197111</v>
      </c>
    </row>
    <row r="43" spans="2:4" ht="12.75">
      <c r="B43" s="5" t="s">
        <v>49</v>
      </c>
      <c r="C43" s="6">
        <v>0</v>
      </c>
      <c r="D43" s="6">
        <v>12627613</v>
      </c>
    </row>
    <row r="44" spans="3:4" ht="12.75">
      <c r="C44" s="5">
        <f>SUM(C40:C43)</f>
        <v>431056879</v>
      </c>
      <c r="D44" s="5">
        <f>SUM(D40:D43)</f>
        <v>431056879</v>
      </c>
    </row>
    <row r="45" spans="2:4" ht="12.75">
      <c r="B45" s="5" t="s">
        <v>25</v>
      </c>
      <c r="C45" s="5">
        <v>5379421</v>
      </c>
      <c r="D45" s="5">
        <v>5379421</v>
      </c>
    </row>
    <row r="46" spans="2:4" ht="12.75">
      <c r="B46" s="5" t="s">
        <v>86</v>
      </c>
      <c r="C46" s="5">
        <v>2854331</v>
      </c>
      <c r="D46" s="5">
        <v>2854331</v>
      </c>
    </row>
    <row r="47" spans="2:4" ht="12.75">
      <c r="B47" s="5" t="s">
        <v>26</v>
      </c>
      <c r="C47" s="6">
        <f>-311242738-17012587</f>
        <v>-328255325</v>
      </c>
      <c r="D47" s="6">
        <v>-352541881</v>
      </c>
    </row>
    <row r="48" spans="3:4" ht="12.75">
      <c r="C48" s="5">
        <f>SUM(C44:C47)</f>
        <v>111035306</v>
      </c>
      <c r="D48" s="5">
        <f>SUM(D44:D47)</f>
        <v>86748750</v>
      </c>
    </row>
    <row r="49" spans="2:4" ht="12.75">
      <c r="B49" s="5" t="s">
        <v>59</v>
      </c>
      <c r="C49" s="5">
        <v>76738760</v>
      </c>
      <c r="D49" s="5">
        <v>125358225</v>
      </c>
    </row>
    <row r="50" spans="3:256" ht="16.5" customHeight="1" thickBot="1">
      <c r="C50" s="10">
        <f>SUM(C48:C49)</f>
        <v>187774066</v>
      </c>
      <c r="D50" s="10">
        <f>SUM(D48:D49)</f>
        <v>212106975</v>
      </c>
      <c r="IV50" s="5">
        <f>SUM(A50:IU50)</f>
        <v>399881041</v>
      </c>
    </row>
    <row r="51" spans="3:4" ht="16.5" customHeight="1" thickTop="1">
      <c r="C51" s="20"/>
      <c r="D51" s="20"/>
    </row>
    <row r="52" spans="2:4" ht="16.5" customHeight="1">
      <c r="B52" s="5" t="s">
        <v>123</v>
      </c>
      <c r="C52" s="32">
        <f>C48/C40</f>
        <v>0.30600059800512247</v>
      </c>
      <c r="D52" s="32">
        <f>D48/D40</f>
        <v>0.36667867657025305</v>
      </c>
    </row>
    <row r="53" spans="2:4" ht="13.5" customHeight="1">
      <c r="B53" s="5" t="s">
        <v>125</v>
      </c>
      <c r="C53" s="32">
        <f>C48/C44</f>
        <v>0.2575885258056629</v>
      </c>
      <c r="D53" s="32">
        <f>D48/D44</f>
        <v>0.20124664336930811</v>
      </c>
    </row>
    <row r="54" ht="12.75">
      <c r="B54" s="5" t="s">
        <v>124</v>
      </c>
    </row>
    <row r="55" ht="12.75">
      <c r="B55" s="19" t="s">
        <v>129</v>
      </c>
    </row>
    <row r="57" ht="12.75">
      <c r="C57" s="5">
        <f>C36-C50</f>
        <v>0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43"/>
  <sheetViews>
    <sheetView view="pageBreakPreview" zoomScale="75" zoomScaleSheetLayoutView="75" workbookViewId="0" topLeftCell="A1">
      <selection activeCell="M15" sqref="M15"/>
    </sheetView>
  </sheetViews>
  <sheetFormatPr defaultColWidth="9.140625" defaultRowHeight="12.75"/>
  <cols>
    <col min="1" max="1" width="4.57421875" style="2" customWidth="1"/>
    <col min="2" max="2" width="37.8515625" style="2" customWidth="1"/>
    <col min="3" max="3" width="14.7109375" style="2" customWidth="1"/>
    <col min="4" max="4" width="12.8515625" style="2" customWidth="1"/>
    <col min="5" max="5" width="11.8515625" style="2" customWidth="1"/>
    <col min="6" max="6" width="11.57421875" style="2" customWidth="1"/>
    <col min="7" max="7" width="15.28125" style="2" customWidth="1"/>
    <col min="8" max="8" width="15.8515625" style="2" customWidth="1"/>
    <col min="9" max="9" width="14.421875" style="2" customWidth="1"/>
    <col min="10" max="10" width="13.00390625" style="2" customWidth="1"/>
    <col min="11" max="16384" width="9.140625" style="2" customWidth="1"/>
  </cols>
  <sheetData>
    <row r="3" spans="2:10" ht="12.75">
      <c r="B3" s="30" t="s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30" t="s">
        <v>57</v>
      </c>
      <c r="C4" s="1"/>
      <c r="D4" s="1"/>
      <c r="E4" s="1"/>
      <c r="F4" s="1"/>
      <c r="G4" s="1"/>
      <c r="H4" s="1"/>
      <c r="I4" s="1"/>
      <c r="J4" s="1"/>
    </row>
    <row r="5" spans="2:10" ht="12.75">
      <c r="B5" s="30" t="s">
        <v>155</v>
      </c>
      <c r="C5" s="1"/>
      <c r="D5" s="1"/>
      <c r="E5" s="1"/>
      <c r="F5" s="1"/>
      <c r="G5" s="1"/>
      <c r="H5" s="1"/>
      <c r="I5" s="1"/>
      <c r="J5" s="1"/>
    </row>
    <row r="6" ht="16.5" customHeight="1"/>
    <row r="7" spans="2:10" ht="12.75">
      <c r="B7" s="8"/>
      <c r="C7" s="3"/>
      <c r="D7" s="3"/>
      <c r="E7" s="3"/>
      <c r="F7" s="3"/>
      <c r="G7" s="3" t="s">
        <v>29</v>
      </c>
      <c r="H7" s="3"/>
      <c r="I7" s="3"/>
      <c r="J7" s="3"/>
    </row>
    <row r="8" spans="2:10" ht="12.75">
      <c r="B8" s="31"/>
      <c r="C8" s="3" t="s">
        <v>27</v>
      </c>
      <c r="D8" s="3"/>
      <c r="E8" s="3"/>
      <c r="F8" s="3"/>
      <c r="G8" s="3" t="s">
        <v>34</v>
      </c>
      <c r="H8" s="3" t="s">
        <v>74</v>
      </c>
      <c r="I8" s="3" t="s">
        <v>30</v>
      </c>
      <c r="J8" s="3"/>
    </row>
    <row r="9" spans="2:10" ht="12.75">
      <c r="B9" s="9"/>
      <c r="C9" s="3" t="s">
        <v>28</v>
      </c>
      <c r="D9" s="3" t="s">
        <v>50</v>
      </c>
      <c r="E9" s="3" t="s">
        <v>51</v>
      </c>
      <c r="F9" s="3" t="s">
        <v>52</v>
      </c>
      <c r="G9" s="3" t="s">
        <v>28</v>
      </c>
      <c r="H9" s="3" t="s">
        <v>75</v>
      </c>
      <c r="I9" s="3" t="s">
        <v>31</v>
      </c>
      <c r="J9" s="3" t="s">
        <v>32</v>
      </c>
    </row>
    <row r="10" spans="2:10" ht="12.75">
      <c r="B10" s="8"/>
      <c r="C10" s="3" t="s">
        <v>4</v>
      </c>
      <c r="D10" s="3" t="s">
        <v>4</v>
      </c>
      <c r="E10" s="3" t="s">
        <v>4</v>
      </c>
      <c r="F10" s="3" t="s">
        <v>4</v>
      </c>
      <c r="G10" s="3" t="s">
        <v>4</v>
      </c>
      <c r="H10" s="3" t="s">
        <v>4</v>
      </c>
      <c r="I10" s="3" t="s">
        <v>4</v>
      </c>
      <c r="J10" s="3" t="s">
        <v>4</v>
      </c>
    </row>
    <row r="11" ht="18.75" customHeight="1"/>
    <row r="12" spans="2:10" ht="19.5" customHeight="1">
      <c r="B12" s="46" t="s">
        <v>80</v>
      </c>
      <c r="C12" s="20"/>
      <c r="D12" s="20"/>
      <c r="E12" s="20"/>
      <c r="F12" s="20"/>
      <c r="G12" s="20"/>
      <c r="H12" s="20"/>
      <c r="I12" s="20"/>
      <c r="J12" s="20"/>
    </row>
    <row r="13" ht="12.75">
      <c r="B13" s="46" t="s">
        <v>150</v>
      </c>
    </row>
    <row r="14" spans="2:10" ht="12.75">
      <c r="B14" s="46"/>
      <c r="C14" s="26"/>
      <c r="D14" s="26"/>
      <c r="E14" s="26"/>
      <c r="F14" s="26"/>
      <c r="G14" s="26"/>
      <c r="H14" s="26"/>
      <c r="I14" s="26"/>
      <c r="J14" s="20"/>
    </row>
    <row r="15" spans="2:10" ht="12.75">
      <c r="B15" s="2" t="s">
        <v>90</v>
      </c>
      <c r="C15" s="26">
        <v>236579751</v>
      </c>
      <c r="D15" s="26">
        <v>113652404</v>
      </c>
      <c r="E15" s="26">
        <v>68197111</v>
      </c>
      <c r="F15" s="26">
        <v>12627613</v>
      </c>
      <c r="G15" s="26">
        <v>5379421</v>
      </c>
      <c r="H15" s="26">
        <v>2854331</v>
      </c>
      <c r="I15" s="26">
        <v>-367771668</v>
      </c>
      <c r="J15" s="20">
        <f>SUM(C15:I15)</f>
        <v>71518963</v>
      </c>
    </row>
    <row r="16" spans="3:10" ht="12.75">
      <c r="C16" s="26"/>
      <c r="D16" s="26"/>
      <c r="E16" s="26"/>
      <c r="F16" s="26"/>
      <c r="G16" s="26"/>
      <c r="H16" s="26"/>
      <c r="I16" s="26"/>
      <c r="J16" s="20"/>
    </row>
    <row r="17" spans="2:10" ht="12.75">
      <c r="B17" s="2" t="s">
        <v>58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f>+Income!F32</f>
        <v>19836960</v>
      </c>
      <c r="J17" s="20">
        <f>SUM(C17:I17)</f>
        <v>19836960</v>
      </c>
    </row>
    <row r="18" spans="3:10" ht="12.75">
      <c r="C18" s="26"/>
      <c r="D18" s="26"/>
      <c r="E18" s="26"/>
      <c r="F18" s="26"/>
      <c r="G18" s="26"/>
      <c r="H18" s="26"/>
      <c r="I18" s="26"/>
      <c r="J18" s="20"/>
    </row>
    <row r="19" spans="2:10" ht="12.75">
      <c r="B19" s="2" t="s">
        <v>134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-7779085</v>
      </c>
      <c r="J19" s="20">
        <f>SUM(C19:I19)</f>
        <v>-7779085</v>
      </c>
    </row>
    <row r="20" spans="3:10" ht="12.75">
      <c r="C20" s="26"/>
      <c r="D20" s="26"/>
      <c r="E20" s="26"/>
      <c r="F20" s="26"/>
      <c r="G20" s="26"/>
      <c r="H20" s="26"/>
      <c r="I20" s="26"/>
      <c r="J20" s="20"/>
    </row>
    <row r="21" spans="2:10" ht="13.5" thickBot="1">
      <c r="B21" s="2" t="s">
        <v>151</v>
      </c>
      <c r="C21" s="47">
        <f>SUM(C15:C19)</f>
        <v>236579751</v>
      </c>
      <c r="D21" s="47">
        <f aca="true" t="shared" si="0" ref="D21:J21">SUM(D15:D19)</f>
        <v>113652404</v>
      </c>
      <c r="E21" s="47">
        <f t="shared" si="0"/>
        <v>68197111</v>
      </c>
      <c r="F21" s="47">
        <f t="shared" si="0"/>
        <v>12627613</v>
      </c>
      <c r="G21" s="47">
        <f t="shared" si="0"/>
        <v>5379421</v>
      </c>
      <c r="H21" s="47">
        <f t="shared" si="0"/>
        <v>2854331</v>
      </c>
      <c r="I21" s="47">
        <f t="shared" si="0"/>
        <v>-355713793</v>
      </c>
      <c r="J21" s="47">
        <f t="shared" si="0"/>
        <v>83576838</v>
      </c>
    </row>
    <row r="22" spans="3:10" ht="13.5" thickTop="1">
      <c r="C22" s="48"/>
      <c r="D22" s="48"/>
      <c r="E22" s="48"/>
      <c r="F22" s="48"/>
      <c r="G22" s="48"/>
      <c r="H22" s="48"/>
      <c r="I22" s="48"/>
      <c r="J22" s="48"/>
    </row>
    <row r="23" spans="2:10" ht="12.75">
      <c r="B23" s="46" t="s">
        <v>152</v>
      </c>
      <c r="C23" s="48"/>
      <c r="D23" s="48"/>
      <c r="E23" s="48"/>
      <c r="F23" s="48"/>
      <c r="G23" s="48"/>
      <c r="H23" s="48"/>
      <c r="I23" s="48"/>
      <c r="J23" s="48"/>
    </row>
    <row r="24" spans="2:10" ht="12.75">
      <c r="B24" s="46" t="s">
        <v>153</v>
      </c>
      <c r="C24" s="48"/>
      <c r="D24" s="48"/>
      <c r="E24" s="48"/>
      <c r="F24" s="48"/>
      <c r="G24" s="48"/>
      <c r="H24" s="48"/>
      <c r="I24" s="48"/>
      <c r="J24" s="48"/>
    </row>
    <row r="25" spans="2:10" ht="12.75">
      <c r="B25" s="46"/>
      <c r="C25" s="26"/>
      <c r="D25" s="26"/>
      <c r="E25" s="26"/>
      <c r="F25" s="26"/>
      <c r="G25" s="26"/>
      <c r="H25" s="26"/>
      <c r="I25" s="26"/>
      <c r="J25" s="20"/>
    </row>
    <row r="26" spans="2:10" ht="12.75">
      <c r="B26" s="49" t="s">
        <v>122</v>
      </c>
      <c r="C26" s="26">
        <v>236579751</v>
      </c>
      <c r="D26" s="26">
        <v>113652404</v>
      </c>
      <c r="E26" s="26">
        <v>68197111</v>
      </c>
      <c r="F26" s="26">
        <v>12627613</v>
      </c>
      <c r="G26" s="26">
        <v>5379421</v>
      </c>
      <c r="H26" s="26">
        <v>2854331</v>
      </c>
      <c r="I26" s="26">
        <f>+BalSheet!D47</f>
        <v>-352541881</v>
      </c>
      <c r="J26" s="20">
        <f>SUM(C26:I26)</f>
        <v>86748750</v>
      </c>
    </row>
    <row r="27" spans="2:10" ht="12.75">
      <c r="B27" s="49"/>
      <c r="C27" s="26"/>
      <c r="D27" s="26"/>
      <c r="E27" s="26"/>
      <c r="F27" s="26"/>
      <c r="G27" s="26"/>
      <c r="H27" s="26"/>
      <c r="I27" s="26"/>
      <c r="J27" s="20"/>
    </row>
    <row r="28" spans="2:10" ht="12.75">
      <c r="B28" s="49" t="s">
        <v>135</v>
      </c>
      <c r="C28" s="26">
        <f>113652404+12627613</f>
        <v>126280017</v>
      </c>
      <c r="D28" s="26">
        <v>-113652404</v>
      </c>
      <c r="E28" s="26">
        <v>0</v>
      </c>
      <c r="F28" s="26">
        <v>-12627613</v>
      </c>
      <c r="G28" s="26">
        <v>0</v>
      </c>
      <c r="H28" s="26">
        <v>0</v>
      </c>
      <c r="I28" s="26">
        <v>0</v>
      </c>
      <c r="J28" s="20">
        <f>SUM(C28:I28)</f>
        <v>0</v>
      </c>
    </row>
    <row r="29" spans="2:10" ht="12.75">
      <c r="B29" s="49"/>
      <c r="C29" s="26"/>
      <c r="D29" s="26"/>
      <c r="E29" s="26"/>
      <c r="F29" s="26"/>
      <c r="G29" s="26"/>
      <c r="H29" s="26"/>
      <c r="I29" s="26"/>
      <c r="J29" s="20"/>
    </row>
    <row r="30" spans="2:10" ht="12.75">
      <c r="B30" s="2" t="s">
        <v>58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f>+Income!E32</f>
        <v>35694239</v>
      </c>
      <c r="J30" s="20">
        <f>SUM(C30:I30)</f>
        <v>35694239</v>
      </c>
    </row>
    <row r="31" spans="3:10" ht="12.75">
      <c r="C31" s="26"/>
      <c r="D31" s="26"/>
      <c r="E31" s="26"/>
      <c r="F31" s="26"/>
      <c r="G31" s="26"/>
      <c r="H31" s="26"/>
      <c r="I31" s="26"/>
      <c r="J31" s="20"/>
    </row>
    <row r="32" spans="2:10" ht="12.75">
      <c r="B32" s="2" t="s">
        <v>134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f>+Cashflow!D42</f>
        <v>-7779085</v>
      </c>
      <c r="J32" s="20">
        <f>SUM(C32:I32)</f>
        <v>-7779085</v>
      </c>
    </row>
    <row r="33" spans="2:10" ht="12.75">
      <c r="B33" s="2" t="s">
        <v>162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f>+Cashflow!D44</f>
        <v>-3628598</v>
      </c>
      <c r="J33" s="20">
        <f>SUM(C33:I33)</f>
        <v>-3628598</v>
      </c>
    </row>
    <row r="34" spans="3:10" ht="12.75">
      <c r="C34" s="28"/>
      <c r="D34" s="28"/>
      <c r="E34" s="28"/>
      <c r="F34" s="28"/>
      <c r="G34" s="28"/>
      <c r="H34" s="28"/>
      <c r="I34" s="28"/>
      <c r="J34" s="28"/>
    </row>
    <row r="35" spans="2:10" ht="15" customHeight="1" thickBot="1">
      <c r="B35" s="2" t="s">
        <v>154</v>
      </c>
      <c r="C35" s="25">
        <f>SUM(C26:C33)</f>
        <v>362859768</v>
      </c>
      <c r="D35" s="25">
        <f aca="true" t="shared" si="1" ref="D35:J35">SUM(D26:D33)</f>
        <v>0</v>
      </c>
      <c r="E35" s="25">
        <f t="shared" si="1"/>
        <v>68197111</v>
      </c>
      <c r="F35" s="25">
        <f t="shared" si="1"/>
        <v>0</v>
      </c>
      <c r="G35" s="25">
        <f t="shared" si="1"/>
        <v>5379421</v>
      </c>
      <c r="H35" s="25">
        <f t="shared" si="1"/>
        <v>2854331</v>
      </c>
      <c r="I35" s="25">
        <f t="shared" si="1"/>
        <v>-328255325</v>
      </c>
      <c r="J35" s="25">
        <f t="shared" si="1"/>
        <v>111035306</v>
      </c>
    </row>
    <row r="36" spans="3:10" ht="14.25" customHeight="1" thickTop="1">
      <c r="C36" s="29"/>
      <c r="D36" s="29"/>
      <c r="E36" s="29"/>
      <c r="F36" s="29"/>
      <c r="G36" s="29"/>
      <c r="H36" s="29"/>
      <c r="I36" s="29"/>
      <c r="J36" s="29"/>
    </row>
    <row r="37" ht="12.75">
      <c r="B37" s="7"/>
    </row>
    <row r="38" ht="12.75">
      <c r="B38" s="7" t="s">
        <v>129</v>
      </c>
    </row>
    <row r="40" ht="12.75">
      <c r="I40" s="26"/>
    </row>
    <row r="42" ht="12.75">
      <c r="I42" s="33"/>
    </row>
    <row r="43" ht="12.75">
      <c r="I43" s="33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Finance 01</cp:lastModifiedBy>
  <cp:lastPrinted>2006-11-30T00:13:26Z</cp:lastPrinted>
  <dcterms:created xsi:type="dcterms:W3CDTF">2002-11-14T01:39:00Z</dcterms:created>
  <dcterms:modified xsi:type="dcterms:W3CDTF">2006-11-29T08:48:24Z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