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Flow'!$A$1:$K$78</definedName>
    <definedName name="_xlnm.Print_Titles" localSheetId="3">'Cash Flow'!$1:$8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<sst xmlns="http://schemas.openxmlformats.org/spreadsheetml/2006/main" count="177" uniqueCount="133">
  <si>
    <t>CURRENT</t>
  </si>
  <si>
    <t>QUARTER</t>
  </si>
  <si>
    <t>ENDED</t>
  </si>
  <si>
    <t>RM'000</t>
  </si>
  <si>
    <t>COMPARATIVE</t>
  </si>
  <si>
    <t>TO</t>
  </si>
  <si>
    <t>Revenue</t>
  </si>
  <si>
    <t>Finance costs</t>
  </si>
  <si>
    <t>Taxation</t>
  </si>
  <si>
    <t>Net profit for the period</t>
  </si>
  <si>
    <t>AS AT</t>
  </si>
  <si>
    <t>Current Assets</t>
  </si>
  <si>
    <t>Debtors</t>
  </si>
  <si>
    <t>Tax Recoverable</t>
  </si>
  <si>
    <t>Cash and bank balances</t>
  </si>
  <si>
    <t>Current Liabilities</t>
  </si>
  <si>
    <t>Creditors</t>
  </si>
  <si>
    <t>Reserves</t>
  </si>
  <si>
    <t>Share</t>
  </si>
  <si>
    <t>Capital</t>
  </si>
  <si>
    <t>Premium</t>
  </si>
  <si>
    <t>Total</t>
  </si>
  <si>
    <t>Retained</t>
  </si>
  <si>
    <t>Earnings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</si>
  <si>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</si>
  <si>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</si>
  <si>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</si>
  <si>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</si>
  <si>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</si>
  <si>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 xml:space="preserve">Interest expense  </t>
  </si>
  <si>
    <t>Operating profit before working capital changes</t>
  </si>
  <si>
    <t>Changes in working capital:</t>
  </si>
  <si>
    <t>Inventories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</si>
  <si>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</si>
  <si>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</si>
  <si>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</si>
  <si>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</si>
  <si>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</si>
  <si>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</si>
  <si>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</si>
  <si>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</si>
  <si>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</si>
  <si>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Net cash used in financing activities</t>
  </si>
  <si>
    <t>NET INCREASE / (DECREASE) IN CASH</t>
  </si>
  <si>
    <t xml:space="preserve">  AND CASH EQUIVALENTS</t>
  </si>
  <si>
    <t>CASH AND CASH EQUIVALENTS</t>
  </si>
  <si>
    <t>Other Income</t>
  </si>
  <si>
    <t>Proceeds from disposal of property, plant and equipment</t>
  </si>
  <si>
    <t>Minority interests</t>
  </si>
  <si>
    <t>Hire purchase creditors</t>
  </si>
  <si>
    <t>Deferred taxation</t>
  </si>
  <si>
    <t>Share capital</t>
  </si>
  <si>
    <t>Property, plant &amp; equipment</t>
  </si>
  <si>
    <t>31/12/2005</t>
  </si>
  <si>
    <t>Gain on disposal of property, plant and equipment</t>
  </si>
  <si>
    <t>At 1 January 2005</t>
  </si>
  <si>
    <t>Minority</t>
  </si>
  <si>
    <t>Interests</t>
  </si>
  <si>
    <t>At 1 January 2006: -</t>
  </si>
  <si>
    <t xml:space="preserve">  AS AT 1 JANUARY 2006 / 2005</t>
  </si>
  <si>
    <t>Attributable to:</t>
  </si>
  <si>
    <t>Equity holders of the parent</t>
  </si>
  <si>
    <t>MESB BERHAD (337554-D)</t>
  </si>
  <si>
    <t>Other investments</t>
  </si>
  <si>
    <t>Intangible asset</t>
  </si>
  <si>
    <t>Other assets</t>
  </si>
  <si>
    <t>Goodwill on consolidation</t>
  </si>
  <si>
    <t>Amount owing by contract customers</t>
  </si>
  <si>
    <t>Capital work in progress</t>
  </si>
  <si>
    <t>Amount owing to contract customers</t>
  </si>
  <si>
    <t>Term loans</t>
  </si>
  <si>
    <t>Capital and Reserves</t>
  </si>
  <si>
    <t>ASSETS</t>
  </si>
  <si>
    <t>Non-current assets</t>
  </si>
  <si>
    <t>Total Assets</t>
  </si>
  <si>
    <t>EQUITY AND LIABILITIES</t>
  </si>
  <si>
    <t>Equity attributable to equity holders of the parent :</t>
  </si>
  <si>
    <t>Total equity</t>
  </si>
  <si>
    <t>Non-current liabilities</t>
  </si>
  <si>
    <t>Total liabilities</t>
  </si>
  <si>
    <t>Total equity and liabilities</t>
  </si>
  <si>
    <t>Net assets per share (RM)</t>
  </si>
  <si>
    <t>(a) Basic</t>
  </si>
  <si>
    <t>(b) Diluted</t>
  </si>
  <si>
    <t>Acquisition of subsidiaries</t>
  </si>
  <si>
    <t>Increase share capital of subsidiary</t>
  </si>
  <si>
    <t>&lt;--- Attributable to equity holders of the parent ---&gt;</t>
  </si>
  <si>
    <t>Equity</t>
  </si>
  <si>
    <t>Amortisation of intangible asset</t>
  </si>
  <si>
    <t>Amortisation of other investments</t>
  </si>
  <si>
    <t>Bad debts written off</t>
  </si>
  <si>
    <t>Equipment written off</t>
  </si>
  <si>
    <t>Short borrowing</t>
  </si>
  <si>
    <t>CONDENSED CONSOLIDATED INCOME STATEMENT</t>
  </si>
  <si>
    <t>CUMULATIVE</t>
  </si>
  <si>
    <t>(The Condensed Consolidated Income Statements should be read in conjunction with the Annual Financial Report for the year ended 31st December 2005)</t>
  </si>
  <si>
    <t xml:space="preserve">CONDENSED CONSOLIDATED STATEMENT OF CHANGES IN EQUITY </t>
  </si>
  <si>
    <t xml:space="preserve">CONDENSED CONSOLIDATED CASH FLOW STATEMENT </t>
  </si>
  <si>
    <t>(The Condensed Consolidated Balance Sheets should be read in conjunction with the Annual Financial Report for the year ended 31st December 2005)</t>
  </si>
  <si>
    <t>(The Condensed Consolidated Statements of Changes in Equity should be read in conjunction with the Annual Financial Report for the year ended 31st December 2005)</t>
  </si>
  <si>
    <t>(The Condensed Consolidated Cash Flow Statements should be read in conjunction with the Annual Financial Report for the year ended 31st December 2005)</t>
  </si>
  <si>
    <t>Operating Expenses</t>
  </si>
  <si>
    <t>Profit/(loss) from Operations</t>
  </si>
  <si>
    <t>Investing Results</t>
  </si>
  <si>
    <t>Profit/(loss) before tax</t>
  </si>
  <si>
    <t>Earnings/(Loss) per share (sen)</t>
  </si>
  <si>
    <t>Provision/(write back) for foreseeable loss</t>
  </si>
  <si>
    <t>Net change in current assets</t>
  </si>
  <si>
    <t>Net change in current liabilities</t>
  </si>
  <si>
    <t>Net drawdown/(repayment) of hire purchase Creditors</t>
  </si>
  <si>
    <t>Note :</t>
  </si>
  <si>
    <t>Cash &amp; Cash Equivalents</t>
  </si>
  <si>
    <t xml:space="preserve">Bank Overdraft </t>
  </si>
  <si>
    <t>Net change in work-in progress</t>
  </si>
  <si>
    <t>Cost of sale</t>
  </si>
  <si>
    <t>Operating overhead</t>
  </si>
  <si>
    <t>**</t>
  </si>
  <si>
    <t>CONDENSED CONSOLIDATED BALANCE SHEET AS AT 30TH JUNE 2006</t>
  </si>
  <si>
    <t>30/06/2006</t>
  </si>
  <si>
    <t>30/06/2005</t>
  </si>
  <si>
    <t>6 MONTHS</t>
  </si>
  <si>
    <t>Profit/(loss) for the period</t>
  </si>
  <si>
    <t>Tax refunded</t>
  </si>
  <si>
    <t xml:space="preserve">Proceeds from issuance of shares </t>
  </si>
  <si>
    <t>Bankers' acceptances, revolving credit and trust receipts</t>
  </si>
  <si>
    <t>At 30 June 2006</t>
  </si>
  <si>
    <t>At 30 June 2005</t>
  </si>
  <si>
    <t>FOR THE PERIOD ENDED 30TH JUNE 2006</t>
  </si>
  <si>
    <t>FOR THE PERIOD ENDED 3OTH JUNE 2006</t>
  </si>
  <si>
    <t xml:space="preserve">  AS AT 30 JUNE 2006 / 2005</t>
  </si>
  <si>
    <t>Fixed assets written off</t>
  </si>
  <si>
    <t>Note ** - Operating Expenses for 6 months cumulative ending 30 June 2006 consists of the following :-</t>
  </si>
  <si>
    <t>(1) Cash &amp; Cash Equivalents for the period ended 30th June 2006 consists the following :-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</si>
</sst>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</numFmts>
  <fonts count="10">
    <font>
      <sz val="12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43" fontId="3" fillId="0" borderId="2" xfId="15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5" xfId="15" applyNumberFormat="1" applyFont="1" applyBorder="1" applyAlignment="1">
      <alignment/>
    </xf>
    <xf numFmtId="0" fontId="6" fillId="0" borderId="0" xfId="0" applyFont="1" applyAlignment="1" quotePrefix="1">
      <alignment wrapText="1"/>
    </xf>
    <xf numFmtId="37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4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 quotePrefix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0" applyFont="1">
      <alignment/>
      <protection/>
    </xf>
    <xf numFmtId="41" fontId="7" fillId="0" borderId="0" xfId="20" applyNumberFormat="1" applyFont="1" applyAlignment="1" quotePrefix="1">
      <alignment horizontal="center"/>
      <protection/>
    </xf>
    <xf numFmtId="0" fontId="9" fillId="0" borderId="0" xfId="20" applyFont="1" applyAlignment="1">
      <alignment horizontal="center"/>
      <protection/>
    </xf>
    <xf numFmtId="0" fontId="8" fillId="0" borderId="0" xfId="19" applyFont="1">
      <alignment/>
      <protection/>
    </xf>
    <xf numFmtId="41" fontId="7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41" fontId="8" fillId="0" borderId="0" xfId="20" applyNumberFormat="1" applyFont="1" applyAlignment="1">
      <alignment horizontal="center"/>
      <protection/>
    </xf>
    <xf numFmtId="41" fontId="8" fillId="0" borderId="0" xfId="20" applyNumberFormat="1" applyFont="1" applyAlignment="1">
      <alignment horizontal="right"/>
      <protection/>
    </xf>
    <xf numFmtId="38" fontId="8" fillId="0" borderId="0" xfId="20" applyNumberFormat="1" applyFont="1" applyAlignment="1">
      <alignment horizontal="right"/>
      <protection/>
    </xf>
    <xf numFmtId="41" fontId="8" fillId="0" borderId="1" xfId="20" applyNumberFormat="1" applyFont="1" applyBorder="1">
      <alignment/>
      <protection/>
    </xf>
    <xf numFmtId="0" fontId="8" fillId="0" borderId="1" xfId="20" applyFont="1" applyBorder="1">
      <alignment/>
      <protection/>
    </xf>
    <xf numFmtId="41" fontId="8" fillId="0" borderId="0" xfId="20" applyNumberFormat="1" applyFont="1" applyAlignment="1">
      <alignment/>
      <protection/>
    </xf>
    <xf numFmtId="38" fontId="8" fillId="0" borderId="0" xfId="20" applyNumberFormat="1" applyFont="1" applyAlignment="1">
      <alignment/>
      <protection/>
    </xf>
    <xf numFmtId="38" fontId="8" fillId="0" borderId="0" xfId="20" applyNumberFormat="1" applyFont="1" applyAlignment="1">
      <alignment horizontal="center"/>
      <protection/>
    </xf>
    <xf numFmtId="41" fontId="8" fillId="0" borderId="6" xfId="20" applyNumberFormat="1" applyFont="1" applyBorder="1" applyAlignment="1">
      <alignment horizontal="right"/>
      <protection/>
    </xf>
    <xf numFmtId="38" fontId="8" fillId="0" borderId="6" xfId="20" applyNumberFormat="1" applyFont="1" applyBorder="1" applyAlignment="1">
      <alignment horizontal="right"/>
      <protection/>
    </xf>
    <xf numFmtId="41" fontId="8" fillId="0" borderId="0" xfId="15" applyNumberFormat="1" applyFont="1" applyAlignment="1">
      <alignment horizontal="right"/>
    </xf>
    <xf numFmtId="41" fontId="8" fillId="0" borderId="0" xfId="20" applyNumberFormat="1" applyFont="1">
      <alignment/>
      <protection/>
    </xf>
    <xf numFmtId="41" fontId="8" fillId="0" borderId="7" xfId="20" applyNumberFormat="1" applyFont="1" applyBorder="1" applyAlignment="1">
      <alignment horizontal="right"/>
      <protection/>
    </xf>
    <xf numFmtId="38" fontId="8" fillId="0" borderId="7" xfId="20" applyNumberFormat="1" applyFont="1" applyBorder="1" applyAlignment="1">
      <alignment horizontal="right"/>
      <protection/>
    </xf>
    <xf numFmtId="41" fontId="8" fillId="0" borderId="8" xfId="20" applyNumberFormat="1" applyFont="1" applyBorder="1" applyAlignment="1">
      <alignment horizontal="right"/>
      <protection/>
    </xf>
    <xf numFmtId="38" fontId="8" fillId="0" borderId="8" xfId="20" applyNumberFormat="1" applyFont="1" applyBorder="1" applyAlignment="1">
      <alignment horizontal="right"/>
      <protection/>
    </xf>
    <xf numFmtId="38" fontId="8" fillId="0" borderId="0" xfId="20" applyNumberFormat="1" applyFont="1">
      <alignment/>
      <protection/>
    </xf>
    <xf numFmtId="41" fontId="8" fillId="0" borderId="8" xfId="15" applyNumberFormat="1" applyFont="1" applyBorder="1" applyAlignment="1">
      <alignment horizontal="right"/>
    </xf>
    <xf numFmtId="41" fontId="8" fillId="0" borderId="8" xfId="20" applyNumberFormat="1" applyFont="1" applyBorder="1" applyAlignment="1" quotePrefix="1">
      <alignment horizontal="right"/>
      <protection/>
    </xf>
    <xf numFmtId="38" fontId="8" fillId="0" borderId="8" xfId="20" applyNumberFormat="1" applyFont="1" applyBorder="1" applyAlignment="1" quotePrefix="1">
      <alignment horizontal="right"/>
      <protection/>
    </xf>
    <xf numFmtId="0" fontId="8" fillId="0" borderId="0" xfId="20" applyFont="1" applyAlignment="1">
      <alignment horizontal="right"/>
      <protection/>
    </xf>
    <xf numFmtId="37" fontId="8" fillId="0" borderId="0" xfId="20" applyNumberFormat="1" applyFont="1" applyAlignment="1">
      <alignment horizontal="right"/>
      <protection/>
    </xf>
    <xf numFmtId="41" fontId="8" fillId="0" borderId="9" xfId="20" applyNumberFormat="1" applyFont="1" applyBorder="1" applyAlignment="1">
      <alignment horizontal="right"/>
      <protection/>
    </xf>
    <xf numFmtId="38" fontId="8" fillId="0" borderId="9" xfId="20" applyNumberFormat="1" applyFont="1" applyBorder="1" applyAlignment="1">
      <alignment horizontal="right"/>
      <protection/>
    </xf>
    <xf numFmtId="164" fontId="8" fillId="0" borderId="0" xfId="20" applyNumberFormat="1" applyFont="1" applyAlignment="1">
      <alignment horizontal="right"/>
      <protection/>
    </xf>
    <xf numFmtId="41" fontId="8" fillId="0" borderId="2" xfId="20" applyNumberFormat="1" applyFont="1" applyBorder="1" applyAlignment="1">
      <alignment horizontal="right"/>
      <protection/>
    </xf>
    <xf numFmtId="38" fontId="8" fillId="0" borderId="2" xfId="20" applyNumberFormat="1" applyFont="1" applyBorder="1" applyAlignment="1">
      <alignment horizontal="right"/>
      <protection/>
    </xf>
    <xf numFmtId="41" fontId="8" fillId="0" borderId="0" xfId="20" applyNumberFormat="1" applyFont="1" applyBorder="1">
      <alignment/>
      <protection/>
    </xf>
    <xf numFmtId="38" fontId="8" fillId="0" borderId="0" xfId="20" applyNumberFormat="1" applyFont="1" applyBorder="1">
      <alignment/>
      <protection/>
    </xf>
    <xf numFmtId="0" fontId="8" fillId="0" borderId="0" xfId="20" applyFont="1" quotePrefix="1">
      <alignment/>
      <protection/>
    </xf>
    <xf numFmtId="38" fontId="8" fillId="0" borderId="4" xfId="20" applyNumberFormat="1" applyFont="1" applyBorder="1">
      <alignment/>
      <protection/>
    </xf>
    <xf numFmtId="174" fontId="4" fillId="0" borderId="4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workbookViewId="0" topLeftCell="A1">
      <selection activeCell="B19" sqref="B19"/>
    </sheetView>
  </sheetViews>
  <sheetFormatPr defaultColWidth="9.00390625" defaultRowHeight="15.75"/>
  <cols>
    <col min="1" max="1" width="3.25390625" style="4" customWidth="1"/>
    <col min="2" max="2" width="39.625" style="4" customWidth="1"/>
    <col min="3" max="3" width="2.50390625" style="4" customWidth="1"/>
    <col min="4" max="4" width="15.625" style="4" customWidth="1"/>
    <col min="5" max="5" width="3.125" style="4" customWidth="1"/>
    <col min="6" max="6" width="16.50390625" style="4" customWidth="1"/>
    <col min="7" max="7" width="3.125" style="4" customWidth="1"/>
    <col min="8" max="8" width="16.125" style="4" customWidth="1"/>
    <col min="9" max="9" width="3.125" style="4" customWidth="1"/>
    <col min="10" max="10" width="15.75390625" style="4" customWidth="1"/>
    <col min="11" max="11" width="2.625" style="4" customWidth="1"/>
    <col min="12" max="12" width="13.50390625" style="4" customWidth="1"/>
    <col min="13" max="16384" width="9.00390625" style="4" customWidth="1"/>
  </cols>
  <sheetData>
    <row r="1" ht="36.75" customHeight="1">
      <c r="A1" s="3" t="s">
        <v>62</v>
      </c>
    </row>
    <row r="4" ht="18">
      <c r="A4" s="3" t="s">
        <v>93</v>
      </c>
    </row>
    <row r="5" ht="18">
      <c r="A5" s="3" t="s">
        <v>127</v>
      </c>
    </row>
    <row r="7" spans="4:10" ht="18">
      <c r="D7" s="5">
        <v>2006</v>
      </c>
      <c r="E7" s="5"/>
      <c r="F7" s="5">
        <v>2005</v>
      </c>
      <c r="G7" s="5"/>
      <c r="H7" s="5">
        <v>2006</v>
      </c>
      <c r="I7" s="5"/>
      <c r="J7" s="5">
        <v>2005</v>
      </c>
    </row>
    <row r="8" spans="4:10" ht="26.25" customHeight="1">
      <c r="D8" s="5" t="s">
        <v>0</v>
      </c>
      <c r="E8" s="5"/>
      <c r="F8" s="5" t="s">
        <v>4</v>
      </c>
      <c r="G8" s="5"/>
      <c r="H8" s="5" t="s">
        <v>120</v>
      </c>
      <c r="I8" s="5"/>
      <c r="J8" s="5" t="s">
        <v>120</v>
      </c>
    </row>
    <row r="9" spans="4:10" ht="26.25" customHeight="1">
      <c r="D9" s="5" t="s">
        <v>1</v>
      </c>
      <c r="E9" s="5"/>
      <c r="F9" s="5" t="s">
        <v>1</v>
      </c>
      <c r="G9" s="5"/>
      <c r="H9" s="5" t="s">
        <v>94</v>
      </c>
      <c r="I9" s="5"/>
      <c r="J9" s="5" t="s">
        <v>94</v>
      </c>
    </row>
    <row r="10" spans="4:10" ht="26.25" customHeight="1">
      <c r="D10" s="5" t="s">
        <v>2</v>
      </c>
      <c r="E10" s="5"/>
      <c r="F10" s="5" t="s">
        <v>2</v>
      </c>
      <c r="G10" s="5"/>
      <c r="H10" s="5" t="s">
        <v>5</v>
      </c>
      <c r="I10" s="5"/>
      <c r="J10" s="5" t="s">
        <v>5</v>
      </c>
    </row>
    <row r="11" spans="4:10" ht="26.25" customHeight="1">
      <c r="D11" s="6" t="s">
        <v>118</v>
      </c>
      <c r="E11" s="5"/>
      <c r="F11" s="6" t="s">
        <v>119</v>
      </c>
      <c r="G11" s="5"/>
      <c r="H11" s="6" t="s">
        <v>118</v>
      </c>
      <c r="I11" s="5"/>
      <c r="J11" s="6" t="s">
        <v>119</v>
      </c>
    </row>
    <row r="12" spans="4:10" ht="26.25" customHeight="1">
      <c r="D12" s="5" t="s">
        <v>3</v>
      </c>
      <c r="E12" s="5"/>
      <c r="F12" s="5" t="s">
        <v>3</v>
      </c>
      <c r="G12" s="5"/>
      <c r="H12" s="5" t="s">
        <v>3</v>
      </c>
      <c r="I12" s="5"/>
      <c r="J12" s="5" t="s">
        <v>3</v>
      </c>
    </row>
    <row r="13" ht="26.25" customHeight="1"/>
    <row r="14" spans="2:13" ht="26.25" customHeight="1">
      <c r="B14" s="4" t="s">
        <v>6</v>
      </c>
      <c r="D14" s="7">
        <v>16525</v>
      </c>
      <c r="E14" s="7"/>
      <c r="F14" s="7">
        <v>14266</v>
      </c>
      <c r="G14" s="7"/>
      <c r="H14" s="7">
        <v>36258</v>
      </c>
      <c r="I14" s="7"/>
      <c r="J14" s="7">
        <v>28761</v>
      </c>
      <c r="M14" s="7"/>
    </row>
    <row r="15" spans="4:10" ht="14.25" customHeight="1">
      <c r="D15" s="7"/>
      <c r="E15" s="7"/>
      <c r="F15" s="7"/>
      <c r="G15" s="7"/>
      <c r="H15" s="7"/>
      <c r="I15" s="7"/>
      <c r="J15" s="7"/>
    </row>
    <row r="16" spans="2:13" ht="26.25" customHeight="1">
      <c r="B16" s="4" t="s">
        <v>101</v>
      </c>
      <c r="D16" s="18">
        <v>-16504</v>
      </c>
      <c r="E16" s="18"/>
      <c r="F16" s="18">
        <v>-15953</v>
      </c>
      <c r="G16" s="18"/>
      <c r="H16" s="18">
        <f>-20771-15043</f>
        <v>-35814</v>
      </c>
      <c r="I16" s="26" t="s">
        <v>116</v>
      </c>
      <c r="J16" s="18">
        <v>-31768</v>
      </c>
      <c r="M16" s="7"/>
    </row>
    <row r="17" spans="4:10" ht="10.5" customHeight="1">
      <c r="D17" s="18"/>
      <c r="E17" s="18"/>
      <c r="F17" s="18"/>
      <c r="G17" s="18"/>
      <c r="H17" s="18"/>
      <c r="I17" s="18"/>
      <c r="J17" s="18"/>
    </row>
    <row r="18" spans="2:13" ht="26.25" customHeight="1">
      <c r="B18" s="4" t="s">
        <v>46</v>
      </c>
      <c r="D18" s="8">
        <v>337</v>
      </c>
      <c r="E18" s="7"/>
      <c r="F18" s="8">
        <v>505</v>
      </c>
      <c r="G18" s="7"/>
      <c r="H18" s="8">
        <v>574</v>
      </c>
      <c r="I18" s="7"/>
      <c r="J18" s="8">
        <v>650</v>
      </c>
      <c r="M18" s="7"/>
    </row>
    <row r="19" spans="2:13" ht="35.25" customHeight="1">
      <c r="B19" s="4" t="s">
        <v>102</v>
      </c>
      <c r="D19" s="7">
        <f>SUM(D14:D18)</f>
        <v>358</v>
      </c>
      <c r="E19" s="7"/>
      <c r="F19" s="7">
        <f>SUM(F14:F18)</f>
        <v>-1182</v>
      </c>
      <c r="G19" s="7"/>
      <c r="H19" s="7">
        <f>SUM(H14:H18)</f>
        <v>1018</v>
      </c>
      <c r="I19" s="7"/>
      <c r="J19" s="7">
        <f>SUM(J14:J18)</f>
        <v>-2357</v>
      </c>
      <c r="M19" s="7"/>
    </row>
    <row r="20" spans="4:10" ht="13.5" customHeight="1">
      <c r="D20" s="7"/>
      <c r="E20" s="7"/>
      <c r="F20" s="7"/>
      <c r="G20" s="7"/>
      <c r="H20" s="7"/>
      <c r="I20" s="7"/>
      <c r="J20" s="7"/>
    </row>
    <row r="21" spans="2:13" ht="25.5" customHeight="1">
      <c r="B21" s="4" t="s">
        <v>7</v>
      </c>
      <c r="D21" s="7">
        <v>-550</v>
      </c>
      <c r="E21" s="7"/>
      <c r="F21" s="7">
        <v>-232</v>
      </c>
      <c r="G21" s="7"/>
      <c r="H21" s="7">
        <v>-959</v>
      </c>
      <c r="I21" s="7"/>
      <c r="J21" s="7">
        <v>-416</v>
      </c>
      <c r="M21" s="7"/>
    </row>
    <row r="22" spans="4:10" ht="26.25" customHeight="1" hidden="1">
      <c r="D22" s="7"/>
      <c r="E22" s="7"/>
      <c r="F22" s="7"/>
      <c r="G22" s="7"/>
      <c r="H22" s="7"/>
      <c r="I22" s="7"/>
      <c r="J22" s="7"/>
    </row>
    <row r="23" spans="2:10" ht="26.25" customHeight="1">
      <c r="B23" s="4" t="s">
        <v>103</v>
      </c>
      <c r="D23" s="8">
        <v>0</v>
      </c>
      <c r="E23" s="7"/>
      <c r="F23" s="8">
        <v>0</v>
      </c>
      <c r="G23" s="7"/>
      <c r="H23" s="8">
        <v>0</v>
      </c>
      <c r="I23" s="7"/>
      <c r="J23" s="8"/>
    </row>
    <row r="24" spans="2:13" ht="38.25" customHeight="1">
      <c r="B24" s="4" t="s">
        <v>104</v>
      </c>
      <c r="D24" s="7">
        <f>SUM(D19:D23)</f>
        <v>-192</v>
      </c>
      <c r="E24" s="7"/>
      <c r="F24" s="7">
        <f>SUM(F19:F23)</f>
        <v>-1414</v>
      </c>
      <c r="G24" s="7"/>
      <c r="H24" s="7">
        <f>SUM(H19:H23)</f>
        <v>59</v>
      </c>
      <c r="I24" s="7"/>
      <c r="J24" s="7">
        <f>SUM(J19:J23)</f>
        <v>-2773</v>
      </c>
      <c r="M24" s="7"/>
    </row>
    <row r="25" spans="4:10" ht="11.25" customHeight="1">
      <c r="D25" s="7"/>
      <c r="E25" s="7"/>
      <c r="F25" s="7"/>
      <c r="G25" s="7"/>
      <c r="H25" s="7"/>
      <c r="I25" s="7"/>
      <c r="J25" s="7"/>
    </row>
    <row r="26" spans="2:13" ht="26.25" customHeight="1">
      <c r="B26" s="4" t="s">
        <v>8</v>
      </c>
      <c r="D26" s="8">
        <v>-39</v>
      </c>
      <c r="E26" s="7"/>
      <c r="F26" s="8">
        <v>-297</v>
      </c>
      <c r="G26" s="7"/>
      <c r="H26" s="8">
        <v>-368</v>
      </c>
      <c r="I26" s="7"/>
      <c r="J26" s="8">
        <v>-692</v>
      </c>
      <c r="M26" s="7"/>
    </row>
    <row r="27" spans="4:10" ht="13.5" customHeight="1">
      <c r="D27" s="7"/>
      <c r="E27" s="7"/>
      <c r="F27" s="7"/>
      <c r="G27" s="7"/>
      <c r="H27" s="7"/>
      <c r="I27" s="7"/>
      <c r="J27" s="7"/>
    </row>
    <row r="28" spans="2:13" ht="26.25" customHeight="1" thickBot="1">
      <c r="B28" s="4" t="s">
        <v>121</v>
      </c>
      <c r="D28" s="9">
        <f>SUM(D24:D26)</f>
        <v>-231</v>
      </c>
      <c r="E28" s="18"/>
      <c r="F28" s="9">
        <f>SUM(F24:F26)</f>
        <v>-1711</v>
      </c>
      <c r="G28" s="18"/>
      <c r="H28" s="9">
        <f>SUM(H24:H26)</f>
        <v>-309</v>
      </c>
      <c r="I28" s="18"/>
      <c r="J28" s="9">
        <f>SUM(J24:J26)</f>
        <v>-3465</v>
      </c>
      <c r="K28" s="12"/>
      <c r="M28" s="7"/>
    </row>
    <row r="29" spans="4:10" ht="26.25" customHeight="1" thickTop="1">
      <c r="D29" s="7"/>
      <c r="E29" s="7"/>
      <c r="F29" s="7"/>
      <c r="G29" s="7"/>
      <c r="H29" s="7"/>
      <c r="I29" s="7"/>
      <c r="J29" s="7"/>
    </row>
    <row r="30" spans="2:10" ht="16.5" customHeight="1">
      <c r="B30" s="3" t="s">
        <v>60</v>
      </c>
      <c r="D30" s="7"/>
      <c r="E30" s="7"/>
      <c r="F30" s="7"/>
      <c r="G30" s="7"/>
      <c r="H30" s="7"/>
      <c r="I30" s="7"/>
      <c r="J30" s="7"/>
    </row>
    <row r="31" spans="4:10" ht="11.25" customHeight="1">
      <c r="D31" s="7"/>
      <c r="E31" s="7"/>
      <c r="F31" s="7"/>
      <c r="G31" s="7"/>
      <c r="H31" s="7"/>
      <c r="I31" s="7"/>
      <c r="J31" s="7"/>
    </row>
    <row r="32" spans="2:13" ht="26.25" customHeight="1">
      <c r="B32" s="4" t="s">
        <v>61</v>
      </c>
      <c r="D32" s="7">
        <f>+D36-D34</f>
        <v>-296</v>
      </c>
      <c r="E32" s="7"/>
      <c r="F32" s="7">
        <f>+F28</f>
        <v>-1711</v>
      </c>
      <c r="G32" s="7"/>
      <c r="H32" s="7">
        <f>+H36-H34</f>
        <v>-436</v>
      </c>
      <c r="I32" s="7"/>
      <c r="J32" s="7">
        <f>+J28</f>
        <v>-3465</v>
      </c>
      <c r="M32" s="7"/>
    </row>
    <row r="33" spans="4:10" ht="26.25" customHeight="1">
      <c r="D33" s="7"/>
      <c r="E33" s="7"/>
      <c r="F33" s="7"/>
      <c r="G33" s="7"/>
      <c r="H33" s="7"/>
      <c r="I33" s="7"/>
      <c r="J33" s="7"/>
    </row>
    <row r="34" spans="2:13" ht="26.25" customHeight="1">
      <c r="B34" s="4" t="s">
        <v>48</v>
      </c>
      <c r="D34" s="8">
        <v>65</v>
      </c>
      <c r="E34" s="7"/>
      <c r="F34" s="8">
        <v>0</v>
      </c>
      <c r="G34" s="7"/>
      <c r="H34" s="8">
        <v>127</v>
      </c>
      <c r="I34" s="7"/>
      <c r="J34" s="8">
        <v>0</v>
      </c>
      <c r="M34" s="7"/>
    </row>
    <row r="35" spans="4:10" ht="11.25" customHeight="1">
      <c r="D35" s="7"/>
      <c r="E35" s="7"/>
      <c r="F35" s="7"/>
      <c r="G35" s="7"/>
      <c r="H35" s="7"/>
      <c r="I35" s="7"/>
      <c r="J35" s="7"/>
    </row>
    <row r="36" spans="4:10" ht="26.25" customHeight="1" thickBot="1">
      <c r="D36" s="9">
        <f>+D28</f>
        <v>-231</v>
      </c>
      <c r="E36" s="7"/>
      <c r="F36" s="9">
        <f>+F28</f>
        <v>-1711</v>
      </c>
      <c r="G36" s="7"/>
      <c r="H36" s="9">
        <f>+H28</f>
        <v>-309</v>
      </c>
      <c r="I36" s="7"/>
      <c r="J36" s="9">
        <f>+J28</f>
        <v>-3465</v>
      </c>
    </row>
    <row r="37" ht="26.25" customHeight="1" thickTop="1"/>
    <row r="38" ht="20.25" customHeight="1">
      <c r="B38" s="4" t="s">
        <v>105</v>
      </c>
    </row>
    <row r="39" spans="2:10" ht="26.25" customHeight="1">
      <c r="B39" s="10" t="s">
        <v>82</v>
      </c>
      <c r="D39" s="11">
        <f>+D32/'Balance Sheet'!E31*100</f>
        <v>-0.7047619047619047</v>
      </c>
      <c r="E39" s="12"/>
      <c r="F39" s="11">
        <f>+F32/'Balance Sheet'!E31*100</f>
        <v>-4.073809523809524</v>
      </c>
      <c r="G39" s="12"/>
      <c r="H39" s="11">
        <f>+H32/'Balance Sheet'!E31*100</f>
        <v>-1.0380952380952382</v>
      </c>
      <c r="I39" s="12"/>
      <c r="J39" s="11">
        <v>-8.25</v>
      </c>
    </row>
    <row r="40" spans="2:11" ht="26.25" customHeight="1" thickBot="1">
      <c r="B40" s="10" t="s">
        <v>83</v>
      </c>
      <c r="D40" s="13">
        <v>0</v>
      </c>
      <c r="E40" s="14"/>
      <c r="F40" s="13">
        <v>0</v>
      </c>
      <c r="G40" s="14"/>
      <c r="H40" s="13">
        <v>0</v>
      </c>
      <c r="I40" s="14"/>
      <c r="J40" s="13">
        <v>0</v>
      </c>
      <c r="K40" s="14"/>
    </row>
    <row r="41" spans="2:10" ht="18" customHeight="1" thickTop="1">
      <c r="B41" s="10"/>
      <c r="D41" s="11"/>
      <c r="F41" s="11"/>
      <c r="H41" s="11"/>
      <c r="J41" s="11"/>
    </row>
    <row r="42" spans="2:10" ht="26.25" customHeight="1">
      <c r="B42" s="4" t="s">
        <v>131</v>
      </c>
      <c r="D42" s="11"/>
      <c r="F42" s="11"/>
      <c r="H42" s="11"/>
      <c r="J42" s="11"/>
    </row>
    <row r="43" spans="2:10" ht="26.25" customHeight="1">
      <c r="B43" s="10"/>
      <c r="D43" s="24" t="s">
        <v>3</v>
      </c>
      <c r="F43" s="11"/>
      <c r="H43" s="11"/>
      <c r="J43" s="11"/>
    </row>
    <row r="44" spans="2:10" ht="26.25" customHeight="1">
      <c r="B44" s="4" t="s">
        <v>114</v>
      </c>
      <c r="D44" s="25">
        <v>20771</v>
      </c>
      <c r="F44" s="11"/>
      <c r="H44" s="11"/>
      <c r="J44" s="11"/>
    </row>
    <row r="45" spans="2:10" ht="26.25" customHeight="1">
      <c r="B45" s="4" t="s">
        <v>115</v>
      </c>
      <c r="D45" s="25">
        <v>15043</v>
      </c>
      <c r="F45" s="11"/>
      <c r="H45" s="11"/>
      <c r="J45" s="11"/>
    </row>
    <row r="46" ht="18.75" thickBot="1">
      <c r="D46" s="71">
        <f>SUM(D44:D45)</f>
        <v>35814</v>
      </c>
    </row>
    <row r="47" spans="1:10" ht="51.75" customHeight="1">
      <c r="A47" s="72" t="s">
        <v>95</v>
      </c>
      <c r="B47" s="73"/>
      <c r="C47" s="73"/>
      <c r="D47" s="73"/>
      <c r="E47" s="73"/>
      <c r="F47" s="73"/>
      <c r="G47" s="73"/>
      <c r="H47" s="73"/>
      <c r="I47" s="73"/>
      <c r="J47" s="73"/>
    </row>
    <row r="48" ht="28.5" customHeight="1"/>
    <row r="49" ht="28.5" customHeight="1"/>
    <row r="50" ht="27.75" customHeight="1"/>
    <row r="51" ht="27.75" customHeight="1"/>
    <row r="52" ht="27.75" customHeight="1"/>
  </sheetData>
  <mergeCells count="1">
    <mergeCell ref="A47:J47"/>
  </mergeCells>
  <printOptions/>
  <pageMargins left="0.57" right="0.15" top="0.58" bottom="0.65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workbookViewId="0" topLeftCell="A20">
      <selection activeCell="C36" sqref="C36"/>
    </sheetView>
  </sheetViews>
  <sheetFormatPr defaultColWidth="9.00390625" defaultRowHeight="15.75"/>
  <cols>
    <col min="1" max="1" width="5.50390625" style="2" customWidth="1"/>
    <col min="2" max="2" width="5.25390625" style="2" customWidth="1"/>
    <col min="3" max="3" width="51.00390625" style="2" customWidth="1"/>
    <col min="4" max="4" width="6.75390625" style="2" customWidth="1"/>
    <col min="5" max="5" width="17.875" style="2" customWidth="1"/>
    <col min="6" max="6" width="9.25390625" style="2" customWidth="1"/>
    <col min="7" max="7" width="17.75390625" style="2" customWidth="1"/>
    <col min="8" max="8" width="4.50390625" style="2" customWidth="1"/>
    <col min="9" max="9" width="10.50390625" style="2" bestFit="1" customWidth="1"/>
    <col min="10" max="16384" width="9.00390625" style="2" customWidth="1"/>
  </cols>
  <sheetData>
    <row r="1" ht="36.75" customHeight="1">
      <c r="A1" s="1" t="s">
        <v>62</v>
      </c>
    </row>
    <row r="2" ht="15.75">
      <c r="A2" s="15"/>
    </row>
    <row r="4" spans="1:8" ht="18">
      <c r="A4" s="3" t="s">
        <v>117</v>
      </c>
      <c r="B4" s="4"/>
      <c r="C4" s="4"/>
      <c r="D4" s="4"/>
      <c r="E4" s="4"/>
      <c r="F4" s="4"/>
      <c r="G4" s="4"/>
      <c r="H4" s="4"/>
    </row>
    <row r="5" spans="1:8" ht="18">
      <c r="A5" s="4"/>
      <c r="B5" s="4"/>
      <c r="C5" s="4"/>
      <c r="D5" s="4"/>
      <c r="E5" s="4"/>
      <c r="F5" s="4"/>
      <c r="G5" s="4"/>
      <c r="H5" s="4"/>
    </row>
    <row r="6" spans="1:8" ht="18">
      <c r="A6" s="4"/>
      <c r="B6" s="4"/>
      <c r="C6" s="4"/>
      <c r="D6" s="4"/>
      <c r="E6" s="5" t="s">
        <v>10</v>
      </c>
      <c r="F6" s="5"/>
      <c r="G6" s="5" t="s">
        <v>10</v>
      </c>
      <c r="H6" s="4"/>
    </row>
    <row r="7" spans="1:8" ht="18">
      <c r="A7" s="4"/>
      <c r="B7" s="4"/>
      <c r="C7" s="4"/>
      <c r="D7" s="4"/>
      <c r="E7" s="6" t="s">
        <v>118</v>
      </c>
      <c r="F7" s="5"/>
      <c r="G7" s="6" t="s">
        <v>53</v>
      </c>
      <c r="H7" s="4"/>
    </row>
    <row r="8" spans="1:8" ht="18">
      <c r="A8" s="4"/>
      <c r="B8" s="4"/>
      <c r="C8" s="4"/>
      <c r="D8" s="4"/>
      <c r="E8" s="5" t="s">
        <v>3</v>
      </c>
      <c r="F8" s="5"/>
      <c r="G8" s="5" t="s">
        <v>3</v>
      </c>
      <c r="H8" s="4"/>
    </row>
    <row r="9" spans="1:8" ht="18">
      <c r="A9" s="4"/>
      <c r="B9" s="3" t="s">
        <v>72</v>
      </c>
      <c r="C9" s="4"/>
      <c r="D9" s="4"/>
      <c r="E9" s="4"/>
      <c r="F9" s="4"/>
      <c r="G9" s="4"/>
      <c r="H9" s="4"/>
    </row>
    <row r="10" spans="1:8" ht="18">
      <c r="A10" s="4"/>
      <c r="B10" s="4" t="s">
        <v>73</v>
      </c>
      <c r="C10" s="4"/>
      <c r="D10" s="4"/>
      <c r="E10" s="4"/>
      <c r="F10" s="4"/>
      <c r="G10" s="4"/>
      <c r="H10" s="4"/>
    </row>
    <row r="11" spans="1:9" ht="24" customHeight="1">
      <c r="A11" s="4"/>
      <c r="C11" s="4" t="s">
        <v>52</v>
      </c>
      <c r="D11" s="4"/>
      <c r="E11" s="7">
        <v>18415</v>
      </c>
      <c r="F11" s="7"/>
      <c r="G11" s="7">
        <v>19465</v>
      </c>
      <c r="H11" s="4"/>
      <c r="I11" s="23"/>
    </row>
    <row r="12" spans="1:9" ht="24" customHeight="1">
      <c r="A12" s="4"/>
      <c r="C12" s="4" t="s">
        <v>63</v>
      </c>
      <c r="D12" s="4"/>
      <c r="E12" s="7">
        <v>23</v>
      </c>
      <c r="F12" s="7"/>
      <c r="G12" s="7">
        <v>23</v>
      </c>
      <c r="H12" s="4"/>
      <c r="I12" s="23"/>
    </row>
    <row r="13" spans="1:9" ht="24" customHeight="1">
      <c r="A13" s="4"/>
      <c r="C13" s="4" t="s">
        <v>64</v>
      </c>
      <c r="D13" s="4"/>
      <c r="E13" s="7">
        <v>51</v>
      </c>
      <c r="F13" s="7"/>
      <c r="G13" s="7">
        <v>54</v>
      </c>
      <c r="H13" s="4"/>
      <c r="I13" s="23"/>
    </row>
    <row r="14" spans="1:9" ht="24" customHeight="1">
      <c r="A14" s="4"/>
      <c r="C14" s="4" t="s">
        <v>65</v>
      </c>
      <c r="D14" s="4"/>
      <c r="E14" s="7">
        <v>2956</v>
      </c>
      <c r="F14" s="7"/>
      <c r="G14" s="7">
        <v>2009</v>
      </c>
      <c r="H14" s="4"/>
      <c r="I14" s="23"/>
    </row>
    <row r="15" spans="1:9" ht="24" customHeight="1">
      <c r="A15" s="4"/>
      <c r="C15" s="4" t="s">
        <v>66</v>
      </c>
      <c r="D15" s="4"/>
      <c r="E15" s="7">
        <v>24661</v>
      </c>
      <c r="F15" s="7"/>
      <c r="G15" s="7">
        <v>24661</v>
      </c>
      <c r="H15" s="4"/>
      <c r="I15" s="23"/>
    </row>
    <row r="16" spans="1:8" ht="18">
      <c r="A16" s="4"/>
      <c r="B16" s="4"/>
      <c r="C16" s="4"/>
      <c r="D16" s="4"/>
      <c r="E16" s="7"/>
      <c r="F16" s="7"/>
      <c r="G16" s="7"/>
      <c r="H16" s="4"/>
    </row>
    <row r="17" spans="1:8" ht="22.5" customHeight="1">
      <c r="A17" s="4"/>
      <c r="B17" s="4" t="s">
        <v>11</v>
      </c>
      <c r="C17" s="4"/>
      <c r="D17" s="4"/>
      <c r="E17" s="7"/>
      <c r="F17" s="7"/>
      <c r="G17" s="7"/>
      <c r="H17" s="4"/>
    </row>
    <row r="18" spans="1:9" ht="24" customHeight="1">
      <c r="A18" s="4"/>
      <c r="B18" s="4"/>
      <c r="C18" s="4" t="s">
        <v>67</v>
      </c>
      <c r="D18" s="4"/>
      <c r="E18" s="7">
        <f>3466</f>
        <v>3466</v>
      </c>
      <c r="F18" s="7"/>
      <c r="G18" s="7">
        <v>6066</v>
      </c>
      <c r="H18" s="4"/>
      <c r="I18" s="23"/>
    </row>
    <row r="19" spans="1:9" ht="24" customHeight="1">
      <c r="A19" s="4"/>
      <c r="B19" s="4"/>
      <c r="C19" s="4" t="s">
        <v>68</v>
      </c>
      <c r="D19" s="4"/>
      <c r="E19" s="7">
        <v>5</v>
      </c>
      <c r="F19" s="7"/>
      <c r="G19" s="7">
        <v>439</v>
      </c>
      <c r="H19" s="4"/>
      <c r="I19" s="23"/>
    </row>
    <row r="20" spans="1:9" ht="24" customHeight="1">
      <c r="A20" s="4"/>
      <c r="B20" s="4"/>
      <c r="C20" s="4" t="s">
        <v>32</v>
      </c>
      <c r="D20" s="4"/>
      <c r="E20" s="7">
        <v>20352</v>
      </c>
      <c r="F20" s="7"/>
      <c r="G20" s="7">
        <v>21493</v>
      </c>
      <c r="H20" s="4"/>
      <c r="I20" s="23"/>
    </row>
    <row r="21" spans="1:9" ht="24" customHeight="1">
      <c r="A21" s="4"/>
      <c r="B21" s="4"/>
      <c r="C21" s="4" t="s">
        <v>12</v>
      </c>
      <c r="D21" s="4"/>
      <c r="E21" s="7">
        <f>23780+3880-1</f>
        <v>27659</v>
      </c>
      <c r="F21" s="7"/>
      <c r="G21" s="7">
        <f>3114+22362</f>
        <v>25476</v>
      </c>
      <c r="H21" s="4"/>
      <c r="I21" s="23"/>
    </row>
    <row r="22" spans="1:9" ht="24" customHeight="1" hidden="1">
      <c r="A22" s="4"/>
      <c r="B22" s="4"/>
      <c r="C22" s="4" t="s">
        <v>13</v>
      </c>
      <c r="D22" s="4"/>
      <c r="E22" s="7"/>
      <c r="F22" s="7"/>
      <c r="G22" s="7"/>
      <c r="H22" s="4"/>
      <c r="I22" s="23"/>
    </row>
    <row r="23" spans="1:9" ht="24" customHeight="1">
      <c r="A23" s="4"/>
      <c r="B23" s="4"/>
      <c r="C23" s="4" t="s">
        <v>13</v>
      </c>
      <c r="D23" s="4"/>
      <c r="E23" s="7">
        <v>1463</v>
      </c>
      <c r="F23" s="7"/>
      <c r="G23" s="7">
        <v>528</v>
      </c>
      <c r="H23" s="4"/>
      <c r="I23" s="23"/>
    </row>
    <row r="24" spans="1:9" ht="24" customHeight="1">
      <c r="A24" s="4"/>
      <c r="B24" s="4"/>
      <c r="C24" s="4" t="s">
        <v>14</v>
      </c>
      <c r="D24" s="4"/>
      <c r="E24" s="7">
        <f>6818+2383-1196</f>
        <v>8005</v>
      </c>
      <c r="F24" s="7"/>
      <c r="G24" s="7">
        <f>5739+984-2025</f>
        <v>4698</v>
      </c>
      <c r="H24" s="4"/>
      <c r="I24" s="23"/>
    </row>
    <row r="25" spans="1:9" ht="9" customHeight="1">
      <c r="A25" s="4"/>
      <c r="B25" s="4"/>
      <c r="C25" s="4"/>
      <c r="D25" s="4"/>
      <c r="E25" s="7"/>
      <c r="F25" s="7"/>
      <c r="G25" s="7"/>
      <c r="H25" s="4"/>
      <c r="I25" s="23"/>
    </row>
    <row r="26" spans="1:9" ht="22.5" customHeight="1">
      <c r="A26" s="4"/>
      <c r="B26" s="4"/>
      <c r="C26" s="4"/>
      <c r="D26" s="4"/>
      <c r="E26" s="16">
        <f>SUM(E18:E25)</f>
        <v>60950</v>
      </c>
      <c r="F26" s="7"/>
      <c r="G26" s="16">
        <f>SUM(G18:G25)</f>
        <v>58700</v>
      </c>
      <c r="H26" s="4"/>
      <c r="I26" s="23"/>
    </row>
    <row r="27" spans="1:9" ht="22.5" customHeight="1" thickBot="1">
      <c r="A27" s="4"/>
      <c r="B27" s="3" t="s">
        <v>74</v>
      </c>
      <c r="C27" s="4"/>
      <c r="D27" s="4"/>
      <c r="E27" s="17">
        <f>+E26+E11+E12+E13+E14+E15</f>
        <v>107056</v>
      </c>
      <c r="F27" s="7"/>
      <c r="G27" s="17">
        <f>+G26+G11+G12+G13+G14+G15</f>
        <v>104912</v>
      </c>
      <c r="H27" s="4"/>
      <c r="I27" s="23"/>
    </row>
    <row r="28" spans="1:8" ht="22.5" customHeight="1">
      <c r="A28" s="4"/>
      <c r="B28" s="3"/>
      <c r="C28" s="4"/>
      <c r="D28" s="4"/>
      <c r="E28" s="18"/>
      <c r="F28" s="7"/>
      <c r="G28" s="18"/>
      <c r="H28" s="4"/>
    </row>
    <row r="29" spans="1:8" ht="22.5" customHeight="1">
      <c r="A29" s="4"/>
      <c r="B29" s="3" t="s">
        <v>75</v>
      </c>
      <c r="C29" s="4"/>
      <c r="D29" s="4"/>
      <c r="E29" s="18"/>
      <c r="F29" s="7"/>
      <c r="G29" s="18"/>
      <c r="H29" s="4"/>
    </row>
    <row r="30" spans="1:8" ht="22.5" customHeight="1">
      <c r="A30" s="4"/>
      <c r="B30" s="3" t="s">
        <v>76</v>
      </c>
      <c r="C30" s="4"/>
      <c r="D30" s="4"/>
      <c r="E30" s="18"/>
      <c r="F30" s="7"/>
      <c r="G30" s="18"/>
      <c r="H30" s="4"/>
    </row>
    <row r="31" spans="1:9" ht="22.5" customHeight="1">
      <c r="A31" s="4"/>
      <c r="B31" s="4" t="s">
        <v>51</v>
      </c>
      <c r="C31" s="4"/>
      <c r="D31" s="4"/>
      <c r="E31" s="7">
        <v>42000</v>
      </c>
      <c r="F31" s="7"/>
      <c r="G31" s="7">
        <v>42000</v>
      </c>
      <c r="H31" s="4"/>
      <c r="I31" s="23"/>
    </row>
    <row r="32" spans="1:9" ht="22.5" customHeight="1">
      <c r="A32" s="4"/>
      <c r="B32" s="4" t="s">
        <v>17</v>
      </c>
      <c r="C32" s="4"/>
      <c r="D32" s="4"/>
      <c r="E32" s="8">
        <f>+G32+'Income statement'!H32</f>
        <v>3112</v>
      </c>
      <c r="F32" s="7"/>
      <c r="G32" s="8">
        <f>5+3543</f>
        <v>3548</v>
      </c>
      <c r="H32" s="4"/>
      <c r="I32" s="23"/>
    </row>
    <row r="33" spans="1:9" ht="22.5" customHeight="1">
      <c r="A33" s="4"/>
      <c r="B33" s="4" t="s">
        <v>71</v>
      </c>
      <c r="C33" s="4"/>
      <c r="D33" s="4"/>
      <c r="E33" s="18">
        <f>SUM(E31:E32)</f>
        <v>45112</v>
      </c>
      <c r="F33" s="7"/>
      <c r="G33" s="18">
        <f>SUM(G31:G32)</f>
        <v>45548</v>
      </c>
      <c r="H33" s="4"/>
      <c r="I33" s="23"/>
    </row>
    <row r="34" spans="1:9" ht="22.5" customHeight="1">
      <c r="A34" s="4"/>
      <c r="B34" s="4"/>
      <c r="C34" s="4"/>
      <c r="D34" s="4"/>
      <c r="E34" s="18"/>
      <c r="F34" s="7"/>
      <c r="G34" s="18"/>
      <c r="H34" s="4"/>
      <c r="I34" s="23"/>
    </row>
    <row r="35" spans="1:9" ht="22.5" customHeight="1">
      <c r="A35" s="4"/>
      <c r="B35" s="4" t="s">
        <v>48</v>
      </c>
      <c r="C35" s="4"/>
      <c r="D35" s="4"/>
      <c r="E35" s="8">
        <v>2297</v>
      </c>
      <c r="F35" s="7"/>
      <c r="G35" s="8">
        <v>1700</v>
      </c>
      <c r="H35" s="4"/>
      <c r="I35" s="23"/>
    </row>
    <row r="36" spans="1:9" ht="22.5" customHeight="1" thickBot="1">
      <c r="A36" s="4"/>
      <c r="B36" s="4" t="s">
        <v>77</v>
      </c>
      <c r="C36" s="4"/>
      <c r="D36" s="4"/>
      <c r="E36" s="17">
        <f>SUM(E33:E35)</f>
        <v>47409</v>
      </c>
      <c r="F36" s="7"/>
      <c r="G36" s="17">
        <f>SUM(G33:G35)</f>
        <v>47248</v>
      </c>
      <c r="H36" s="4"/>
      <c r="I36" s="23"/>
    </row>
    <row r="37" spans="1:8" ht="22.5" customHeight="1">
      <c r="A37" s="4"/>
      <c r="B37" s="3"/>
      <c r="C37" s="4"/>
      <c r="D37" s="4"/>
      <c r="E37" s="7"/>
      <c r="F37" s="7"/>
      <c r="G37" s="7"/>
      <c r="H37" s="4"/>
    </row>
    <row r="38" spans="1:8" ht="22.5" customHeight="1">
      <c r="A38" s="4"/>
      <c r="B38" s="4" t="s">
        <v>78</v>
      </c>
      <c r="C38" s="4"/>
      <c r="D38" s="4"/>
      <c r="E38" s="7"/>
      <c r="F38" s="7"/>
      <c r="G38" s="7"/>
      <c r="H38" s="4"/>
    </row>
    <row r="39" spans="1:9" ht="22.5" customHeight="1">
      <c r="A39" s="4"/>
      <c r="C39" s="4" t="s">
        <v>49</v>
      </c>
      <c r="D39" s="4"/>
      <c r="E39" s="7">
        <v>601</v>
      </c>
      <c r="F39" s="7"/>
      <c r="G39" s="7">
        <v>585</v>
      </c>
      <c r="H39" s="4"/>
      <c r="I39" s="23"/>
    </row>
    <row r="40" spans="1:9" ht="22.5" customHeight="1">
      <c r="A40" s="4"/>
      <c r="C40" s="4" t="s">
        <v>70</v>
      </c>
      <c r="D40" s="4"/>
      <c r="E40" s="7">
        <v>3771</v>
      </c>
      <c r="F40" s="7"/>
      <c r="G40" s="7">
        <v>4175</v>
      </c>
      <c r="H40" s="4"/>
      <c r="I40" s="23"/>
    </row>
    <row r="41" spans="1:9" ht="22.5" customHeight="1">
      <c r="A41" s="4"/>
      <c r="C41" s="4" t="s">
        <v>50</v>
      </c>
      <c r="D41" s="4"/>
      <c r="E41" s="8">
        <v>247</v>
      </c>
      <c r="F41" s="18"/>
      <c r="G41" s="8">
        <v>247</v>
      </c>
      <c r="H41" s="4"/>
      <c r="I41" s="23"/>
    </row>
    <row r="42" spans="1:9" ht="22.5" customHeight="1">
      <c r="A42" s="4"/>
      <c r="B42" s="4"/>
      <c r="C42" s="4"/>
      <c r="D42" s="4"/>
      <c r="E42" s="18">
        <f>SUM(E39:E41)</f>
        <v>4619</v>
      </c>
      <c r="F42" s="18"/>
      <c r="G42" s="18">
        <f>SUM(G39:G41)</f>
        <v>5007</v>
      </c>
      <c r="H42" s="4"/>
      <c r="I42" s="23"/>
    </row>
    <row r="43" spans="1:9" ht="24" customHeight="1">
      <c r="A43" s="4"/>
      <c r="B43" s="4" t="s">
        <v>15</v>
      </c>
      <c r="C43" s="4"/>
      <c r="D43" s="4"/>
      <c r="E43" s="7"/>
      <c r="F43" s="7"/>
      <c r="G43" s="7"/>
      <c r="H43" s="4"/>
      <c r="I43" s="23"/>
    </row>
    <row r="44" spans="1:9" ht="24" customHeight="1">
      <c r="A44" s="4"/>
      <c r="B44" s="4"/>
      <c r="C44" s="4" t="s">
        <v>16</v>
      </c>
      <c r="D44" s="4"/>
      <c r="E44" s="7">
        <f>9447+14471</f>
        <v>23918</v>
      </c>
      <c r="F44" s="7"/>
      <c r="G44" s="7">
        <f>14753+13755</f>
        <v>28508</v>
      </c>
      <c r="H44" s="4"/>
      <c r="I44" s="23"/>
    </row>
    <row r="45" spans="1:9" ht="24" customHeight="1">
      <c r="A45" s="4"/>
      <c r="B45" s="4"/>
      <c r="C45" s="4" t="s">
        <v>69</v>
      </c>
      <c r="D45" s="4"/>
      <c r="E45" s="7">
        <v>1042</v>
      </c>
      <c r="F45" s="7"/>
      <c r="G45" s="7">
        <v>2152</v>
      </c>
      <c r="H45" s="4"/>
      <c r="I45" s="23"/>
    </row>
    <row r="46" spans="1:9" ht="24" customHeight="1">
      <c r="A46" s="4"/>
      <c r="B46" s="4"/>
      <c r="C46" s="4" t="s">
        <v>49</v>
      </c>
      <c r="D46" s="4"/>
      <c r="E46" s="7">
        <v>377</v>
      </c>
      <c r="F46" s="7"/>
      <c r="G46" s="7">
        <v>226</v>
      </c>
      <c r="H46" s="4"/>
      <c r="I46" s="23"/>
    </row>
    <row r="47" spans="1:9" ht="24" customHeight="1">
      <c r="A47" s="4"/>
      <c r="B47" s="4"/>
      <c r="C47" s="4" t="s">
        <v>70</v>
      </c>
      <c r="D47" s="4"/>
      <c r="E47" s="7">
        <v>559</v>
      </c>
      <c r="F47" s="7"/>
      <c r="G47" s="7">
        <v>421</v>
      </c>
      <c r="H47" s="4"/>
      <c r="I47" s="23"/>
    </row>
    <row r="48" spans="1:9" ht="38.25" customHeight="1">
      <c r="A48" s="4"/>
      <c r="B48" s="4"/>
      <c r="C48" s="27" t="s">
        <v>124</v>
      </c>
      <c r="D48" s="4"/>
      <c r="E48" s="7">
        <f>2857+26007</f>
        <v>28864</v>
      </c>
      <c r="F48" s="7"/>
      <c r="G48" s="7">
        <v>21055</v>
      </c>
      <c r="H48" s="4"/>
      <c r="I48" s="23"/>
    </row>
    <row r="49" spans="1:9" ht="24" customHeight="1">
      <c r="A49" s="4"/>
      <c r="B49" s="4"/>
      <c r="C49" s="4" t="s">
        <v>8</v>
      </c>
      <c r="D49" s="4"/>
      <c r="E49" s="7">
        <v>268</v>
      </c>
      <c r="F49" s="7"/>
      <c r="G49" s="7">
        <v>295</v>
      </c>
      <c r="H49" s="4"/>
      <c r="I49" s="23"/>
    </row>
    <row r="50" spans="1:9" ht="22.5" customHeight="1">
      <c r="A50" s="4"/>
      <c r="B50" s="4"/>
      <c r="C50" s="4"/>
      <c r="D50" s="4"/>
      <c r="E50" s="16">
        <f>SUM(E44:E49)</f>
        <v>55028</v>
      </c>
      <c r="F50" s="7"/>
      <c r="G50" s="16">
        <f>SUM(G44:G49)</f>
        <v>52657</v>
      </c>
      <c r="H50" s="4"/>
      <c r="I50" s="23"/>
    </row>
    <row r="51" spans="1:9" ht="18">
      <c r="A51" s="4"/>
      <c r="B51" s="4" t="s">
        <v>79</v>
      </c>
      <c r="C51" s="4"/>
      <c r="D51" s="4"/>
      <c r="E51" s="16">
        <f>+E42+E50</f>
        <v>59647</v>
      </c>
      <c r="F51" s="7"/>
      <c r="G51" s="16">
        <f>+G42+G50</f>
        <v>57664</v>
      </c>
      <c r="H51" s="4"/>
      <c r="I51" s="23"/>
    </row>
    <row r="52" spans="1:9" ht="18.75" thickBot="1">
      <c r="A52" s="4"/>
      <c r="B52" s="3" t="s">
        <v>80</v>
      </c>
      <c r="C52" s="4"/>
      <c r="D52" s="4"/>
      <c r="E52" s="17">
        <f>+E51+E36</f>
        <v>107056</v>
      </c>
      <c r="F52" s="7"/>
      <c r="G52" s="17">
        <f>+G51+G36</f>
        <v>104912</v>
      </c>
      <c r="H52" s="4"/>
      <c r="I52" s="23"/>
    </row>
    <row r="53" spans="1:8" ht="18">
      <c r="A53" s="4"/>
      <c r="B53" s="4"/>
      <c r="C53" s="4"/>
      <c r="D53" s="4"/>
      <c r="E53" s="18"/>
      <c r="F53" s="7"/>
      <c r="G53" s="18"/>
      <c r="H53" s="4"/>
    </row>
    <row r="54" spans="1:8" ht="18">
      <c r="A54" s="4"/>
      <c r="B54" s="4"/>
      <c r="C54" s="4"/>
      <c r="D54" s="4"/>
      <c r="E54" s="4"/>
      <c r="F54" s="4"/>
      <c r="G54" s="4"/>
      <c r="H54" s="4"/>
    </row>
    <row r="55" spans="1:8" ht="18">
      <c r="A55" s="4"/>
      <c r="B55" s="3"/>
      <c r="C55" s="4"/>
      <c r="D55" s="4"/>
      <c r="E55" s="4"/>
      <c r="F55" s="4"/>
      <c r="G55" s="4"/>
      <c r="H55" s="4"/>
    </row>
    <row r="56" spans="1:8" ht="24" customHeight="1" thickBot="1">
      <c r="A56" s="4"/>
      <c r="B56" s="4" t="s">
        <v>81</v>
      </c>
      <c r="C56" s="3"/>
      <c r="D56" s="3"/>
      <c r="E56" s="19">
        <f>+(E27-E51)/E31</f>
        <v>1.1287857142857143</v>
      </c>
      <c r="F56" s="3"/>
      <c r="G56" s="19">
        <f>+(G27-G51)/G31</f>
        <v>1.124952380952381</v>
      </c>
      <c r="H56" s="4"/>
    </row>
    <row r="57" ht="15.75" thickTop="1"/>
    <row r="59" ht="30.75" customHeight="1">
      <c r="B59" s="4"/>
    </row>
    <row r="60" spans="2:11" ht="47.25" customHeight="1">
      <c r="B60" s="74" t="s">
        <v>98</v>
      </c>
      <c r="C60" s="74"/>
      <c r="D60" s="74"/>
      <c r="E60" s="74"/>
      <c r="F60" s="74"/>
      <c r="G60" s="74"/>
      <c r="H60" s="22"/>
      <c r="I60" s="22"/>
      <c r="J60" s="22"/>
      <c r="K60" s="22"/>
    </row>
    <row r="61" ht="27" customHeight="1">
      <c r="B61" s="4"/>
    </row>
    <row r="62" ht="27" customHeight="1">
      <c r="B62" s="4"/>
    </row>
    <row r="63" ht="27" customHeight="1">
      <c r="B63" s="4"/>
    </row>
  </sheetData>
  <mergeCells count="1">
    <mergeCell ref="B60:G60"/>
  </mergeCells>
  <printOptions/>
  <pageMargins left="0.77" right="0.56" top="0.28" bottom="0.5" header="0.29" footer="0.5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1.75390625" style="2" customWidth="1"/>
    <col min="2" max="2" width="13.875" style="2" customWidth="1"/>
    <col min="3" max="3" width="25.00390625" style="2" customWidth="1"/>
    <col min="4" max="4" width="12.125" style="2" customWidth="1"/>
    <col min="5" max="5" width="2.375" style="2" customWidth="1"/>
    <col min="6" max="6" width="12.125" style="2" customWidth="1"/>
    <col min="7" max="7" width="2.25390625" style="2" customWidth="1"/>
    <col min="8" max="8" width="12.125" style="2" customWidth="1"/>
    <col min="9" max="9" width="2.25390625" style="2" customWidth="1"/>
    <col min="10" max="10" width="15.125" style="2" customWidth="1"/>
    <col min="11" max="11" width="2.25390625" style="2" customWidth="1"/>
    <col min="12" max="12" width="12.125" style="2" customWidth="1"/>
    <col min="13" max="13" width="2.375" style="2" customWidth="1"/>
    <col min="14" max="14" width="12.125" style="2" customWidth="1"/>
    <col min="15" max="15" width="3.375" style="2" customWidth="1"/>
    <col min="16" max="16384" width="9.00390625" style="2" customWidth="1"/>
  </cols>
  <sheetData>
    <row r="1" ht="36.75" customHeight="1">
      <c r="A1" s="1" t="s">
        <v>62</v>
      </c>
    </row>
    <row r="2" ht="15.75">
      <c r="A2" s="15"/>
    </row>
    <row r="4" spans="1:14" ht="25.5" customHeight="1">
      <c r="A4" s="3" t="s">
        <v>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5.5" customHeight="1">
      <c r="A5" s="3" t="s">
        <v>127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>
      <c r="A7" s="4"/>
      <c r="B7" s="4"/>
      <c r="C7" s="4"/>
      <c r="D7" s="75" t="s">
        <v>86</v>
      </c>
      <c r="E7" s="75"/>
      <c r="F7" s="75"/>
      <c r="G7" s="75"/>
      <c r="H7" s="75"/>
      <c r="I7" s="75"/>
      <c r="J7" s="75"/>
      <c r="K7" s="4"/>
      <c r="L7" s="5" t="s">
        <v>56</v>
      </c>
      <c r="M7" s="5"/>
      <c r="N7" s="5" t="s">
        <v>21</v>
      </c>
    </row>
    <row r="8" spans="1:14" ht="25.5" customHeight="1">
      <c r="A8" s="4"/>
      <c r="B8" s="4"/>
      <c r="C8" s="4"/>
      <c r="D8" s="5" t="s">
        <v>18</v>
      </c>
      <c r="E8" s="5"/>
      <c r="F8" s="5" t="s">
        <v>18</v>
      </c>
      <c r="G8" s="5"/>
      <c r="H8" s="5" t="s">
        <v>22</v>
      </c>
      <c r="I8" s="5"/>
      <c r="J8" s="5"/>
      <c r="K8" s="5"/>
      <c r="L8" s="5" t="s">
        <v>57</v>
      </c>
      <c r="M8" s="5"/>
      <c r="N8" s="5" t="s">
        <v>87</v>
      </c>
    </row>
    <row r="9" spans="1:14" ht="25.5" customHeight="1">
      <c r="A9" s="4"/>
      <c r="B9" s="4"/>
      <c r="C9" s="4"/>
      <c r="D9" s="5" t="s">
        <v>19</v>
      </c>
      <c r="E9" s="5"/>
      <c r="F9" s="5" t="s">
        <v>20</v>
      </c>
      <c r="G9" s="5"/>
      <c r="H9" s="5" t="s">
        <v>23</v>
      </c>
      <c r="I9" s="5"/>
      <c r="J9" s="5" t="s">
        <v>21</v>
      </c>
      <c r="K9" s="5"/>
      <c r="L9" s="5"/>
      <c r="M9" s="5"/>
      <c r="N9" s="5"/>
    </row>
    <row r="10" spans="1:14" ht="25.5" customHeight="1">
      <c r="A10" s="4"/>
      <c r="B10" s="4"/>
      <c r="C10" s="4"/>
      <c r="D10" s="5" t="s">
        <v>3</v>
      </c>
      <c r="E10" s="5"/>
      <c r="F10" s="5" t="s">
        <v>3</v>
      </c>
      <c r="G10" s="5"/>
      <c r="H10" s="5" t="s">
        <v>3</v>
      </c>
      <c r="I10" s="5"/>
      <c r="J10" s="5" t="s">
        <v>3</v>
      </c>
      <c r="K10" s="5"/>
      <c r="L10" s="5" t="s">
        <v>3</v>
      </c>
      <c r="M10" s="5"/>
      <c r="N10" s="5" t="s">
        <v>3</v>
      </c>
    </row>
    <row r="11" spans="1:14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5.5" customHeight="1">
      <c r="A12" s="4"/>
      <c r="B12" s="4" t="s">
        <v>58</v>
      </c>
      <c r="C12" s="4"/>
      <c r="D12" s="20">
        <f>+D27</f>
        <v>42000</v>
      </c>
      <c r="E12" s="20"/>
      <c r="F12" s="20">
        <f>+F27</f>
        <v>5</v>
      </c>
      <c r="G12" s="20"/>
      <c r="H12" s="20">
        <v>3543</v>
      </c>
      <c r="I12" s="20"/>
      <c r="J12" s="20">
        <f>SUM(D12:I12)</f>
        <v>45548</v>
      </c>
      <c r="K12" s="20"/>
      <c r="L12" s="20">
        <v>1700</v>
      </c>
      <c r="M12" s="20"/>
      <c r="N12" s="20">
        <f>SUM(J12:M12)</f>
        <v>47248</v>
      </c>
    </row>
    <row r="13" spans="1:14" ht="25.5" customHeight="1">
      <c r="A13" s="4"/>
      <c r="B13" s="4"/>
      <c r="C13" s="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5.5" customHeight="1">
      <c r="A14" s="4"/>
      <c r="B14" s="4" t="s">
        <v>85</v>
      </c>
      <c r="C14" s="4"/>
      <c r="D14" s="20">
        <v>0</v>
      </c>
      <c r="E14" s="20"/>
      <c r="F14" s="20">
        <v>0</v>
      </c>
      <c r="G14" s="20"/>
      <c r="H14" s="20">
        <v>0</v>
      </c>
      <c r="I14" s="20"/>
      <c r="J14" s="20">
        <f>SUM(D14:I14)</f>
        <v>0</v>
      </c>
      <c r="K14" s="20"/>
      <c r="L14" s="20">
        <v>470</v>
      </c>
      <c r="M14" s="20"/>
      <c r="N14" s="20">
        <f>SUM(J14:M14)</f>
        <v>470</v>
      </c>
    </row>
    <row r="15" spans="1:14" ht="25.5" customHeight="1">
      <c r="A15" s="4"/>
      <c r="B15" s="4"/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25.5" customHeight="1">
      <c r="A16" s="4"/>
      <c r="B16" s="4" t="s">
        <v>9</v>
      </c>
      <c r="C16" s="4"/>
      <c r="D16" s="20">
        <v>0</v>
      </c>
      <c r="E16" s="20"/>
      <c r="F16" s="20">
        <v>0</v>
      </c>
      <c r="G16" s="20"/>
      <c r="H16" s="20">
        <f>+'Income statement'!H32</f>
        <v>-436</v>
      </c>
      <c r="I16" s="20"/>
      <c r="J16" s="20">
        <f>SUM(D16:I16)</f>
        <v>-436</v>
      </c>
      <c r="K16" s="20"/>
      <c r="L16" s="20">
        <f>+'Income statement'!H34</f>
        <v>127</v>
      </c>
      <c r="M16" s="20"/>
      <c r="N16" s="20">
        <f>SUM(J16:M16)</f>
        <v>-309</v>
      </c>
    </row>
    <row r="17" spans="1:14" ht="15.75" customHeight="1">
      <c r="A17" s="4"/>
      <c r="B17" s="4"/>
      <c r="C17" s="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0" customHeight="1" thickBot="1">
      <c r="A18" s="4"/>
      <c r="B18" s="4" t="s">
        <v>125</v>
      </c>
      <c r="C18" s="4"/>
      <c r="D18" s="21">
        <f>SUM(D12:D17)</f>
        <v>42000</v>
      </c>
      <c r="E18" s="21"/>
      <c r="F18" s="21">
        <f>SUM(F12:F17)</f>
        <v>5</v>
      </c>
      <c r="G18" s="21"/>
      <c r="H18" s="21">
        <f>SUM(H12:H17)</f>
        <v>3107</v>
      </c>
      <c r="I18" s="21"/>
      <c r="J18" s="21">
        <f>SUM(J12:J17)</f>
        <v>45112</v>
      </c>
      <c r="K18" s="21"/>
      <c r="L18" s="21">
        <f>SUM(L12:L17)</f>
        <v>2297</v>
      </c>
      <c r="M18" s="21"/>
      <c r="N18" s="21">
        <f>SUM(N12:N17)</f>
        <v>47409</v>
      </c>
    </row>
    <row r="19" spans="1:14" ht="15.75" customHeight="1" thickTop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8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5.5" customHeight="1">
      <c r="A21" s="4"/>
      <c r="B21" s="4" t="s">
        <v>55</v>
      </c>
      <c r="C21" s="4"/>
      <c r="D21" s="20">
        <v>42000</v>
      </c>
      <c r="E21" s="20"/>
      <c r="F21" s="20">
        <v>5</v>
      </c>
      <c r="G21" s="20"/>
      <c r="H21" s="20">
        <v>3994</v>
      </c>
      <c r="I21" s="20"/>
      <c r="J21" s="20">
        <f>SUM(D21:I21)</f>
        <v>45999</v>
      </c>
      <c r="K21" s="20"/>
      <c r="L21" s="20">
        <v>0</v>
      </c>
      <c r="M21" s="20"/>
      <c r="N21" s="20">
        <f>SUM(J21:M21)</f>
        <v>45999</v>
      </c>
    </row>
    <row r="22" spans="1:14" ht="25.5" customHeight="1">
      <c r="A22" s="4"/>
      <c r="B22" s="4"/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5.5" customHeight="1">
      <c r="A23" s="4"/>
      <c r="B23" s="4" t="s">
        <v>84</v>
      </c>
      <c r="C23" s="4"/>
      <c r="D23" s="20">
        <v>0</v>
      </c>
      <c r="E23" s="20"/>
      <c r="F23" s="20">
        <v>0</v>
      </c>
      <c r="G23" s="20"/>
      <c r="H23" s="20">
        <v>0</v>
      </c>
      <c r="I23" s="20"/>
      <c r="J23" s="20">
        <f>SUM(D23:I23)</f>
        <v>0</v>
      </c>
      <c r="K23" s="20"/>
      <c r="L23" s="20">
        <v>0</v>
      </c>
      <c r="M23" s="20"/>
      <c r="N23" s="20">
        <f>SUM(J23:M23)</f>
        <v>0</v>
      </c>
    </row>
    <row r="24" spans="1:14" ht="25.5" customHeight="1">
      <c r="A24" s="4"/>
      <c r="B24" s="4"/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5.5" customHeight="1">
      <c r="A25" s="4"/>
      <c r="B25" s="4" t="s">
        <v>9</v>
      </c>
      <c r="C25" s="4"/>
      <c r="D25" s="20">
        <v>0</v>
      </c>
      <c r="E25" s="20"/>
      <c r="F25" s="20">
        <v>0</v>
      </c>
      <c r="G25" s="20"/>
      <c r="H25" s="20">
        <v>-3465</v>
      </c>
      <c r="I25" s="20"/>
      <c r="J25" s="20">
        <f>SUM(D25:I25)</f>
        <v>-3465</v>
      </c>
      <c r="K25" s="20"/>
      <c r="L25" s="20">
        <v>0</v>
      </c>
      <c r="M25" s="20"/>
      <c r="N25" s="20">
        <f>SUM(J25:M25)</f>
        <v>-3465</v>
      </c>
    </row>
    <row r="26" spans="1:14" ht="15.75" customHeight="1">
      <c r="A26" s="4"/>
      <c r="B26" s="4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0" customHeight="1" thickBot="1">
      <c r="A27" s="4"/>
      <c r="B27" s="4" t="s">
        <v>126</v>
      </c>
      <c r="C27" s="4"/>
      <c r="D27" s="21">
        <f>SUM(D21:D26)</f>
        <v>42000</v>
      </c>
      <c r="E27" s="21"/>
      <c r="F27" s="21">
        <f>SUM(F21:F26)</f>
        <v>5</v>
      </c>
      <c r="G27" s="21"/>
      <c r="H27" s="21">
        <f>SUM(H21:H26)</f>
        <v>529</v>
      </c>
      <c r="I27" s="21"/>
      <c r="J27" s="21">
        <f>SUM(J21:J26)</f>
        <v>42534</v>
      </c>
      <c r="K27" s="21"/>
      <c r="L27" s="21">
        <f>SUM(L21:L26)</f>
        <v>0</v>
      </c>
      <c r="M27" s="21"/>
      <c r="N27" s="21">
        <f>SUM(N21:N26)</f>
        <v>42534</v>
      </c>
    </row>
    <row r="28" spans="1:14" ht="39.75" customHeight="1" thickTop="1">
      <c r="A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2.75" customHeight="1">
      <c r="A29" s="4"/>
      <c r="B29" s="76" t="s">
        <v>99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mergeCells count="2">
    <mergeCell ref="D7:J7"/>
    <mergeCell ref="B29:N29"/>
  </mergeCells>
  <printOptions/>
  <pageMargins left="0.62" right="0.43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8"/>
  <sheetViews>
    <sheetView tabSelected="1" workbookViewId="0" topLeftCell="A1">
      <selection activeCell="F60" sqref="F60"/>
    </sheetView>
  </sheetViews>
  <sheetFormatPr defaultColWidth="9.00390625" defaultRowHeight="15.75"/>
  <cols>
    <col min="1" max="1" width="4.75390625" style="29" customWidth="1"/>
    <col min="2" max="2" width="5.375" style="29" customWidth="1"/>
    <col min="3" max="6" width="9.00390625" style="29" customWidth="1"/>
    <col min="7" max="7" width="7.75390625" style="29" customWidth="1"/>
    <col min="8" max="8" width="13.00390625" style="29" customWidth="1"/>
    <col min="9" max="9" width="13.375" style="30" customWidth="1"/>
    <col min="10" max="10" width="5.25390625" style="29" customWidth="1"/>
    <col min="11" max="11" width="14.25390625" style="29" customWidth="1"/>
    <col min="12" max="12" width="4.75390625" style="29" customWidth="1"/>
    <col min="13" max="16384" width="9.00390625" style="29" customWidth="1"/>
  </cols>
  <sheetData>
    <row r="1" ht="14.25" customHeight="1">
      <c r="B1" s="28" t="s">
        <v>62</v>
      </c>
    </row>
    <row r="2" ht="7.5" customHeight="1">
      <c r="B2" s="28"/>
    </row>
    <row r="3" ht="12.75">
      <c r="B3" s="28" t="s">
        <v>97</v>
      </c>
    </row>
    <row r="4" ht="12.75">
      <c r="B4" s="28" t="s">
        <v>128</v>
      </c>
    </row>
    <row r="5" spans="9:11" ht="18" customHeight="1">
      <c r="I5" s="31" t="s">
        <v>120</v>
      </c>
      <c r="K5" s="31" t="s">
        <v>120</v>
      </c>
    </row>
    <row r="6" spans="9:11" ht="12.75">
      <c r="I6" s="31" t="s">
        <v>2</v>
      </c>
      <c r="K6" s="32" t="s">
        <v>2</v>
      </c>
    </row>
    <row r="7" spans="2:11" s="36" customFormat="1" ht="12.75">
      <c r="B7" s="33"/>
      <c r="C7" s="33"/>
      <c r="D7" s="33"/>
      <c r="E7" s="33"/>
      <c r="F7" s="33"/>
      <c r="G7" s="33"/>
      <c r="H7" s="33"/>
      <c r="I7" s="34" t="s">
        <v>118</v>
      </c>
      <c r="J7" s="35"/>
      <c r="K7" s="34" t="s">
        <v>119</v>
      </c>
    </row>
    <row r="8" spans="2:11" s="36" customFormat="1" ht="12.75">
      <c r="B8" s="33"/>
      <c r="C8" s="33"/>
      <c r="D8" s="33"/>
      <c r="E8" s="33"/>
      <c r="F8" s="33"/>
      <c r="G8" s="33"/>
      <c r="H8" s="33"/>
      <c r="I8" s="37" t="s">
        <v>3</v>
      </c>
      <c r="J8" s="38"/>
      <c r="K8" s="39" t="s">
        <v>3</v>
      </c>
    </row>
    <row r="9" spans="2:11" s="36" customFormat="1" ht="24.75" customHeight="1">
      <c r="B9" s="33" t="s">
        <v>24</v>
      </c>
      <c r="C9" s="33"/>
      <c r="D9" s="33"/>
      <c r="E9" s="33"/>
      <c r="F9" s="33"/>
      <c r="G9" s="33"/>
      <c r="H9" s="33"/>
      <c r="I9" s="40"/>
      <c r="J9" s="38"/>
      <c r="K9" s="38"/>
    </row>
    <row r="10" spans="2:11" s="36" customFormat="1" ht="8.25" customHeight="1">
      <c r="B10" s="33"/>
      <c r="C10" s="33"/>
      <c r="D10" s="33"/>
      <c r="E10" s="33"/>
      <c r="F10" s="33"/>
      <c r="G10" s="33"/>
      <c r="H10" s="33"/>
      <c r="I10" s="40"/>
      <c r="J10" s="38"/>
      <c r="K10" s="38"/>
    </row>
    <row r="11" spans="2:11" s="36" customFormat="1" ht="12.75">
      <c r="B11" s="33" t="s">
        <v>25</v>
      </c>
      <c r="C11" s="33"/>
      <c r="D11" s="33"/>
      <c r="E11" s="33"/>
      <c r="F11" s="33"/>
      <c r="G11" s="33"/>
      <c r="H11" s="33"/>
      <c r="I11" s="41">
        <f>+'Income statement'!H24</f>
        <v>59</v>
      </c>
      <c r="J11" s="42"/>
      <c r="K11" s="42">
        <v>-2773</v>
      </c>
    </row>
    <row r="12" spans="2:11" s="36" customFormat="1" ht="12" customHeight="1">
      <c r="B12" s="33"/>
      <c r="C12" s="33"/>
      <c r="D12" s="33"/>
      <c r="E12" s="33"/>
      <c r="F12" s="33"/>
      <c r="G12" s="33"/>
      <c r="H12" s="33"/>
      <c r="I12" s="41"/>
      <c r="J12" s="42"/>
      <c r="K12" s="42"/>
    </row>
    <row r="13" spans="2:11" s="36" customFormat="1" ht="12.75">
      <c r="B13" s="33" t="s">
        <v>26</v>
      </c>
      <c r="C13" s="33"/>
      <c r="D13" s="33"/>
      <c r="E13" s="33"/>
      <c r="F13" s="33"/>
      <c r="G13" s="33"/>
      <c r="H13" s="33"/>
      <c r="I13" s="41"/>
      <c r="J13" s="42"/>
      <c r="K13" s="42"/>
    </row>
    <row r="14" spans="2:11" s="36" customFormat="1" ht="9" customHeight="1">
      <c r="B14" s="33"/>
      <c r="C14" s="33"/>
      <c r="D14" s="33"/>
      <c r="E14" s="33"/>
      <c r="F14" s="33"/>
      <c r="G14" s="33"/>
      <c r="H14" s="33"/>
      <c r="I14" s="41"/>
      <c r="J14" s="42"/>
      <c r="K14" s="42"/>
    </row>
    <row r="15" spans="2:11" s="36" customFormat="1" ht="21" customHeight="1">
      <c r="B15" s="33"/>
      <c r="C15" s="33" t="s">
        <v>88</v>
      </c>
      <c r="D15" s="33"/>
      <c r="E15" s="33"/>
      <c r="F15" s="33"/>
      <c r="G15" s="33"/>
      <c r="H15" s="33"/>
      <c r="I15" s="41">
        <v>3</v>
      </c>
      <c r="J15" s="42"/>
      <c r="K15" s="41">
        <v>0</v>
      </c>
    </row>
    <row r="16" spans="2:11" s="36" customFormat="1" ht="21" customHeight="1">
      <c r="B16" s="33"/>
      <c r="C16" s="33" t="s">
        <v>89</v>
      </c>
      <c r="D16" s="33"/>
      <c r="E16" s="33"/>
      <c r="F16" s="33"/>
      <c r="G16" s="33"/>
      <c r="H16" s="33"/>
      <c r="I16" s="41">
        <v>0</v>
      </c>
      <c r="J16" s="42"/>
      <c r="K16" s="41">
        <v>0</v>
      </c>
    </row>
    <row r="17" spans="2:11" s="36" customFormat="1" ht="21" customHeight="1">
      <c r="B17" s="33"/>
      <c r="C17" s="33" t="s">
        <v>90</v>
      </c>
      <c r="D17" s="33"/>
      <c r="E17" s="33"/>
      <c r="F17" s="33"/>
      <c r="G17" s="33"/>
      <c r="H17" s="33"/>
      <c r="I17" s="41"/>
      <c r="J17" s="42"/>
      <c r="K17" s="41">
        <v>0</v>
      </c>
    </row>
    <row r="18" spans="2:11" s="36" customFormat="1" ht="12.75">
      <c r="B18" s="33"/>
      <c r="C18" s="33" t="s">
        <v>27</v>
      </c>
      <c r="D18" s="33"/>
      <c r="E18" s="33"/>
      <c r="F18" s="33"/>
      <c r="G18" s="33"/>
      <c r="H18" s="33"/>
      <c r="I18" s="41">
        <v>733</v>
      </c>
      <c r="J18" s="42"/>
      <c r="K18" s="42">
        <v>522</v>
      </c>
    </row>
    <row r="19" spans="2:11" s="36" customFormat="1" ht="12.75">
      <c r="B19" s="33"/>
      <c r="C19" s="33" t="s">
        <v>91</v>
      </c>
      <c r="D19" s="33"/>
      <c r="E19" s="33"/>
      <c r="F19" s="33"/>
      <c r="G19" s="33"/>
      <c r="H19" s="33"/>
      <c r="I19" s="41"/>
      <c r="J19" s="42"/>
      <c r="K19" s="42"/>
    </row>
    <row r="20" spans="2:11" s="36" customFormat="1" ht="12.75">
      <c r="B20" s="33"/>
      <c r="C20" s="33" t="s">
        <v>28</v>
      </c>
      <c r="D20" s="33"/>
      <c r="E20" s="33"/>
      <c r="F20" s="33"/>
      <c r="G20" s="33"/>
      <c r="H20" s="33"/>
      <c r="I20" s="41"/>
      <c r="J20" s="42"/>
      <c r="K20" s="41">
        <v>0</v>
      </c>
    </row>
    <row r="21" spans="2:11" s="36" customFormat="1" ht="12.75">
      <c r="B21" s="33"/>
      <c r="C21" s="33" t="s">
        <v>29</v>
      </c>
      <c r="D21" s="33"/>
      <c r="E21" s="33"/>
      <c r="F21" s="33"/>
      <c r="G21" s="33"/>
      <c r="H21" s="33"/>
      <c r="I21" s="41">
        <v>825</v>
      </c>
      <c r="J21" s="42"/>
      <c r="K21" s="42">
        <v>410</v>
      </c>
    </row>
    <row r="22" spans="2:11" s="36" customFormat="1" ht="12.75">
      <c r="B22" s="33"/>
      <c r="C22" s="33" t="s">
        <v>130</v>
      </c>
      <c r="D22" s="33"/>
      <c r="E22" s="33"/>
      <c r="F22" s="33"/>
      <c r="G22" s="33"/>
      <c r="H22" s="33"/>
      <c r="I22" s="41">
        <v>21</v>
      </c>
      <c r="J22" s="42"/>
      <c r="K22" s="42"/>
    </row>
    <row r="23" spans="2:11" s="36" customFormat="1" ht="12.75">
      <c r="B23" s="33"/>
      <c r="C23" s="33" t="s">
        <v>106</v>
      </c>
      <c r="D23" s="33"/>
      <c r="E23" s="33"/>
      <c r="F23" s="33"/>
      <c r="G23" s="33"/>
      <c r="H23" s="33"/>
      <c r="I23" s="41">
        <v>-710</v>
      </c>
      <c r="J23" s="42"/>
      <c r="K23" s="42"/>
    </row>
    <row r="24" spans="2:11" s="36" customFormat="1" ht="12.75">
      <c r="B24" s="33"/>
      <c r="C24" s="33" t="s">
        <v>54</v>
      </c>
      <c r="D24" s="33"/>
      <c r="E24" s="33"/>
      <c r="F24" s="33"/>
      <c r="G24" s="33"/>
      <c r="H24" s="33"/>
      <c r="I24" s="41">
        <v>-451</v>
      </c>
      <c r="J24" s="42"/>
      <c r="K24" s="42">
        <v>-344</v>
      </c>
    </row>
    <row r="25" spans="2:11" s="36" customFormat="1" ht="9" customHeight="1">
      <c r="B25" s="33"/>
      <c r="C25" s="33"/>
      <c r="D25" s="33"/>
      <c r="E25" s="33"/>
      <c r="F25" s="33"/>
      <c r="G25" s="33"/>
      <c r="H25" s="33"/>
      <c r="I25" s="43"/>
      <c r="J25" s="33"/>
      <c r="K25" s="44"/>
    </row>
    <row r="26" spans="2:11" s="36" customFormat="1" ht="27.75" customHeight="1">
      <c r="B26" s="33" t="s">
        <v>30</v>
      </c>
      <c r="C26" s="33"/>
      <c r="D26" s="33"/>
      <c r="E26" s="33"/>
      <c r="F26" s="33"/>
      <c r="G26" s="33"/>
      <c r="H26" s="33"/>
      <c r="I26" s="45">
        <f>SUM(I11:I25)</f>
        <v>480</v>
      </c>
      <c r="J26" s="46"/>
      <c r="K26" s="46">
        <f>SUM(K10:K25)</f>
        <v>-2185</v>
      </c>
    </row>
    <row r="27" spans="2:11" s="36" customFormat="1" ht="13.5" customHeight="1">
      <c r="B27" s="33"/>
      <c r="C27" s="33"/>
      <c r="D27" s="33"/>
      <c r="E27" s="33"/>
      <c r="F27" s="33"/>
      <c r="G27" s="33"/>
      <c r="H27" s="33"/>
      <c r="I27" s="45"/>
      <c r="J27" s="47"/>
      <c r="K27" s="46"/>
    </row>
    <row r="28" spans="2:11" s="36" customFormat="1" ht="19.5" customHeight="1">
      <c r="B28" s="33" t="s">
        <v>31</v>
      </c>
      <c r="C28" s="33"/>
      <c r="D28" s="33"/>
      <c r="E28" s="33"/>
      <c r="F28" s="33"/>
      <c r="G28" s="33"/>
      <c r="H28" s="33"/>
      <c r="I28" s="45"/>
      <c r="J28" s="47"/>
      <c r="K28" s="46"/>
    </row>
    <row r="29" spans="2:11" s="36" customFormat="1" ht="4.5" customHeight="1">
      <c r="B29" s="33"/>
      <c r="C29" s="33"/>
      <c r="D29" s="33"/>
      <c r="E29" s="33"/>
      <c r="F29" s="33"/>
      <c r="G29" s="33"/>
      <c r="H29" s="33"/>
      <c r="I29" s="45"/>
      <c r="J29" s="47"/>
      <c r="K29" s="46"/>
    </row>
    <row r="30" spans="2:11" s="36" customFormat="1" ht="12.75">
      <c r="B30" s="33"/>
      <c r="C30" s="33" t="s">
        <v>107</v>
      </c>
      <c r="D30" s="33"/>
      <c r="E30" s="33"/>
      <c r="F30" s="33"/>
      <c r="G30" s="33"/>
      <c r="H30" s="33"/>
      <c r="I30" s="41">
        <f>-3402+1142</f>
        <v>-2260</v>
      </c>
      <c r="J30" s="42"/>
      <c r="K30" s="42">
        <v>2480</v>
      </c>
    </row>
    <row r="31" spans="2:11" s="36" customFormat="1" ht="12.75">
      <c r="B31" s="33"/>
      <c r="C31" s="33" t="s">
        <v>113</v>
      </c>
      <c r="D31" s="33"/>
      <c r="E31" s="33"/>
      <c r="F31" s="33"/>
      <c r="G31" s="33"/>
      <c r="H31" s="33"/>
      <c r="I31" s="41">
        <f>433+2200</f>
        <v>2633</v>
      </c>
      <c r="J31" s="42"/>
      <c r="K31" s="42">
        <v>5625</v>
      </c>
    </row>
    <row r="32" spans="2:11" s="36" customFormat="1" ht="12.75">
      <c r="B32" s="33"/>
      <c r="C32" s="33" t="s">
        <v>108</v>
      </c>
      <c r="D32" s="33"/>
      <c r="E32" s="33"/>
      <c r="F32" s="33"/>
      <c r="G32" s="33"/>
      <c r="H32" s="33"/>
      <c r="I32" s="41">
        <v>-6320</v>
      </c>
      <c r="J32" s="42"/>
      <c r="K32" s="42">
        <v>-3370</v>
      </c>
    </row>
    <row r="33" spans="2:11" s="36" customFormat="1" ht="4.5" customHeight="1">
      <c r="B33" s="33"/>
      <c r="C33" s="33"/>
      <c r="D33" s="33"/>
      <c r="E33" s="33"/>
      <c r="F33" s="33"/>
      <c r="G33" s="33"/>
      <c r="H33" s="33"/>
      <c r="I33" s="41"/>
      <c r="J33" s="42"/>
      <c r="K33" s="42"/>
    </row>
    <row r="34" spans="2:11" s="36" customFormat="1" ht="6" customHeight="1">
      <c r="B34" s="33"/>
      <c r="C34" s="33"/>
      <c r="D34" s="33"/>
      <c r="E34" s="33"/>
      <c r="F34" s="33"/>
      <c r="G34" s="33"/>
      <c r="H34" s="33"/>
      <c r="I34" s="48"/>
      <c r="J34" s="42"/>
      <c r="K34" s="49"/>
    </row>
    <row r="35" spans="2:11" s="36" customFormat="1" ht="14.25" customHeight="1">
      <c r="B35" s="33" t="s">
        <v>33</v>
      </c>
      <c r="C35" s="33"/>
      <c r="D35" s="33"/>
      <c r="E35" s="33"/>
      <c r="F35" s="33"/>
      <c r="G35" s="33"/>
      <c r="H35" s="33"/>
      <c r="I35" s="41">
        <f>+SUM(I30:I32)+I26</f>
        <v>-5467</v>
      </c>
      <c r="J35" s="42"/>
      <c r="K35" s="41">
        <f>+SUM(K30:K32)+K26</f>
        <v>2550</v>
      </c>
    </row>
    <row r="36" spans="2:11" s="36" customFormat="1" ht="12.75">
      <c r="B36" s="33"/>
      <c r="C36" s="33"/>
      <c r="D36" s="33"/>
      <c r="E36" s="33"/>
      <c r="F36" s="33"/>
      <c r="G36" s="33"/>
      <c r="H36" s="33"/>
      <c r="I36" s="41"/>
      <c r="J36" s="42"/>
      <c r="K36" s="42"/>
    </row>
    <row r="37" spans="2:11" s="36" customFormat="1" ht="12.75">
      <c r="B37" s="33" t="s">
        <v>34</v>
      </c>
      <c r="C37" s="33"/>
      <c r="D37" s="33"/>
      <c r="E37" s="33"/>
      <c r="F37" s="33"/>
      <c r="G37" s="33"/>
      <c r="H37" s="33"/>
      <c r="I37" s="41">
        <v>-1402</v>
      </c>
      <c r="J37" s="42"/>
      <c r="K37" s="42">
        <v>-1196</v>
      </c>
    </row>
    <row r="38" spans="2:11" s="36" customFormat="1" ht="12.75">
      <c r="B38" s="33" t="s">
        <v>122</v>
      </c>
      <c r="C38" s="33"/>
      <c r="D38" s="33"/>
      <c r="E38" s="33"/>
      <c r="F38" s="33"/>
      <c r="G38" s="33"/>
      <c r="H38" s="33"/>
      <c r="I38" s="41">
        <v>72</v>
      </c>
      <c r="J38" s="42"/>
      <c r="K38" s="42">
        <v>11</v>
      </c>
    </row>
    <row r="39" spans="2:11" s="36" customFormat="1" ht="12.75">
      <c r="B39" s="33" t="s">
        <v>41</v>
      </c>
      <c r="C39" s="33"/>
      <c r="D39" s="33"/>
      <c r="E39" s="33"/>
      <c r="F39" s="33"/>
      <c r="G39" s="33"/>
      <c r="H39" s="33"/>
      <c r="I39" s="50">
        <f>-I21</f>
        <v>-825</v>
      </c>
      <c r="J39" s="42"/>
      <c r="K39" s="42">
        <v>-410</v>
      </c>
    </row>
    <row r="40" spans="2:11" s="36" customFormat="1" ht="5.25" customHeight="1">
      <c r="B40" s="33"/>
      <c r="C40" s="33"/>
      <c r="D40" s="33"/>
      <c r="E40" s="33"/>
      <c r="F40" s="33"/>
      <c r="G40" s="33"/>
      <c r="H40" s="33"/>
      <c r="I40" s="41"/>
      <c r="J40" s="42"/>
      <c r="K40" s="42"/>
    </row>
    <row r="41" spans="2:11" s="36" customFormat="1" ht="8.25" customHeight="1">
      <c r="B41" s="33"/>
      <c r="C41" s="33"/>
      <c r="D41" s="33"/>
      <c r="E41" s="33"/>
      <c r="F41" s="33"/>
      <c r="G41" s="33"/>
      <c r="H41" s="33"/>
      <c r="I41" s="48"/>
      <c r="J41" s="42"/>
      <c r="K41" s="49"/>
    </row>
    <row r="42" spans="2:11" s="36" customFormat="1" ht="24.75" customHeight="1">
      <c r="B42" s="33" t="s">
        <v>35</v>
      </c>
      <c r="C42" s="33"/>
      <c r="D42" s="33"/>
      <c r="E42" s="33"/>
      <c r="F42" s="33"/>
      <c r="G42" s="33"/>
      <c r="H42" s="33"/>
      <c r="I42" s="41">
        <f>+I35+SUM(I37:I40)</f>
        <v>-7622</v>
      </c>
      <c r="J42" s="42"/>
      <c r="K42" s="42">
        <f>+K35+SUM(K37:K40)</f>
        <v>955</v>
      </c>
    </row>
    <row r="43" spans="2:11" s="36" customFormat="1" ht="12.75">
      <c r="B43" s="33"/>
      <c r="C43" s="33"/>
      <c r="D43" s="33"/>
      <c r="E43" s="33"/>
      <c r="F43" s="33"/>
      <c r="G43" s="33"/>
      <c r="H43" s="33"/>
      <c r="I43" s="41"/>
      <c r="J43" s="42"/>
      <c r="K43" s="42"/>
    </row>
    <row r="44" spans="2:11" s="36" customFormat="1" ht="16.5" customHeight="1">
      <c r="B44" s="33" t="s">
        <v>36</v>
      </c>
      <c r="C44" s="33"/>
      <c r="D44" s="33"/>
      <c r="E44" s="33"/>
      <c r="F44" s="33"/>
      <c r="G44" s="33"/>
      <c r="H44" s="33"/>
      <c r="I44" s="51"/>
      <c r="J44" s="33"/>
      <c r="K44" s="33"/>
    </row>
    <row r="45" spans="2:11" s="36" customFormat="1" ht="6.75" customHeight="1">
      <c r="B45" s="33"/>
      <c r="C45" s="33"/>
      <c r="D45" s="33"/>
      <c r="E45" s="33"/>
      <c r="F45" s="33"/>
      <c r="G45" s="33"/>
      <c r="H45" s="33"/>
      <c r="I45" s="52"/>
      <c r="J45" s="47"/>
      <c r="K45" s="53"/>
    </row>
    <row r="46" spans="2:11" s="36" customFormat="1" ht="12.75">
      <c r="B46" s="33" t="s">
        <v>37</v>
      </c>
      <c r="C46" s="33"/>
      <c r="D46" s="33"/>
      <c r="E46" s="33"/>
      <c r="F46" s="33"/>
      <c r="G46" s="33"/>
      <c r="H46" s="33"/>
      <c r="I46" s="54">
        <v>-1650</v>
      </c>
      <c r="J46" s="47"/>
      <c r="K46" s="55">
        <v>-1227</v>
      </c>
    </row>
    <row r="47" spans="2:11" s="36" customFormat="1" ht="12.75">
      <c r="B47" s="33" t="s">
        <v>38</v>
      </c>
      <c r="C47" s="33"/>
      <c r="D47" s="33"/>
      <c r="E47" s="33"/>
      <c r="F47" s="33"/>
      <c r="G47" s="33"/>
      <c r="H47" s="33"/>
      <c r="I47" s="54">
        <v>0</v>
      </c>
      <c r="J47" s="56"/>
      <c r="K47" s="57">
        <v>0</v>
      </c>
    </row>
    <row r="48" spans="2:11" s="36" customFormat="1" ht="12.75">
      <c r="B48" s="33" t="s">
        <v>47</v>
      </c>
      <c r="C48" s="33"/>
      <c r="D48" s="33"/>
      <c r="E48" s="33"/>
      <c r="F48" s="33"/>
      <c r="G48" s="33"/>
      <c r="H48" s="33"/>
      <c r="I48" s="54">
        <v>2396</v>
      </c>
      <c r="J48" s="42"/>
      <c r="K48" s="55">
        <v>501</v>
      </c>
    </row>
    <row r="49" spans="2:11" s="36" customFormat="1" ht="9" customHeight="1">
      <c r="B49" s="33"/>
      <c r="C49" s="33"/>
      <c r="D49" s="33"/>
      <c r="E49" s="33"/>
      <c r="F49" s="33"/>
      <c r="G49" s="33"/>
      <c r="H49" s="33"/>
      <c r="I49" s="58"/>
      <c r="J49" s="42"/>
      <c r="K49" s="59"/>
    </row>
    <row r="50" spans="2:11" s="36" customFormat="1" ht="9" customHeight="1">
      <c r="B50" s="33"/>
      <c r="C50" s="33"/>
      <c r="D50" s="33"/>
      <c r="E50" s="33"/>
      <c r="F50" s="33"/>
      <c r="G50" s="33"/>
      <c r="H50" s="33"/>
      <c r="I50" s="48"/>
      <c r="J50" s="42"/>
      <c r="K50" s="49"/>
    </row>
    <row r="51" spans="2:11" s="36" customFormat="1" ht="15.75" customHeight="1">
      <c r="B51" s="33" t="s">
        <v>39</v>
      </c>
      <c r="C51" s="33"/>
      <c r="D51" s="33"/>
      <c r="E51" s="33"/>
      <c r="F51" s="33"/>
      <c r="G51" s="33"/>
      <c r="H51" s="33"/>
      <c r="I51" s="41">
        <f>+SUM(I46:I49)</f>
        <v>746</v>
      </c>
      <c r="J51" s="42"/>
      <c r="K51" s="42">
        <f>+SUM(K46:K49)</f>
        <v>-726</v>
      </c>
    </row>
    <row r="52" spans="2:11" s="36" customFormat="1" ht="22.5" customHeight="1">
      <c r="B52" s="33" t="s">
        <v>40</v>
      </c>
      <c r="C52" s="33"/>
      <c r="D52" s="33"/>
      <c r="E52" s="33"/>
      <c r="F52" s="33"/>
      <c r="G52" s="33"/>
      <c r="H52" s="33"/>
      <c r="I52" s="41"/>
      <c r="J52" s="42"/>
      <c r="K52" s="42"/>
    </row>
    <row r="53" spans="2:11" s="36" customFormat="1" ht="3.75" customHeight="1">
      <c r="B53" s="33"/>
      <c r="C53" s="33"/>
      <c r="D53" s="33"/>
      <c r="E53" s="33"/>
      <c r="F53" s="33"/>
      <c r="G53" s="33"/>
      <c r="H53" s="33"/>
      <c r="I53" s="52"/>
      <c r="J53" s="42"/>
      <c r="K53" s="53"/>
    </row>
    <row r="54" spans="2:11" s="36" customFormat="1" ht="11.25" customHeight="1">
      <c r="B54" s="33" t="s">
        <v>123</v>
      </c>
      <c r="C54" s="33"/>
      <c r="D54" s="33"/>
      <c r="E54" s="33"/>
      <c r="F54" s="33"/>
      <c r="G54" s="33"/>
      <c r="H54" s="33"/>
      <c r="I54" s="57">
        <v>470</v>
      </c>
      <c r="J54" s="61"/>
      <c r="K54" s="57">
        <v>0</v>
      </c>
    </row>
    <row r="55" spans="2:11" s="36" customFormat="1" ht="12.75" customHeight="1">
      <c r="B55" s="33" t="s">
        <v>92</v>
      </c>
      <c r="C55" s="33"/>
      <c r="D55" s="33"/>
      <c r="E55" s="33"/>
      <c r="F55" s="33"/>
      <c r="G55" s="33"/>
      <c r="H55" s="33"/>
      <c r="I55" s="57">
        <v>2000</v>
      </c>
      <c r="J55" s="61"/>
      <c r="K55" s="57">
        <v>0</v>
      </c>
    </row>
    <row r="56" spans="2:11" s="36" customFormat="1" ht="12.75" customHeight="1">
      <c r="B56" s="33" t="s">
        <v>70</v>
      </c>
      <c r="C56" s="33"/>
      <c r="D56" s="33"/>
      <c r="E56" s="33"/>
      <c r="F56" s="33"/>
      <c r="G56" s="33"/>
      <c r="H56" s="33"/>
      <c r="I56" s="57">
        <v>-266</v>
      </c>
      <c r="J56" s="42"/>
      <c r="K56" s="55">
        <v>0</v>
      </c>
    </row>
    <row r="57" spans="2:11" s="36" customFormat="1" ht="12.75">
      <c r="B57" s="33" t="s">
        <v>124</v>
      </c>
      <c r="C57" s="33"/>
      <c r="D57" s="33"/>
      <c r="E57" s="33"/>
      <c r="F57" s="33"/>
      <c r="G57" s="33"/>
      <c r="H57" s="33"/>
      <c r="I57" s="57">
        <f>2857+4952</f>
        <v>7809</v>
      </c>
      <c r="J57" s="42"/>
      <c r="K57" s="55">
        <f>310-345</f>
        <v>-35</v>
      </c>
    </row>
    <row r="58" spans="2:11" s="36" customFormat="1" ht="12.75">
      <c r="B58" s="33" t="s">
        <v>109</v>
      </c>
      <c r="C58" s="33"/>
      <c r="D58" s="33"/>
      <c r="E58" s="33"/>
      <c r="F58" s="33"/>
      <c r="G58" s="33"/>
      <c r="H58" s="33"/>
      <c r="I58" s="54">
        <f>-100+269</f>
        <v>169</v>
      </c>
      <c r="J58" s="42"/>
      <c r="K58" s="55">
        <f>150-87</f>
        <v>63</v>
      </c>
    </row>
    <row r="59" spans="2:11" s="36" customFormat="1" ht="8.25" customHeight="1">
      <c r="B59" s="33"/>
      <c r="C59" s="33"/>
      <c r="D59" s="33"/>
      <c r="E59" s="33"/>
      <c r="F59" s="33"/>
      <c r="G59" s="33"/>
      <c r="H59" s="33"/>
      <c r="I59" s="62"/>
      <c r="J59" s="42"/>
      <c r="K59" s="63"/>
    </row>
    <row r="60" spans="2:11" s="36" customFormat="1" ht="11.25" customHeight="1">
      <c r="B60" s="33"/>
      <c r="C60" s="33"/>
      <c r="D60" s="33"/>
      <c r="E60" s="33"/>
      <c r="F60" s="33"/>
      <c r="G60" s="33"/>
      <c r="H60" s="33"/>
      <c r="I60" s="48"/>
      <c r="J60" s="42"/>
      <c r="K60" s="49"/>
    </row>
    <row r="61" spans="2:11" s="36" customFormat="1" ht="12.75">
      <c r="B61" s="33" t="s">
        <v>42</v>
      </c>
      <c r="C61" s="33"/>
      <c r="D61" s="33"/>
      <c r="E61" s="33"/>
      <c r="F61" s="33"/>
      <c r="G61" s="33"/>
      <c r="H61" s="33"/>
      <c r="I61" s="41">
        <f>+SUM(I53:I58)</f>
        <v>10182</v>
      </c>
      <c r="J61" s="42"/>
      <c r="K61" s="64">
        <f>+SUM(K53:K58)</f>
        <v>28</v>
      </c>
    </row>
    <row r="62" spans="2:11" s="36" customFormat="1" ht="12.75">
      <c r="B62" s="33"/>
      <c r="C62" s="33"/>
      <c r="D62" s="33"/>
      <c r="E62" s="33"/>
      <c r="F62" s="33"/>
      <c r="G62" s="33"/>
      <c r="H62" s="33"/>
      <c r="I62" s="48"/>
      <c r="J62" s="42"/>
      <c r="K62" s="49"/>
    </row>
    <row r="63" spans="2:11" s="36" customFormat="1" ht="12.75">
      <c r="B63" s="33" t="s">
        <v>43</v>
      </c>
      <c r="C63" s="33"/>
      <c r="D63" s="33"/>
      <c r="E63" s="33"/>
      <c r="F63" s="33"/>
      <c r="G63" s="33"/>
      <c r="H63" s="33"/>
      <c r="I63" s="41"/>
      <c r="J63" s="60"/>
      <c r="K63" s="60"/>
    </row>
    <row r="64" spans="2:11" s="36" customFormat="1" ht="12.75">
      <c r="B64" s="33" t="s">
        <v>44</v>
      </c>
      <c r="C64" s="33"/>
      <c r="D64" s="33"/>
      <c r="E64" s="33"/>
      <c r="F64" s="33"/>
      <c r="G64" s="33"/>
      <c r="H64" s="33"/>
      <c r="I64" s="41">
        <f>+I51+I42+I61</f>
        <v>3306</v>
      </c>
      <c r="J64" s="42"/>
      <c r="K64" s="42">
        <f>+K51+K42+K61</f>
        <v>257</v>
      </c>
    </row>
    <row r="65" spans="2:11" s="36" customFormat="1" ht="12.75">
      <c r="B65" s="33"/>
      <c r="C65" s="33"/>
      <c r="D65" s="33"/>
      <c r="E65" s="33"/>
      <c r="F65" s="33"/>
      <c r="G65" s="33"/>
      <c r="H65" s="33"/>
      <c r="I65" s="41"/>
      <c r="J65" s="42"/>
      <c r="K65" s="42"/>
    </row>
    <row r="66" spans="2:11" s="36" customFormat="1" ht="12.75">
      <c r="B66" s="33" t="s">
        <v>45</v>
      </c>
      <c r="C66" s="33"/>
      <c r="D66" s="33"/>
      <c r="E66" s="33"/>
      <c r="F66" s="33"/>
      <c r="G66" s="33"/>
      <c r="H66" s="33"/>
      <c r="I66" s="41"/>
      <c r="J66" s="42"/>
      <c r="K66" s="42"/>
    </row>
    <row r="67" spans="2:11" s="36" customFormat="1" ht="12.75">
      <c r="B67" s="33" t="s">
        <v>59</v>
      </c>
      <c r="C67" s="33"/>
      <c r="D67" s="33"/>
      <c r="E67" s="33"/>
      <c r="F67" s="33"/>
      <c r="G67" s="33"/>
      <c r="H67" s="33"/>
      <c r="I67" s="41">
        <v>4699</v>
      </c>
      <c r="J67" s="42"/>
      <c r="K67" s="42">
        <v>3710</v>
      </c>
    </row>
    <row r="68" spans="2:11" s="36" customFormat="1" ht="12.75">
      <c r="B68" s="33"/>
      <c r="C68" s="33"/>
      <c r="D68" s="33"/>
      <c r="E68" s="33"/>
      <c r="F68" s="33"/>
      <c r="G68" s="33"/>
      <c r="H68" s="33"/>
      <c r="I68" s="41"/>
      <c r="J68" s="60"/>
      <c r="K68" s="60"/>
    </row>
    <row r="69" spans="2:11" s="36" customFormat="1" ht="12.75">
      <c r="B69" s="33" t="s">
        <v>45</v>
      </c>
      <c r="C69" s="33"/>
      <c r="D69" s="33"/>
      <c r="E69" s="33"/>
      <c r="F69" s="33"/>
      <c r="G69" s="33"/>
      <c r="H69" s="33"/>
      <c r="I69" s="48"/>
      <c r="J69" s="42"/>
      <c r="K69" s="49"/>
    </row>
    <row r="70" spans="2:11" s="36" customFormat="1" ht="13.5" thickBot="1">
      <c r="B70" s="33" t="s">
        <v>129</v>
      </c>
      <c r="C70" s="33"/>
      <c r="D70" s="33"/>
      <c r="E70" s="33"/>
      <c r="F70" s="33"/>
      <c r="G70" s="33"/>
      <c r="H70" s="33"/>
      <c r="I70" s="65">
        <f>+I67+I64</f>
        <v>8005</v>
      </c>
      <c r="J70" s="42"/>
      <c r="K70" s="66">
        <f>+K67+K64</f>
        <v>3967</v>
      </c>
    </row>
    <row r="71" spans="2:11" s="36" customFormat="1" ht="13.5" thickTop="1">
      <c r="B71" s="33"/>
      <c r="C71" s="33"/>
      <c r="D71" s="33"/>
      <c r="E71" s="33"/>
      <c r="F71" s="33"/>
      <c r="G71" s="33"/>
      <c r="H71" s="33"/>
      <c r="I71" s="67"/>
      <c r="J71" s="56"/>
      <c r="K71" s="68"/>
    </row>
    <row r="72" spans="2:11" s="36" customFormat="1" ht="12.75">
      <c r="B72" s="33" t="s">
        <v>110</v>
      </c>
      <c r="C72" s="33"/>
      <c r="D72" s="33"/>
      <c r="E72" s="33"/>
      <c r="F72" s="33"/>
      <c r="G72" s="33"/>
      <c r="H72" s="33"/>
      <c r="I72" s="67"/>
      <c r="J72" s="56"/>
      <c r="K72" s="68"/>
    </row>
    <row r="73" spans="2:11" s="36" customFormat="1" ht="12.75">
      <c r="B73" s="69" t="s">
        <v>132</v>
      </c>
      <c r="C73" s="33"/>
      <c r="D73" s="33"/>
      <c r="E73" s="33"/>
      <c r="F73" s="33"/>
      <c r="G73" s="33"/>
      <c r="H73" s="33"/>
      <c r="I73" s="67"/>
      <c r="J73" s="56"/>
      <c r="K73" s="68"/>
    </row>
    <row r="74" spans="2:11" s="36" customFormat="1" ht="12.75">
      <c r="B74" s="33" t="s">
        <v>111</v>
      </c>
      <c r="C74" s="33"/>
      <c r="D74" s="33"/>
      <c r="E74" s="33"/>
      <c r="F74" s="33"/>
      <c r="G74" s="33"/>
      <c r="H74" s="33"/>
      <c r="I74" s="67">
        <f>6818+2382+1</f>
        <v>9201</v>
      </c>
      <c r="J74" s="56"/>
      <c r="K74" s="68">
        <v>4332</v>
      </c>
    </row>
    <row r="75" spans="2:11" s="36" customFormat="1" ht="12.75">
      <c r="B75" s="33" t="s">
        <v>112</v>
      </c>
      <c r="C75" s="33"/>
      <c r="D75" s="33"/>
      <c r="E75" s="33"/>
      <c r="F75" s="33"/>
      <c r="G75" s="33"/>
      <c r="H75" s="33"/>
      <c r="I75" s="67">
        <v>-1196</v>
      </c>
      <c r="J75" s="56"/>
      <c r="K75" s="68">
        <v>-365</v>
      </c>
    </row>
    <row r="76" spans="2:11" s="36" customFormat="1" ht="13.5" thickBot="1">
      <c r="B76" s="33"/>
      <c r="C76" s="33"/>
      <c r="D76" s="33"/>
      <c r="E76" s="33"/>
      <c r="F76" s="33"/>
      <c r="G76" s="33"/>
      <c r="H76" s="33"/>
      <c r="I76" s="70">
        <f>SUM(I74:I75)</f>
        <v>8005</v>
      </c>
      <c r="J76" s="56"/>
      <c r="K76" s="70">
        <f>SUM(K74:K75)</f>
        <v>3967</v>
      </c>
    </row>
    <row r="77" spans="2:11" s="36" customFormat="1" ht="12.75">
      <c r="B77" s="33"/>
      <c r="C77" s="33"/>
      <c r="D77" s="33"/>
      <c r="E77" s="33"/>
      <c r="F77" s="33"/>
      <c r="G77" s="33"/>
      <c r="H77" s="33"/>
      <c r="I77" s="67"/>
      <c r="J77" s="56"/>
      <c r="K77" s="68"/>
    </row>
    <row r="78" spans="2:11" ht="39" customHeight="1">
      <c r="B78" s="78" t="s">
        <v>100</v>
      </c>
      <c r="C78" s="79"/>
      <c r="D78" s="79"/>
      <c r="E78" s="79"/>
      <c r="F78" s="79"/>
      <c r="G78" s="79"/>
      <c r="H78" s="79"/>
      <c r="I78" s="79"/>
      <c r="J78" s="79"/>
      <c r="K78" s="79"/>
    </row>
  </sheetData>
  <mergeCells count="1">
    <mergeCell ref="B78:K78"/>
  </mergeCells>
  <printOptions horizontalCentered="1" verticalCentered="1"/>
  <pageMargins left="0.8661417322834646" right="0.5118110236220472" top="0.1968503937007874" bottom="0.15748031496062992" header="0.26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Hicks Wood</cp:lastModifiedBy>
  <cp:lastPrinted>2006-08-23T04:25:39Z</cp:lastPrinted>
  <dcterms:created xsi:type="dcterms:W3CDTF">2004-05-11T09:22:50Z</dcterms:created>
  <dcterms:modified xsi:type="dcterms:W3CDTF">2006-08-25T06:30:36Z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