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415" windowHeight="5640" activeTab="0"/>
  </bookViews>
  <sheets>
    <sheet name="Summary of Financial Info " sheetId="1" r:id="rId1"/>
    <sheet name="Report"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hidden="1">#REF!</definedName>
    <definedName name="_Key1" localSheetId="1" hidden="1">#REF!</definedName>
    <definedName name="_Key1" hidden="1">#REF!</definedName>
    <definedName name="_Key2" hidden="1">#REF!</definedName>
    <definedName name="_Order1" hidden="1">0</definedName>
    <definedName name="_Order2" hidden="1">255</definedName>
    <definedName name="_Sort" localSheetId="1" hidden="1">#REF!</definedName>
    <definedName name="_Sort" hidden="1">#REF!</definedName>
    <definedName name="_xlfn.BAHTTEXT" hidden="1">#NAME?</definedName>
    <definedName name="A">#REF!</definedName>
    <definedName name="A1a500">#REF!</definedName>
    <definedName name="ABC">#REF!</definedName>
    <definedName name="AD">#REF!</definedName>
    <definedName name="ada">#REF!</definedName>
    <definedName name="adf">#REF!</definedName>
    <definedName name="aje">#REF!</definedName>
    <definedName name="AQ">#REF!</definedName>
    <definedName name="AR2000" hidden="1">'[13]main report'!#REF!</definedName>
    <definedName name="ASD">#REF!</definedName>
    <definedName name="ASDASD">#REF!</definedName>
    <definedName name="asdf" hidden="1">#REF!</definedName>
    <definedName name="asff" hidden="1">#REF!</definedName>
    <definedName name="B">#REF!</definedName>
    <definedName name="CA">#REF!</definedName>
    <definedName name="CBSSB" hidden="1">#REF!</definedName>
    <definedName name="Def.Tax">#REF!</definedName>
    <definedName name="DT" hidden="1">#REF!</definedName>
    <definedName name="DT1" hidden="1">'[16]Report'!#REF!</definedName>
    <definedName name="DT2">#REF!</definedName>
    <definedName name="dtasd">#REF!</definedName>
    <definedName name="DTaxation">#REF!</definedName>
    <definedName name="dtr" hidden="1">#REF!</definedName>
    <definedName name="DTR2" hidden="1">#REF!</definedName>
    <definedName name="DTRR" hidden="1">#REF!</definedName>
    <definedName name="F" hidden="1">#REF!</definedName>
    <definedName name="F.deposit">#REF!</definedName>
    <definedName name="fa">#REF!</definedName>
    <definedName name="FA_2" hidden="1">'[18]Report'!#REF!</definedName>
    <definedName name="FD1" hidden="1">'[11]Report'!#REF!</definedName>
    <definedName name="ffsdgsg" hidden="1">'[8]Audit'!#REF!</definedName>
    <definedName name="FI" hidden="1">#REF!</definedName>
    <definedName name="Hp1" hidden="1">#REF!</definedName>
    <definedName name="HP2" hidden="1">#REF!</definedName>
    <definedName name="MA1">#REF!</definedName>
    <definedName name="MAA">#REF!</definedName>
    <definedName name="ok" hidden="1">#REF!</definedName>
    <definedName name="PAS">#REF!</definedName>
    <definedName name="PBB2" hidden="1">'[24]Report'!#REF!</definedName>
    <definedName name="PPE" hidden="1">'[8]Audit'!#REF!</definedName>
    <definedName name="_xlnm.Print_Area" localSheetId="1">'Report'!$B$1:$O$728</definedName>
    <definedName name="PRINT_AREA_MI">#REF!</definedName>
    <definedName name="q3" hidden="1">255</definedName>
    <definedName name="Queries" hidden="1">'[23]Report'!#REF!</definedName>
    <definedName name="QWE">#REF!</definedName>
    <definedName name="QWEQWE">#REF!</definedName>
    <definedName name="Reserve" hidden="1">#REF!</definedName>
    <definedName name="Reserves" hidden="1">#REF!</definedName>
    <definedName name="S6" hidden="1">#REF!</definedName>
    <definedName name="sdgsdgsg">#REF!</definedName>
    <definedName name="TB">#REF!</definedName>
    <definedName name="TB2" hidden="1">#REF!</definedName>
    <definedName name="TBB">#REF!</definedName>
    <definedName name="TC">#REF!</definedName>
    <definedName name="ttt">#REF!</definedName>
    <definedName name="Z">'[14]FA'!$BW$11</definedName>
  </definedNames>
  <calcPr fullCalcOnLoad="1"/>
</workbook>
</file>

<file path=xl/sharedStrings.xml><?xml version="1.0" encoding="utf-8"?>
<sst xmlns="http://schemas.openxmlformats.org/spreadsheetml/2006/main" count="420" uniqueCount="298">
  <si>
    <t>SUMMARY OF KEY FINANCIAL INFORMATION</t>
  </si>
  <si>
    <t>31-03-2006</t>
  </si>
  <si>
    <t>INDIVIDUAL PERIOD</t>
  </si>
  <si>
    <t>CUMULATIVE</t>
  </si>
  <si>
    <t>CURRENT YEAR QUARTER</t>
  </si>
  <si>
    <t>PRECEDING YEAR CORRESPONDING QUARTER</t>
  </si>
  <si>
    <t>CURRENT YEAR TO DATE</t>
  </si>
  <si>
    <t>PRECEDING YEAR CORRESPONDING PERIOD</t>
  </si>
  <si>
    <t>RM'000</t>
  </si>
  <si>
    <t>1.</t>
  </si>
  <si>
    <t>Revenue</t>
  </si>
  <si>
    <t>2.</t>
  </si>
  <si>
    <t>Gross profit</t>
  </si>
  <si>
    <t>3.</t>
  </si>
  <si>
    <t>Profit / (loss) before tax</t>
  </si>
  <si>
    <t>4.</t>
  </si>
  <si>
    <t>Profit / (loss) after tax and minority interest</t>
  </si>
  <si>
    <t>5.</t>
  </si>
  <si>
    <t>Net profit / (loss) for the period</t>
  </si>
  <si>
    <t>6.</t>
  </si>
  <si>
    <t>Basic earnings/ (loss) per share (sen)</t>
  </si>
  <si>
    <t>AS AT END OF CURRENT QUARTER</t>
  </si>
  <si>
    <t>AS AT PRECEDING FINANCIAL YEAR END</t>
  </si>
  <si>
    <t>7.</t>
  </si>
  <si>
    <t>P.A. RESOURCES BERHAD (664612-X)</t>
  </si>
  <si>
    <t>(Incorporated in Malaysia)</t>
  </si>
  <si>
    <t xml:space="preserve">CONDENSED CONSOLIDATED BALANCE SHEET </t>
  </si>
  <si>
    <t>AS AT 31 MARCH 2006</t>
  </si>
  <si>
    <t>As at</t>
  </si>
  <si>
    <t>31.3.2006</t>
  </si>
  <si>
    <t>31.12.2005</t>
  </si>
  <si>
    <t>ASSETS</t>
  </si>
  <si>
    <t>Non-current assets</t>
  </si>
  <si>
    <t>Property, plant and equipment</t>
  </si>
  <si>
    <t>Deferred expenses - listing expenses</t>
  </si>
  <si>
    <t>Current assets</t>
  </si>
  <si>
    <t>Inventories</t>
  </si>
  <si>
    <t>Trade receivables</t>
  </si>
  <si>
    <t>Other receivables, prepayments and deposits</t>
  </si>
  <si>
    <t>Cash and bank balances</t>
  </si>
  <si>
    <t>Total assets</t>
  </si>
  <si>
    <t>EQUITY</t>
  </si>
  <si>
    <t>Capital and reserves attributable to the Company's</t>
  </si>
  <si>
    <t>equity holders</t>
  </si>
  <si>
    <t>Share capital</t>
  </si>
  <si>
    <t>Reserves</t>
  </si>
  <si>
    <t>LIABILITIES</t>
  </si>
  <si>
    <t>Non-current liabilities</t>
  </si>
  <si>
    <t>Borrowings</t>
  </si>
  <si>
    <t>Deferred taxation</t>
  </si>
  <si>
    <t>Current liabilities</t>
  </si>
  <si>
    <t>Trade payables</t>
  </si>
  <si>
    <t>Other payables and accruals</t>
  </si>
  <si>
    <t>Amount due to a director</t>
  </si>
  <si>
    <t xml:space="preserve">Borrowings </t>
  </si>
  <si>
    <t>Taxation</t>
  </si>
  <si>
    <t>Total liabilities</t>
  </si>
  <si>
    <t>Total equity and liabilities</t>
  </si>
  <si>
    <t>The condensed consolidated balance sheet should be read in conjunction with the audited financial statements for the year ended 31 December 2005 and the accompanying expalnatory notes attached to the interim financial statements.</t>
  </si>
  <si>
    <t xml:space="preserve">CONDENSED CONSOLIDATED INCOME STATEMENTS </t>
  </si>
  <si>
    <t>FOR THE THREE MONTH ENDED 31 MARCH 2006</t>
  </si>
  <si>
    <t>Current</t>
  </si>
  <si>
    <t>Cumulative</t>
  </si>
  <si>
    <t>3 months ended</t>
  </si>
  <si>
    <t>31.3.2005</t>
  </si>
  <si>
    <t>REVENUE</t>
  </si>
  <si>
    <t>COST OF SALES</t>
  </si>
  <si>
    <t>GROSS PROFIT</t>
  </si>
  <si>
    <t>OTHER OPERATING INCOME</t>
  </si>
  <si>
    <t>SELLING EXPENSES</t>
  </si>
  <si>
    <t>ADMINISTRATION EXPENSES</t>
  </si>
  <si>
    <t>OTHER OPERATING EXPENSES</t>
  </si>
  <si>
    <t>PROFIT FROM OPERATIONS</t>
  </si>
  <si>
    <t>FINANCE COSTS</t>
  </si>
  <si>
    <t>PROFIT BEFORE TAXATION</t>
  </si>
  <si>
    <t>TAXATION</t>
  </si>
  <si>
    <t>PROFIT AFTER TAXATION</t>
  </si>
  <si>
    <t>EARNINGS PER SHARE (sen)</t>
  </si>
  <si>
    <t>Basic</t>
  </si>
  <si>
    <t>Diluted</t>
  </si>
  <si>
    <t>*</t>
  </si>
  <si>
    <t>N/A</t>
  </si>
  <si>
    <t>Not applicable</t>
  </si>
  <si>
    <t>The condensed consolidated income statements should be read in conjunction with the audited financial statements for the year ended 31 December 2005 and the accompanying explanatory notes attached to the interim financial statements.</t>
  </si>
  <si>
    <t>CONDENSED CONSOLIDATED STATEMENT OF CHANGES IN EQUITY</t>
  </si>
  <si>
    <t>FOR THE THREE MONTH PERIOD ENDED 31 MARCH 2006</t>
  </si>
  <si>
    <t xml:space="preserve">Share </t>
  </si>
  <si>
    <t>Revaluation</t>
  </si>
  <si>
    <t>Capital</t>
  </si>
  <si>
    <t>reserves</t>
  </si>
  <si>
    <t>Reserve</t>
  </si>
  <si>
    <t>Total</t>
  </si>
  <si>
    <t>At 1 January 2006</t>
  </si>
  <si>
    <t>Rights issue of 4,000,000 new ordinary shares</t>
  </si>
  <si>
    <t>of RM1.00 each at par for cash</t>
  </si>
  <si>
    <t>Net profit for the financial period</t>
  </si>
  <si>
    <t>At 31 March 2006</t>
  </si>
  <si>
    <t>There are no comparative figures as this is the first interim financial report prepared in accordance with FRS 134: Interim Financial Reporting, for the period under review.</t>
  </si>
  <si>
    <t>The condensed consolidated statement of changes in equity should be read in conjunction with the audited financial statements for the year ended 31 December 2005 and the accompanying notes attached to the interim financial statements.</t>
  </si>
  <si>
    <t>CONDENSED CONSOLIDATED CASH FLOW STATEMENT</t>
  </si>
  <si>
    <t>CASH FLOWS FROM OPERATING ACTIVITIES</t>
  </si>
  <si>
    <t>Profit / (loss) before taxation</t>
  </si>
  <si>
    <t>Adjustments for:</t>
  </si>
  <si>
    <t xml:space="preserve">Depreciation of property, plant </t>
  </si>
  <si>
    <t xml:space="preserve">  and equipment</t>
  </si>
  <si>
    <t>Interest expenses</t>
  </si>
  <si>
    <t>Interest income</t>
  </si>
  <si>
    <t xml:space="preserve">Operating profit / (loss) before working </t>
  </si>
  <si>
    <t xml:space="preserve">  capital changes</t>
  </si>
  <si>
    <t>Increase in inventories</t>
  </si>
  <si>
    <t>Increase in receivables</t>
  </si>
  <si>
    <t>Increase / (Decrease) in payables</t>
  </si>
  <si>
    <t>Cash generated from / (used in) operations</t>
  </si>
  <si>
    <t>Interest received</t>
  </si>
  <si>
    <t>Interest paid</t>
  </si>
  <si>
    <t>Tax paid</t>
  </si>
  <si>
    <t xml:space="preserve">Net cash inflow / (outflow) from </t>
  </si>
  <si>
    <t xml:space="preserve">  operating activities</t>
  </si>
  <si>
    <t>CASH FLOWS FROM INVESTING ACTIVITIES</t>
  </si>
  <si>
    <t xml:space="preserve">Purchase of property, plant </t>
  </si>
  <si>
    <t>Payment for listing expenses</t>
  </si>
  <si>
    <t>Net cash outflow from investing activities</t>
  </si>
  <si>
    <t>CASH FLOWS FROM FINANCING ACTIVITIES</t>
  </si>
  <si>
    <t>Hire purchase liabilities</t>
  </si>
  <si>
    <t>Proceeds from issuance of shares</t>
  </si>
  <si>
    <t xml:space="preserve">Net proceeds from bankers </t>
  </si>
  <si>
    <t xml:space="preserve">  acceptance and trust receipts</t>
  </si>
  <si>
    <t>Drawdown / (Repayment) of</t>
  </si>
  <si>
    <t xml:space="preserve">  term loans</t>
  </si>
  <si>
    <t>Fixed deposits pledged</t>
  </si>
  <si>
    <t>Net cash inflow from financing activities</t>
  </si>
  <si>
    <t xml:space="preserve">NET INCREASE IN CASH AND </t>
  </si>
  <si>
    <t xml:space="preserve">  CASH EQUIVALENTS </t>
  </si>
  <si>
    <t>CASH AND CASH EQUIVALENTS</t>
  </si>
  <si>
    <t xml:space="preserve">  AT BEGINNING OF THE </t>
  </si>
  <si>
    <t xml:space="preserve">  FINANCIAL YEAR</t>
  </si>
  <si>
    <t xml:space="preserve"> </t>
  </si>
  <si>
    <t xml:space="preserve">CASH AND CASH EQUIVALENTS </t>
  </si>
  <si>
    <t xml:space="preserve">  AT END OF THE FINANCIAL YEAR</t>
  </si>
  <si>
    <t>Represented  by:</t>
  </si>
  <si>
    <t>Cash in hand and at banks</t>
  </si>
  <si>
    <t>Fixed deposits with licensed banks</t>
  </si>
  <si>
    <t>PART A - EXPLANATORY NOTES PURSUANT TO FRS 134</t>
  </si>
  <si>
    <t>BASIS OF PREPARATION</t>
  </si>
  <si>
    <t>The interim financial statements are unaudited and have been prepared in accordance with the requirements of FRS 134: Interim Financial Reporting and paragraph 9.22 of the Lisitng Requirements of Bursa Malaysia Securities Berhad.</t>
  </si>
  <si>
    <t>FRS 101 - Presentation of Financial Statements</t>
  </si>
  <si>
    <t>FRS 108 - Accounting Policies, Changes in Accounting Estimates and Errors</t>
  </si>
  <si>
    <t>FRS 110 - Events after the Balance Sheet Date</t>
  </si>
  <si>
    <t>FRS 102 - Inventories</t>
  </si>
  <si>
    <t>FRS 116 - Property, Plant and Equipment</t>
  </si>
  <si>
    <t>FRS    5 -  Non-current Assets Held for Sale and Discontinued Operations</t>
  </si>
  <si>
    <t>FRS 121 - The Effects of Changes in Foreign Exchange Rates</t>
  </si>
  <si>
    <t>FRS 127 - Consolidated and Separate Financial Statements</t>
  </si>
  <si>
    <t>FRS 132 - Financial Instruments: Disclosure and Presentation</t>
  </si>
  <si>
    <t>FRS 133 - Earnings per Share</t>
  </si>
  <si>
    <t>FRS 136 - Impairment of Assets</t>
  </si>
  <si>
    <t>FRS    3 - Business Combinations</t>
  </si>
  <si>
    <t>AUDITORS' REPORT ON PRECEDING ANNUAL FINANCIAL STATEMENTS</t>
  </si>
  <si>
    <t>The auditors' report on the financial statements for the year ended 31 December 2005 was not qualified.</t>
  </si>
  <si>
    <t>COMMENTS ABOUT SEASONAL OR CYCLICAL FACTORS</t>
  </si>
  <si>
    <t>The business of the Group was not affected materially by any seasonally or cyclical factors for the quarter under review.</t>
  </si>
  <si>
    <t>UNUSUAL ITEMS DUE TO THEIR NATURE, SIZE OR INCIDENCE</t>
  </si>
  <si>
    <t>There were no extraordinary or exceptional items for the three month period ended 31 March 2006.</t>
  </si>
  <si>
    <t>CHANGES IN ESTIMATES</t>
  </si>
  <si>
    <t>There were no material changes in the estimates used for the presentation of this interim financial statements.</t>
  </si>
  <si>
    <t>DEBT AND EQUITY SECURITIES</t>
  </si>
  <si>
    <t>There were no issuances, cancellations, repurchases, resales and repayments of debt and equity securities except for the issue of the following equity shares as part of and in connection with the Initial Public Offering (IPO) exercise:</t>
  </si>
  <si>
    <t>(i)</t>
  </si>
  <si>
    <t>The Company implemented a rights issue of 4,000,000 new ordinary shares of RM1.00 each at par for cash. The rights issue was completed on 27 January 2006.</t>
  </si>
  <si>
    <t>(ii)</t>
  </si>
  <si>
    <t>The Company implemented a share split of shares of RM1.00 each into shares of RM0.50 each. On 17 February 2006,  54,800,000 ordinary shares of RM0.50 each were issued in connection thereto.</t>
  </si>
  <si>
    <t>DIVIDENDS PAID</t>
  </si>
  <si>
    <t>No dividend was declared or paid for the three months ended 31 March 2006.</t>
  </si>
  <si>
    <t>8.</t>
  </si>
  <si>
    <t>SEGMENTAL INFORMATION</t>
  </si>
  <si>
    <t>(a)</t>
  </si>
  <si>
    <t>Primary reporting segment - Business segment</t>
  </si>
  <si>
    <t>The Group operates principally in Malaysia and is organised into two main business segments:</t>
  </si>
  <si>
    <t>-</t>
  </si>
  <si>
    <t>extrusion and fabrication</t>
  </si>
  <si>
    <t>aluminium billets and tolling</t>
  </si>
  <si>
    <t>Extrusion and</t>
  </si>
  <si>
    <t>Aluminium billets</t>
  </si>
  <si>
    <t>fabrication</t>
  </si>
  <si>
    <t>and tolling</t>
  </si>
  <si>
    <t>Others</t>
  </si>
  <si>
    <t>Three months ended 31.3.2006</t>
  </si>
  <si>
    <t>Total sales</t>
  </si>
  <si>
    <t>Inter-segment sales</t>
  </si>
  <si>
    <t>External sales</t>
  </si>
  <si>
    <t>Results</t>
  </si>
  <si>
    <t>Profit from operations</t>
  </si>
  <si>
    <t>Finance costs</t>
  </si>
  <si>
    <t>Profit after taxation</t>
  </si>
  <si>
    <t>Assets</t>
  </si>
  <si>
    <t>Segment assets</t>
  </si>
  <si>
    <t>Liabilities</t>
  </si>
  <si>
    <t>Segment liabilities</t>
  </si>
  <si>
    <t>Other information:</t>
  </si>
  <si>
    <t>Capital expenditure</t>
  </si>
  <si>
    <t>Depreciation</t>
  </si>
  <si>
    <t>Non-cash expenses other than</t>
  </si>
  <si>
    <t>depreciation</t>
  </si>
  <si>
    <t>SEGMENTAL INFORMATION (CON'D)</t>
  </si>
  <si>
    <t>Three months ended 31.3.2005</t>
  </si>
  <si>
    <t>(b)</t>
  </si>
  <si>
    <t>Secondary reporting segment  - Geographical segment</t>
  </si>
  <si>
    <t>No geographical segment information is presented as the Group operates principally in Malaysia.</t>
  </si>
  <si>
    <t>9.</t>
  </si>
  <si>
    <t>CARRYING AMOUNT OF REVALUED ASSETS</t>
  </si>
  <si>
    <t>The valuations of property, plant and equipment have been brought forward without any amendments from the financial statements for the year ended 31 December 2005.</t>
  </si>
  <si>
    <t>10.</t>
  </si>
  <si>
    <t>SUBSEQUENT EVENTS</t>
  </si>
  <si>
    <t>There were no material events subsequent to the end of the current quarter except for those matters as disclosed in note 21.</t>
  </si>
  <si>
    <t>11.</t>
  </si>
  <si>
    <t>CHANGES IN COMPOSITION OF THE GROUP</t>
  </si>
  <si>
    <t>There were no changes in the composition of the Group during the financial period under review.</t>
  </si>
  <si>
    <t>12.</t>
  </si>
  <si>
    <t>CHANGES IN CONTINGENT LIABILITIES AND CONTINGENT ASSETS</t>
  </si>
  <si>
    <t>There were no changes in contingent liabilities or contingent assets since the last annual balance sheet as at 31 December 2005.</t>
  </si>
  <si>
    <t>13.</t>
  </si>
  <si>
    <t>CAPITAL COMMITMENTS</t>
  </si>
  <si>
    <t>Capital commitment not provided in the interim financial statements as at 31 March 2006 is as follows:</t>
  </si>
  <si>
    <t>Approved and contracted for</t>
  </si>
  <si>
    <t>PART B - EXPLANATORY NOTES PURSUANT TO APPENDIX 9B OF</t>
  </si>
  <si>
    <t>THE LISTING REQUIREMENTS OF BURSA MALAYSIA SECURITIES BERHAD</t>
  </si>
  <si>
    <t xml:space="preserve">14. </t>
  </si>
  <si>
    <t>PERFORMANCE REVIEW</t>
  </si>
  <si>
    <t>15.</t>
  </si>
  <si>
    <t>QUARTERLY RESULTS COMPARISON</t>
  </si>
  <si>
    <t>16.</t>
  </si>
  <si>
    <t>COMMENTARY ON PROSPECTS</t>
  </si>
  <si>
    <t>17.</t>
  </si>
  <si>
    <t>PROFIT FORECAST OR PROFIT GUARANTEE</t>
  </si>
  <si>
    <t>18.</t>
  </si>
  <si>
    <t xml:space="preserve">Current </t>
  </si>
  <si>
    <t xml:space="preserve">Cumulative </t>
  </si>
  <si>
    <t>31.3.06</t>
  </si>
  <si>
    <t>Current taxation</t>
  </si>
  <si>
    <t>19.</t>
  </si>
  <si>
    <t>SALE OF UNQUOTED INVESTMENTS AND PROPERTIES</t>
  </si>
  <si>
    <t>There were no disposals on unquoted investments and properties during the financial period under review.</t>
  </si>
  <si>
    <t>20.</t>
  </si>
  <si>
    <t>MARKETABLE SECURITIES</t>
  </si>
  <si>
    <t>The Group did not deal in any quoted investments.</t>
  </si>
  <si>
    <t>21.</t>
  </si>
  <si>
    <t>CORPORATE PROPOSALS</t>
  </si>
  <si>
    <t>Status of Corporate Proposals</t>
  </si>
  <si>
    <t>Status of Utilisation of Proceeds</t>
  </si>
  <si>
    <t>Details of the proceeds raised from the IPO exercise are as follows:</t>
  </si>
  <si>
    <t>Special Issue of 27,600,000 new ordinary shares of RM0.50 each at an issue</t>
  </si>
  <si>
    <t>price of RM0.70 per ordinary share</t>
  </si>
  <si>
    <t>Public Issue of 9,600,000 new ordinary shares of RM0.50 each at an issue</t>
  </si>
  <si>
    <t>The proceeds from the IPO were intended to be used in the following manner:</t>
  </si>
  <si>
    <t>Expected date</t>
  </si>
  <si>
    <t>of completion</t>
  </si>
  <si>
    <t>(no. of months</t>
  </si>
  <si>
    <t>from listing date)</t>
  </si>
  <si>
    <t>Purchase of machinery</t>
  </si>
  <si>
    <t>Construction of warehouse and factory cum office building</t>
  </si>
  <si>
    <t>Repayment of borrowing</t>
  </si>
  <si>
    <t>Working capital</t>
  </si>
  <si>
    <t>Listing expenses</t>
  </si>
  <si>
    <t xml:space="preserve">The application period for the IPO shares opened on 29 March 2006 and closed on 5 April 2006. As such, none of the proceeds raised from the IPO exercise was utilised as of 31 March 2006. </t>
  </si>
  <si>
    <t>22.</t>
  </si>
  <si>
    <t>BORROWINGS AND DEBT SECURITIES</t>
  </si>
  <si>
    <t>There were no debt securities for the current financial period to date. Particulars of the Group's borrowings, all of which were denominated in Ringgit Malaysia, as at 31 March 2006 are as follows:</t>
  </si>
  <si>
    <t>Secured</t>
  </si>
  <si>
    <t>Unsecured</t>
  </si>
  <si>
    <t>Non current</t>
  </si>
  <si>
    <t>23.</t>
  </si>
  <si>
    <t>OFF BALANCE SHEET FINANCIAL INSTRUMENTS</t>
  </si>
  <si>
    <t>There were no off balance sheet financial instruments as at 22 May 2006.</t>
  </si>
  <si>
    <t>24.</t>
  </si>
  <si>
    <t>CHANGES IN MATERIAL LITIGATIONS</t>
  </si>
  <si>
    <t>No material litigation has arisen since the last balance sheet date as at 31 December 2005.</t>
  </si>
  <si>
    <t>25.</t>
  </si>
  <si>
    <t>DIVIDEND PAYABLE</t>
  </si>
  <si>
    <t>No dividend was declared or paid for the financial period ended 31 March 2006.</t>
  </si>
  <si>
    <t>26.</t>
  </si>
  <si>
    <t>EARNINGS PER SHARE</t>
  </si>
  <si>
    <t>The 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</si>
  <si>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</si>
  <si>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</si>
  <si>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</si>
  <si>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27.</t>
  </si>
  <si>
    <t>AUTHORISATION FOR ISSUE</t>
  </si>
  <si>
    <t>The interim financial statements were authorised for issue by the Board of directors in accordance with a resolution of the directors on 26.5.2006.</t>
  </si>
  <si>
    <t xml:space="preserve">As part of and in conjunction with the IPO exercise, the Company issued a prospectus dated 29 March 2006 for the Special Issue of 27,600,000 new ordinary shares of RM0.50 each and the Public Issue of 9,600,000 new ordinary shares of RM0.50 each, both at an issue price of RM0.70 per ordinary share. The new shares were fully subscribed for and the entire share capital of the Company was successfully listed on the Second Board of Bursa Malaysia Securities Berhad on 18 April 2006. </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</si>
  <si>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</si>
  <si>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With effect from 1 January 2006, the Group has adopted the following Financial Reporting Standards ("FRS"), which are relevant to its operations. The audited financial statements of 2005 have been amended as required, in accordance with the relevant requirements.</t>
  </si>
  <si>
    <t xml:space="preserve">The adoption of the FRS did not result in substantial changes in the accounting policies and methods of computation and the same are followed in the interim financial statements as compared with the financial statements for the year ended 31 December 2005.  </t>
  </si>
  <si>
    <t>No comparative figures are shown in the Condensed Consolidated of Changes in Equity  Statement and Condensed Consolidated Cash Flow Statement as this is the first interim financial report prepared in accordance with FRS 134: Interim Financial Reporting, for the period under review.</t>
  </si>
  <si>
    <t xml:space="preserve">During the three months ended 31 March 2006, the Group recorded revenue of RM32.18 million as compared to RM28.49 million for the preceding year corresponding quarter, an advancement of approximately 13%. As a result of the better revenue, Group profit before taxation increased from RM2.39 million for the preceding year corresponding quarter to RM2.55 million for the current quarter, an improvement of approximately 7%. The improvement in these results is mainly attributable to the Extrusion and Fabrication division. </t>
  </si>
  <si>
    <t xml:space="preserve">The Group achieved revenue of RM32.18 million for the current quarter under review, a decrease of RM1.53 million as compared to RM33.72 million recorded in the immediate preceding quarter. The drop in revenue is inevitable as performance is affected by longer holidays due to major festivals during the current quarter. Despite the drop in revenue, after-tax profit for the current quarter is kept at RM2.14 million as compared to RM2.10 million  reported in the immediate preceding quarter. The slight improvement is mainly attributable to better margins achieved by the Billet Casting and Tolling division. </t>
  </si>
  <si>
    <t>The Group has received the proceeds of approximately RM26 million raised from the IPO, and has already started implementing its expansion and other business plans as proposed in the prospectus. Accordingly, the directors are of the opinion that the performance of the Group for the remaining financial year should improve barring unforeseen circumstances.</t>
  </si>
  <si>
    <t>In conjunction with the Initial Public Offer ("IPO") exercise undertaken by the Company to list its entire share capital on the Second Board of Bursa Malaysia Securities Berhad, the directors have authorized the issue of a prospectus dated 29 March 2006. In the prospectus, the directors forecast that the Group's after-tax profit for the financial year ending 31 December 2006 to be RM9.77 million. Based on current results, the directors are of the opinion that no change to the forecast results is required.</t>
  </si>
  <si>
    <t>Net assets per share (RM)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</si>
</sst>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quot;£&quot;* #,##0.00_-;\-&quot;£&quot;* #,##0.00_-;_-&quot;£&quot;* &quot;-&quot;??_-;_-@_-"/>
    <numFmt numFmtId="169" formatCode="&quot;\&quot;#,##0;[Red]&quot;\&quot;\-#,##0"/>
    <numFmt numFmtId="170" formatCode="&quot;\&quot;#,##0.00;[Red]&quot;\&quot;\-#,##0.00"/>
    <numFmt numFmtId="171" formatCode="_ &quot;$&quot;* #,##0_ ;_ &quot;$&quot;* \-#,##0_ ;_ &quot;$&quot;* &quot;-&quot;_ ;_ @_ "/>
    <numFmt numFmtId="172" formatCode="_ &quot;$&quot;* #,##0.00_ ;_ &quot;$&quot;* \-#,##0.00_ ;_ &quot;$&quot;* &quot;-&quot;??_ ;_ @_ "/>
    <numFmt numFmtId="173" formatCode="_(* #,##0.000_);_(* \(#,##0.000\);_(* &quot;-&quot;??_);_(@_)"/>
    <numFmt numFmtId="174" formatCode="[$-409]d\-mmm\-yy;@"/>
    <numFmt numFmtId="175" formatCode="_(* #,##0.0_);_(* \(#,##0.0\);_(* &quot;-&quot;??_);_(@_)"/>
    <numFmt numFmtId="176" formatCode="_(* #,##0.0000000_);_(* \(#,##0.0000000\);_(* &quot;-&quot;??_);_(@_)"/>
    <numFmt numFmtId="177" formatCode="_(* #,##0.00000000000000_);_(* \(#,##0.00000000000000\);_(* &quot;-&quot;??_);_(@_)"/>
    <numFmt numFmtId="178" formatCode="0.000"/>
    <numFmt numFmtId="179" formatCode="0.0"/>
    <numFmt numFmtId="180" formatCode="0.00000000"/>
    <numFmt numFmtId="181" formatCode="0.0000000"/>
    <numFmt numFmtId="182" formatCode="0.000000"/>
    <numFmt numFmtId="183" formatCode="0.00000"/>
    <numFmt numFmtId="184" formatCode="0.0000"/>
    <numFmt numFmtId="185" formatCode="_(* #,##0.0000_);_(* \(#,##0.0000\);_(* &quot;-&quot;??_);_(@_)"/>
    <numFmt numFmtId="186" formatCode="_(* #,##0.00000_);_(* \(#,##0.00000\);_(* &quot;-&quot;??_);_(@_)"/>
    <numFmt numFmtId="187" formatCode="[$-409]dddd\,\ mmmm\ dd\,\ yyyy"/>
    <numFmt numFmtId="188" formatCode="_(* #,##0.000000_);_(* \(#,##0.000000\);_(* &quot;-&quot;??_);_(@_)"/>
    <numFmt numFmtId="189" formatCode="_(* #,##0.00000000_);_(* \(#,##0.00000000\);_(* &quot;-&quot;??_);_(@_)"/>
    <numFmt numFmtId="190" formatCode="_(* #,##0.000000000_);_(* \(#,##0.000000000\);_(* &quot;-&quot;??_);_(@_)"/>
    <numFmt numFmtId="191" formatCode="mmm\-yyyy"/>
  </numFmts>
  <fonts count="17">
    <font>
      <sz val="10"/>
      <name val="Arial"/>
      <family val="0"/>
    </font>
    <font>
      <u val="single"/>
      <sz val="9"/>
      <color indexed="36"/>
      <name val="Times New Roman"/>
      <family val="1"/>
    </font>
    <font>
      <b/>
      <sz val="12"/>
      <name val="Arial"/>
      <family val="2"/>
    </font>
    <font>
      <u val="single"/>
      <sz val="9"/>
      <color indexed="12"/>
      <name val="Times New Roman"/>
      <family val="1"/>
    </font>
    <font>
      <sz val="10"/>
      <name val="Times New Roman"/>
      <family val="0"/>
    </font>
    <font>
      <sz val="12"/>
      <name val="Times New Roman"/>
      <family val="1"/>
    </font>
    <font>
      <sz val="10"/>
      <name val="Univers"/>
      <family val="0"/>
    </font>
    <font>
      <sz val="11"/>
      <name val="돋움"/>
      <family val="3"/>
    </font>
    <font>
      <b/>
      <sz val="10"/>
      <name val="Times New Roman"/>
      <family val="1"/>
    </font>
    <font>
      <b/>
      <sz val="12"/>
      <name val="Times New Roman"/>
      <family val="1"/>
    </font>
    <font>
      <b/>
      <sz val="10"/>
      <color indexed="12"/>
      <name val="Times New Roman"/>
      <family val="1"/>
    </font>
    <font>
      <sz val="10"/>
      <name val="Garamond"/>
      <family val="1"/>
    </font>
    <font>
      <sz val="12"/>
      <color indexed="8"/>
      <name val="Times New Roman"/>
      <family val="1"/>
    </font>
    <font>
      <sz val="12"/>
      <name val="Arial"/>
      <family val="0"/>
    </font>
    <font>
      <sz val="11"/>
      <name val="Times New Roman"/>
      <family val="1"/>
    </font>
    <font>
      <b/>
      <u val="single"/>
      <sz val="12"/>
      <name val="Times New Roman"/>
      <family val="1"/>
    </font>
    <font>
      <b/>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1" applyNumberFormat="0" applyAlignment="0" applyProtection="0"/>
    <xf numFmtId="0" fontId="2" fillId="0" borderId="2">
      <alignment horizontal="left" vertical="center"/>
      <protection/>
    </xf>
    <xf numFmtId="0" fontId="3"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5" fillId="0" borderId="0">
      <alignment/>
      <protection/>
    </xf>
    <xf numFmtId="0" fontId="5" fillId="0" borderId="0">
      <alignment/>
      <protection/>
    </xf>
    <xf numFmtId="0" fontId="4" fillId="0" borderId="0">
      <alignment/>
      <protection/>
    </xf>
    <xf numFmtId="9" fontId="0" fillId="0" borderId="0" applyFont="0" applyFill="0" applyBorder="0" applyAlignment="0" applyProtection="0"/>
    <xf numFmtId="0" fontId="6" fillId="0" borderId="0">
      <alignment/>
      <protection/>
    </xf>
    <xf numFmtId="167" fontId="4" fillId="0" borderId="0" applyFont="0" applyFill="0" applyBorder="0" applyAlignment="0" applyProtection="0"/>
    <xf numFmtId="168" fontId="4" fillId="0" borderId="0" applyFont="0" applyFill="0" applyBorder="0" applyAlignment="0" applyProtection="0"/>
    <xf numFmtId="0" fontId="7" fillId="0" borderId="0">
      <alignment vertical="center"/>
      <protection/>
    </xf>
    <xf numFmtId="40" fontId="4" fillId="0" borderId="0" applyFont="0" applyFill="0" applyBorder="0" applyAlignment="0" applyProtection="0"/>
    <xf numFmtId="41" fontId="0" fillId="0" borderId="0" applyFont="0" applyFill="0" applyBorder="0" applyAlignment="0" applyProtection="0"/>
    <xf numFmtId="0" fontId="0" fillId="0" borderId="0">
      <alignment/>
      <protection/>
    </xf>
    <xf numFmtId="170" fontId="4" fillId="0" borderId="0" applyFont="0" applyFill="0" applyBorder="0" applyAlignment="0" applyProtection="0"/>
    <xf numFmtId="169" fontId="4" fillId="0" borderId="0" applyFont="0" applyFill="0" applyBorder="0" applyAlignment="0" applyProtection="0"/>
  </cellStyleXfs>
  <cellXfs count="180">
    <xf numFmtId="0" fontId="0" fillId="0" borderId="0" xfId="0" applyAlignment="1">
      <alignment/>
    </xf>
    <xf numFmtId="0" fontId="4" fillId="0" borderId="0" xfId="0" applyFont="1" applyAlignment="1">
      <alignment/>
    </xf>
    <xf numFmtId="0" fontId="8" fillId="0" borderId="0" xfId="0" applyFont="1" applyAlignment="1">
      <alignment/>
    </xf>
    <xf numFmtId="14" fontId="8" fillId="0" borderId="0" xfId="0" applyNumberFormat="1" applyFont="1" applyAlignment="1">
      <alignment horizontal="center"/>
    </xf>
    <xf numFmtId="0" fontId="4" fillId="0" borderId="0" xfId="0" applyFont="1" applyAlignment="1">
      <alignment horizontal="center"/>
    </xf>
    <xf numFmtId="37" fontId="9" fillId="0" borderId="0" xfId="27" applyNumberFormat="1" applyFont="1" applyAlignment="1" applyProtection="1">
      <alignment horizontal="center"/>
      <protection/>
    </xf>
    <xf numFmtId="0" fontId="8" fillId="0" borderId="0" xfId="0" applyFont="1" applyAlignment="1">
      <alignment horizontal="center" vertical="center" wrapText="1"/>
    </xf>
    <xf numFmtId="0" fontId="8" fillId="0" borderId="0" xfId="0" applyFont="1" applyAlignment="1">
      <alignment horizontal="center" vertical="justify" wrapText="1"/>
    </xf>
    <xf numFmtId="174" fontId="10" fillId="0" borderId="0" xfId="0" applyNumberFormat="1" applyFont="1" applyAlignment="1">
      <alignment horizontal="center" vertical="center"/>
    </xf>
    <xf numFmtId="0" fontId="4" fillId="0" borderId="0" xfId="0" applyFont="1" applyAlignment="1" quotePrefix="1">
      <alignment horizontal="center" vertical="top"/>
    </xf>
    <xf numFmtId="0" fontId="4" fillId="0" borderId="0" xfId="0" applyFont="1" applyAlignment="1">
      <alignment vertical="top"/>
    </xf>
    <xf numFmtId="166" fontId="4" fillId="0" borderId="0" xfId="15" applyNumberFormat="1" applyFont="1" applyAlignment="1">
      <alignment/>
    </xf>
    <xf numFmtId="166" fontId="4" fillId="0" borderId="0" xfId="0" applyNumberFormat="1" applyFont="1" applyAlignment="1">
      <alignment/>
    </xf>
    <xf numFmtId="0" fontId="11" fillId="0" borderId="0" xfId="0" applyFont="1" applyAlignment="1">
      <alignment vertical="top"/>
    </xf>
    <xf numFmtId="0" fontId="4" fillId="0" borderId="0" xfId="0" applyFont="1" applyAlignment="1">
      <alignment horizontal="justify" vertical="top"/>
    </xf>
    <xf numFmtId="166" fontId="4" fillId="0" borderId="0" xfId="15" applyNumberFormat="1" applyFont="1" applyAlignment="1">
      <alignment vertical="center"/>
    </xf>
    <xf numFmtId="0" fontId="4" fillId="0" borderId="0" xfId="0" applyFont="1" applyAlignment="1">
      <alignment vertical="justify"/>
    </xf>
    <xf numFmtId="43" fontId="4" fillId="0" borderId="0" xfId="15" applyNumberFormat="1" applyFont="1" applyAlignment="1">
      <alignment vertical="center"/>
    </xf>
    <xf numFmtId="0" fontId="4" fillId="0" borderId="0" xfId="0" applyFont="1" applyAlignment="1" quotePrefix="1">
      <alignment horizontal="center" vertical="center"/>
    </xf>
    <xf numFmtId="43" fontId="0" fillId="0" borderId="0" xfId="0" applyNumberFormat="1" applyAlignment="1">
      <alignment/>
    </xf>
    <xf numFmtId="0" fontId="0" fillId="0" borderId="0" xfId="0" applyAlignment="1">
      <alignment horizontal="center"/>
    </xf>
    <xf numFmtId="37" fontId="9" fillId="0" borderId="0" xfId="0" applyNumberFormat="1" applyFont="1" applyAlignment="1" applyProtection="1">
      <alignment horizontal="center"/>
      <protection/>
    </xf>
    <xf numFmtId="166" fontId="0" fillId="0" borderId="0" xfId="15" applyNumberFormat="1" applyAlignment="1">
      <alignment/>
    </xf>
    <xf numFmtId="0" fontId="9" fillId="0" borderId="0" xfId="27" applyFont="1" applyProtection="1">
      <alignment/>
      <protection/>
    </xf>
    <xf numFmtId="0" fontId="5" fillId="0" borderId="0" xfId="27" applyFont="1" applyProtection="1">
      <alignment/>
      <protection/>
    </xf>
    <xf numFmtId="37" fontId="5" fillId="0" borderId="0" xfId="27" applyNumberFormat="1" applyFont="1" applyProtection="1">
      <alignment/>
      <protection/>
    </xf>
    <xf numFmtId="37" fontId="5" fillId="0" borderId="0" xfId="27" applyNumberFormat="1" applyFont="1" applyAlignment="1" applyProtection="1">
      <alignment horizontal="center"/>
      <protection/>
    </xf>
    <xf numFmtId="0" fontId="5" fillId="0" borderId="0" xfId="27" applyFont="1">
      <alignment/>
      <protection/>
    </xf>
    <xf numFmtId="0" fontId="5" fillId="0" borderId="0" xfId="27" applyFont="1" applyAlignment="1" applyProtection="1">
      <alignment horizontal="left"/>
      <protection/>
    </xf>
    <xf numFmtId="37" fontId="9" fillId="0" borderId="0" xfId="27" applyNumberFormat="1" applyFont="1" applyAlignment="1" applyProtection="1">
      <alignment horizontal="left"/>
      <protection/>
    </xf>
    <xf numFmtId="0" fontId="5" fillId="0" borderId="0" xfId="27" applyFont="1" applyAlignment="1" applyProtection="1">
      <alignment horizontal="center"/>
      <protection/>
    </xf>
    <xf numFmtId="0" fontId="9" fillId="0" borderId="0" xfId="27" applyFont="1" applyAlignment="1" applyProtection="1">
      <alignment horizontal="center"/>
      <protection/>
    </xf>
    <xf numFmtId="37" fontId="5" fillId="0" borderId="0" xfId="27" applyNumberFormat="1" applyFont="1" applyAlignment="1" applyProtection="1">
      <alignment horizontal="left"/>
      <protection/>
    </xf>
    <xf numFmtId="166" fontId="5" fillId="0" borderId="0" xfId="27" applyNumberFormat="1" applyFont="1">
      <alignment/>
      <protection/>
    </xf>
    <xf numFmtId="166" fontId="5" fillId="0" borderId="0" xfId="15" applyNumberFormat="1" applyFont="1" applyAlignment="1">
      <alignment/>
    </xf>
    <xf numFmtId="166" fontId="5" fillId="0" borderId="0" xfId="15" applyNumberFormat="1" applyFont="1" applyAlignment="1" applyProtection="1">
      <alignment/>
      <protection/>
    </xf>
    <xf numFmtId="166" fontId="5" fillId="0" borderId="0" xfId="15" applyNumberFormat="1" applyFont="1" applyBorder="1" applyAlignment="1" applyProtection="1">
      <alignment/>
      <protection/>
    </xf>
    <xf numFmtId="166" fontId="5" fillId="0" borderId="3" xfId="15" applyNumberFormat="1" applyFont="1" applyBorder="1" applyAlignment="1" applyProtection="1">
      <alignment/>
      <protection/>
    </xf>
    <xf numFmtId="37" fontId="5" fillId="0" borderId="0" xfId="27" applyNumberFormat="1" applyFont="1">
      <alignment/>
      <protection/>
    </xf>
    <xf numFmtId="37" fontId="5" fillId="0" borderId="0" xfId="27" applyNumberFormat="1" applyFont="1" applyFill="1" applyAlignment="1" applyProtection="1">
      <alignment horizontal="center"/>
      <protection/>
    </xf>
    <xf numFmtId="37" fontId="5" fillId="0" borderId="0" xfId="27" applyNumberFormat="1" applyFont="1" applyFill="1">
      <alignment/>
      <protection/>
    </xf>
    <xf numFmtId="0" fontId="9" fillId="0" borderId="0" xfId="27" applyFont="1">
      <alignment/>
      <protection/>
    </xf>
    <xf numFmtId="166" fontId="5" fillId="0" borderId="0" xfId="27" applyNumberFormat="1" applyFont="1" applyBorder="1">
      <alignment/>
      <protection/>
    </xf>
    <xf numFmtId="166" fontId="12" fillId="0" borderId="0" xfId="15" applyNumberFormat="1" applyFont="1" applyBorder="1" applyAlignment="1" applyProtection="1">
      <alignment horizontal="fill"/>
      <protection/>
    </xf>
    <xf numFmtId="166" fontId="12" fillId="0" borderId="4" xfId="15" applyNumberFormat="1" applyFont="1" applyBorder="1" applyAlignment="1" applyProtection="1">
      <alignment horizontal="fill"/>
      <protection/>
    </xf>
    <xf numFmtId="166" fontId="12" fillId="0" borderId="0" xfId="15" applyNumberFormat="1" applyFont="1" applyBorder="1" applyAlignment="1" applyProtection="1">
      <alignment/>
      <protection/>
    </xf>
    <xf numFmtId="37" fontId="9" fillId="0" borderId="0" xfId="27" applyNumberFormat="1" applyFont="1" applyProtection="1">
      <alignment/>
      <protection/>
    </xf>
    <xf numFmtId="166" fontId="12" fillId="0" borderId="0" xfId="15" applyNumberFormat="1" applyFont="1" applyAlignment="1" applyProtection="1">
      <alignment/>
      <protection/>
    </xf>
    <xf numFmtId="166" fontId="5" fillId="0" borderId="0" xfId="15" applyNumberFormat="1" applyFont="1" applyFill="1" applyAlignment="1" applyProtection="1">
      <alignment/>
      <protection/>
    </xf>
    <xf numFmtId="37" fontId="5" fillId="0" borderId="0" xfId="27" applyNumberFormat="1" applyFont="1" applyBorder="1" applyProtection="1">
      <alignment/>
      <protection/>
    </xf>
    <xf numFmtId="37" fontId="12" fillId="0" borderId="0" xfId="27" applyNumberFormat="1" applyFont="1" applyProtection="1">
      <alignment/>
      <protection/>
    </xf>
    <xf numFmtId="166" fontId="5" fillId="0" borderId="0" xfId="15" applyNumberFormat="1" applyFont="1" applyBorder="1" applyAlignment="1">
      <alignment/>
    </xf>
    <xf numFmtId="0" fontId="16" fillId="0" borderId="0" xfId="27" applyFont="1" applyAlignment="1">
      <alignment horizontal="left"/>
      <protection/>
    </xf>
    <xf numFmtId="0" fontId="5" fillId="0" borderId="0" xfId="27" applyNumberFormat="1" applyFont="1" applyAlignment="1" applyProtection="1">
      <alignment horizontal="justify" vertical="top" wrapText="1"/>
      <protection/>
    </xf>
    <xf numFmtId="0" fontId="5" fillId="0" borderId="0" xfId="27" applyFont="1" applyBorder="1">
      <alignment/>
      <protection/>
    </xf>
    <xf numFmtId="166" fontId="5" fillId="0" borderId="0" xfId="15" applyNumberFormat="1" applyFont="1" applyFill="1" applyBorder="1" applyAlignment="1">
      <alignment/>
    </xf>
    <xf numFmtId="166" fontId="5" fillId="0" borderId="3" xfId="15" applyNumberFormat="1" applyFont="1" applyFill="1" applyBorder="1" applyAlignment="1">
      <alignment/>
    </xf>
    <xf numFmtId="166" fontId="5" fillId="0" borderId="3" xfId="27" applyNumberFormat="1" applyFont="1" applyBorder="1">
      <alignment/>
      <protection/>
    </xf>
    <xf numFmtId="166" fontId="5" fillId="0" borderId="3" xfId="15" applyNumberFormat="1" applyFont="1" applyBorder="1" applyAlignment="1">
      <alignment/>
    </xf>
    <xf numFmtId="166" fontId="5" fillId="0" borderId="0" xfId="15" applyNumberFormat="1" applyFont="1" applyFill="1" applyBorder="1" applyAlignment="1" applyProtection="1">
      <alignment/>
      <protection/>
    </xf>
    <xf numFmtId="166" fontId="5" fillId="0" borderId="4" xfId="15" applyNumberFormat="1" applyFont="1" applyBorder="1" applyAlignment="1" applyProtection="1">
      <alignment/>
      <protection/>
    </xf>
    <xf numFmtId="0" fontId="9" fillId="0" borderId="0" xfId="27" applyFont="1" applyAlignment="1" applyProtection="1">
      <alignment horizontal="justify" wrapText="1"/>
      <protection/>
    </xf>
    <xf numFmtId="0" fontId="5" fillId="0" borderId="0" xfId="27" applyFont="1" applyAlignment="1" applyProtection="1">
      <alignment horizontal="justify" wrapText="1"/>
      <protection/>
    </xf>
    <xf numFmtId="37" fontId="5" fillId="0" borderId="0" xfId="27" applyNumberFormat="1" applyFont="1" applyAlignment="1" applyProtection="1">
      <alignment horizontal="justify" wrapText="1"/>
      <protection/>
    </xf>
    <xf numFmtId="0" fontId="5" fillId="0" borderId="0" xfId="27" applyFont="1" applyAlignment="1">
      <alignment horizontal="justify" wrapText="1"/>
      <protection/>
    </xf>
    <xf numFmtId="37" fontId="12" fillId="0" borderId="0" xfId="27" applyNumberFormat="1" applyFont="1" applyAlignment="1" applyProtection="1">
      <alignment horizontal="justify" wrapText="1"/>
      <protection/>
    </xf>
    <xf numFmtId="0" fontId="9" fillId="0" borderId="0" xfId="27" applyFont="1" applyAlignment="1" applyProtection="1">
      <alignment horizontal="left"/>
      <protection/>
    </xf>
    <xf numFmtId="166" fontId="5" fillId="0" borderId="0" xfId="15" applyNumberFormat="1" applyFont="1" applyAlignment="1" applyProtection="1">
      <alignment horizontal="right"/>
      <protection/>
    </xf>
    <xf numFmtId="166" fontId="5" fillId="0" borderId="0" xfId="27" applyNumberFormat="1" applyFont="1" applyAlignment="1">
      <alignment horizontal="center"/>
      <protection/>
    </xf>
    <xf numFmtId="166" fontId="5" fillId="0" borderId="0" xfId="15" applyNumberFormat="1" applyFont="1" applyAlignment="1" applyProtection="1">
      <alignment horizontal="center"/>
      <protection/>
    </xf>
    <xf numFmtId="166" fontId="5" fillId="0" borderId="5" xfId="15" applyNumberFormat="1" applyFont="1" applyBorder="1" applyAlignment="1" applyProtection="1">
      <alignment/>
      <protection/>
    </xf>
    <xf numFmtId="0" fontId="9" fillId="0" borderId="0" xfId="27" applyFont="1" applyFill="1" applyProtection="1">
      <alignment/>
      <protection/>
    </xf>
    <xf numFmtId="0" fontId="5" fillId="0" borderId="0" xfId="27" applyFont="1" applyFill="1" applyProtection="1">
      <alignment/>
      <protection/>
    </xf>
    <xf numFmtId="176" fontId="5" fillId="0" borderId="0" xfId="15" applyNumberFormat="1" applyFont="1" applyAlignment="1" applyProtection="1">
      <alignment/>
      <protection/>
    </xf>
    <xf numFmtId="166" fontId="5" fillId="0" borderId="0" xfId="27" applyNumberFormat="1" applyFont="1" applyProtection="1">
      <alignment/>
      <protection/>
    </xf>
    <xf numFmtId="173" fontId="5" fillId="0" borderId="0" xfId="27" applyNumberFormat="1" applyFont="1" applyProtection="1">
      <alignment/>
      <protection/>
    </xf>
    <xf numFmtId="43" fontId="5" fillId="0" borderId="0" xfId="15" applyFont="1" applyAlignment="1" applyProtection="1">
      <alignment/>
      <protection/>
    </xf>
    <xf numFmtId="43" fontId="5" fillId="0" borderId="0" xfId="15" applyNumberFormat="1" applyFont="1" applyAlignment="1" applyProtection="1">
      <alignment/>
      <protection/>
    </xf>
    <xf numFmtId="43" fontId="5" fillId="0" borderId="0" xfId="15" applyFont="1" applyAlignment="1" applyProtection="1">
      <alignment horizontal="center"/>
      <protection/>
    </xf>
    <xf numFmtId="43" fontId="5" fillId="0" borderId="4" xfId="15" applyFont="1" applyBorder="1" applyAlignment="1" applyProtection="1">
      <alignment/>
      <protection/>
    </xf>
    <xf numFmtId="0" fontId="5" fillId="0" borderId="4" xfId="27" applyFont="1" applyBorder="1" applyAlignment="1" applyProtection="1">
      <alignment horizontal="center"/>
      <protection/>
    </xf>
    <xf numFmtId="184" fontId="5" fillId="0" borderId="0" xfId="27" applyNumberFormat="1" applyFont="1" applyProtection="1">
      <alignment/>
      <protection/>
    </xf>
    <xf numFmtId="0" fontId="5" fillId="0" borderId="0" xfId="27" applyFont="1" applyAlignment="1" applyProtection="1">
      <alignment horizontal="left"/>
      <protection/>
    </xf>
    <xf numFmtId="43" fontId="5" fillId="0" borderId="0" xfId="27" applyNumberFormat="1" applyFont="1" applyProtection="1">
      <alignment/>
      <protection/>
    </xf>
    <xf numFmtId="186" fontId="5" fillId="0" borderId="0" xfId="27" applyNumberFormat="1" applyFont="1" applyProtection="1">
      <alignment/>
      <protection/>
    </xf>
    <xf numFmtId="0" fontId="5" fillId="0" borderId="0" xfId="27" applyFont="1" applyAlignment="1">
      <alignment horizontal="center"/>
      <protection/>
    </xf>
    <xf numFmtId="0" fontId="9" fillId="0" borderId="0" xfId="27" applyFont="1" applyAlignment="1">
      <alignment horizontal="center"/>
      <protection/>
    </xf>
    <xf numFmtId="0" fontId="9" fillId="0" borderId="0" xfId="28" applyFont="1" applyBorder="1" applyAlignment="1" applyProtection="1">
      <alignment vertical="top"/>
      <protection/>
    </xf>
    <xf numFmtId="0" fontId="5" fillId="0" borderId="0" xfId="28" applyFont="1" applyBorder="1" applyAlignment="1">
      <alignment vertical="top"/>
      <protection/>
    </xf>
    <xf numFmtId="0" fontId="5" fillId="0" borderId="0" xfId="28" applyFont="1" applyBorder="1" applyAlignment="1" applyProtection="1">
      <alignment vertical="top"/>
      <protection/>
    </xf>
    <xf numFmtId="0" fontId="5" fillId="0" borderId="0" xfId="28" applyFont="1" applyBorder="1" applyAlignment="1" applyProtection="1">
      <alignment horizontal="left" vertical="top"/>
      <protection/>
    </xf>
    <xf numFmtId="166" fontId="5" fillId="0" borderId="3" xfId="15" applyNumberFormat="1" applyFont="1" applyBorder="1" applyAlignment="1" applyProtection="1">
      <alignment horizontal="center"/>
      <protection/>
    </xf>
    <xf numFmtId="166" fontId="5" fillId="0" borderId="0" xfId="15" applyNumberFormat="1" applyFont="1" applyBorder="1" applyAlignment="1" applyProtection="1">
      <alignment horizontal="center"/>
      <protection/>
    </xf>
    <xf numFmtId="166" fontId="5" fillId="0" borderId="5" xfId="15" applyNumberFormat="1" applyFont="1" applyBorder="1" applyAlignment="1" applyProtection="1">
      <alignment horizontal="center"/>
      <protection/>
    </xf>
    <xf numFmtId="0" fontId="0" fillId="0" borderId="0" xfId="0" applyAlignment="1">
      <alignment horizontal="justify" vertical="justify" wrapText="1"/>
    </xf>
    <xf numFmtId="0" fontId="0" fillId="0" borderId="0" xfId="0" applyAlignment="1">
      <alignment horizontal="justify" vertical="top" wrapText="1"/>
    </xf>
    <xf numFmtId="0" fontId="9" fillId="0" borderId="0" xfId="27" applyFont="1" applyAlignment="1" applyProtection="1">
      <alignment/>
      <protection/>
    </xf>
    <xf numFmtId="37" fontId="9" fillId="0" borderId="0" xfId="27" applyNumberFormat="1" applyFont="1" applyAlignment="1" applyProtection="1">
      <alignment/>
      <protection/>
    </xf>
    <xf numFmtId="166" fontId="5" fillId="0" borderId="0" xfId="15" applyNumberFormat="1" applyFont="1" applyAlignment="1" applyProtection="1">
      <alignment/>
      <protection/>
    </xf>
    <xf numFmtId="43" fontId="5" fillId="0" borderId="0" xfId="15" applyFont="1" applyAlignment="1">
      <alignment/>
    </xf>
    <xf numFmtId="166" fontId="5" fillId="0" borderId="6" xfId="15" applyNumberFormat="1" applyFont="1" applyBorder="1" applyAlignment="1" applyProtection="1">
      <alignment/>
      <protection/>
    </xf>
    <xf numFmtId="166" fontId="5" fillId="0" borderId="7" xfId="15" applyNumberFormat="1" applyFont="1" applyBorder="1" applyAlignment="1" applyProtection="1">
      <alignment/>
      <protection/>
    </xf>
    <xf numFmtId="0" fontId="5" fillId="0" borderId="0" xfId="27" applyFont="1" quotePrefix="1">
      <alignment/>
      <protection/>
    </xf>
    <xf numFmtId="0" fontId="5" fillId="0" borderId="0" xfId="27" applyNumberFormat="1" applyFont="1" applyAlignment="1">
      <alignment horizontal="center"/>
      <protection/>
    </xf>
    <xf numFmtId="166" fontId="5" fillId="0" borderId="8" xfId="15" applyNumberFormat="1" applyFont="1" applyBorder="1" applyAlignment="1" applyProtection="1">
      <alignment/>
      <protection/>
    </xf>
    <xf numFmtId="166" fontId="5" fillId="0" borderId="0" xfId="15" applyNumberFormat="1" applyFont="1" applyBorder="1" applyAlignment="1" applyProtection="1">
      <alignment horizontal="right"/>
      <protection/>
    </xf>
    <xf numFmtId="43" fontId="5" fillId="0" borderId="7" xfId="15" applyFont="1" applyBorder="1" applyAlignment="1">
      <alignment/>
    </xf>
    <xf numFmtId="166" fontId="5" fillId="0" borderId="7" xfId="15" applyNumberFormat="1" applyFont="1" applyBorder="1" applyAlignment="1">
      <alignment/>
    </xf>
    <xf numFmtId="0" fontId="5" fillId="0" borderId="0" xfId="27" applyFont="1" applyFill="1">
      <alignment/>
      <protection/>
    </xf>
    <xf numFmtId="166" fontId="5" fillId="0" borderId="5" xfId="15" applyNumberFormat="1" applyFont="1" applyBorder="1" applyAlignment="1" applyProtection="1">
      <alignment horizontal="fill"/>
      <protection/>
    </xf>
    <xf numFmtId="0" fontId="5" fillId="0" borderId="0" xfId="27" applyFont="1" applyBorder="1" applyProtection="1">
      <alignment/>
      <protection/>
    </xf>
    <xf numFmtId="37" fontId="5" fillId="0" borderId="0" xfId="27" applyNumberFormat="1" applyFont="1" applyAlignment="1" applyProtection="1" quotePrefix="1">
      <alignment/>
      <protection/>
    </xf>
    <xf numFmtId="37" fontId="5" fillId="0" borderId="0" xfId="27" applyNumberFormat="1" applyFont="1" applyBorder="1" applyAlignment="1" applyProtection="1" quotePrefix="1">
      <alignment/>
      <protection/>
    </xf>
    <xf numFmtId="166" fontId="5" fillId="0" borderId="5" xfId="15" applyNumberFormat="1" applyFont="1" applyBorder="1" applyAlignment="1" applyProtection="1">
      <alignment horizontal="fill" vertical="center"/>
      <protection/>
    </xf>
    <xf numFmtId="43" fontId="5" fillId="0" borderId="0" xfId="15" applyFont="1" applyBorder="1" applyAlignment="1" applyProtection="1">
      <alignment horizontal="fill"/>
      <protection/>
    </xf>
    <xf numFmtId="166" fontId="5" fillId="0" borderId="0" xfId="15" applyNumberFormat="1" applyFont="1" applyBorder="1" applyAlignment="1" applyProtection="1">
      <alignment horizontal="fill"/>
      <protection/>
    </xf>
    <xf numFmtId="0" fontId="5" fillId="0" borderId="0" xfId="27" applyFont="1" applyAlignment="1" applyProtection="1">
      <alignment horizontal="justify" vertical="center" wrapText="1"/>
      <protection/>
    </xf>
    <xf numFmtId="0" fontId="13" fillId="0" borderId="0" xfId="0" applyFont="1" applyAlignment="1">
      <alignment horizontal="justify" vertical="top" wrapText="1"/>
    </xf>
    <xf numFmtId="0" fontId="9" fillId="0" borderId="0" xfId="27" applyFont="1" applyAlignment="1" applyProtection="1" quotePrefix="1">
      <alignment horizontal="left"/>
      <protection/>
    </xf>
    <xf numFmtId="0" fontId="5" fillId="0" borderId="0" xfId="27" applyNumberFormat="1" applyFont="1" applyAlignment="1" applyProtection="1">
      <alignment horizontal="justify" vertical="top" wrapText="1"/>
      <protection/>
    </xf>
    <xf numFmtId="0" fontId="5" fillId="0" borderId="0" xfId="27" applyNumberFormat="1" applyFont="1" applyAlignment="1" applyProtection="1">
      <alignment horizontal="left"/>
      <protection/>
    </xf>
    <xf numFmtId="0" fontId="0" fillId="0" borderId="0" xfId="0" applyAlignment="1">
      <alignment horizontal="justify" vertical="center" wrapText="1"/>
    </xf>
    <xf numFmtId="0" fontId="0" fillId="0" borderId="0" xfId="0" applyAlignment="1">
      <alignment horizontal="center" vertical="center" wrapText="1"/>
    </xf>
    <xf numFmtId="37" fontId="15" fillId="0" borderId="0" xfId="27" applyNumberFormat="1" applyFont="1" applyAlignment="1" applyProtection="1">
      <alignment horizontal="center"/>
      <protection/>
    </xf>
    <xf numFmtId="0" fontId="9" fillId="0" borderId="0" xfId="27" applyFont="1" quotePrefix="1">
      <alignment/>
      <protection/>
    </xf>
    <xf numFmtId="0" fontId="0" fillId="0" borderId="0" xfId="0" applyAlignment="1">
      <alignment vertical="top" wrapText="1"/>
    </xf>
    <xf numFmtId="0" fontId="5" fillId="0" borderId="0" xfId="0" applyFont="1" applyAlignment="1">
      <alignment vertical="top" wrapText="1"/>
    </xf>
    <xf numFmtId="0" fontId="16" fillId="0" borderId="0" xfId="27" applyFont="1" applyAlignment="1">
      <alignment horizontal="center"/>
      <protection/>
    </xf>
    <xf numFmtId="175" fontId="5" fillId="0" borderId="0" xfId="15" applyNumberFormat="1" applyFont="1" applyAlignment="1">
      <alignment/>
    </xf>
    <xf numFmtId="1" fontId="5" fillId="0" borderId="0" xfId="27" applyNumberFormat="1" applyFont="1">
      <alignment/>
      <protection/>
    </xf>
    <xf numFmtId="0" fontId="5" fillId="0" borderId="0" xfId="27" applyFont="1" applyAlignment="1">
      <alignment horizontal="left" vertical="justify"/>
      <protection/>
    </xf>
    <xf numFmtId="0" fontId="9" fillId="0" borderId="0" xfId="27" applyFont="1" applyFill="1" quotePrefix="1">
      <alignment/>
      <protection/>
    </xf>
    <xf numFmtId="0" fontId="9" fillId="0" borderId="0" xfId="27" applyFont="1" applyFill="1">
      <alignment/>
      <protection/>
    </xf>
    <xf numFmtId="0" fontId="0" fillId="2" borderId="0" xfId="0" applyFill="1" applyAlignment="1">
      <alignment horizontal="justify" vertical="justify" wrapText="1"/>
    </xf>
    <xf numFmtId="0" fontId="5" fillId="0" borderId="0" xfId="27" applyFont="1" applyAlignment="1">
      <alignment horizontal="justify" vertical="top" wrapText="1"/>
      <protection/>
    </xf>
    <xf numFmtId="0" fontId="0" fillId="0" borderId="0" xfId="0" applyAlignment="1">
      <alignment horizontal="justify" vertical="top" wrapText="1"/>
    </xf>
    <xf numFmtId="0" fontId="5" fillId="0" borderId="0" xfId="27" applyFont="1" applyFill="1" applyAlignment="1">
      <alignment horizontal="left" vertical="top" wrapText="1"/>
      <protection/>
    </xf>
    <xf numFmtId="0" fontId="5" fillId="0" borderId="0" xfId="27" applyFont="1" applyAlignment="1" applyProtection="1">
      <alignment horizontal="justify" vertical="top" wrapText="1"/>
      <protection/>
    </xf>
    <xf numFmtId="0" fontId="14" fillId="0" borderId="0" xfId="0" applyFont="1" applyAlignment="1">
      <alignment horizontal="justify" vertical="top" wrapText="1"/>
    </xf>
    <xf numFmtId="0" fontId="5" fillId="0" borderId="4" xfId="27" applyFont="1" applyBorder="1">
      <alignment/>
      <protection/>
    </xf>
    <xf numFmtId="0" fontId="5" fillId="0" borderId="0" xfId="0" applyFont="1" applyFill="1" applyAlignment="1">
      <alignment horizontal="justify"/>
    </xf>
    <xf numFmtId="0" fontId="5" fillId="0" borderId="0" xfId="27" applyFont="1" applyFill="1" applyAlignment="1">
      <alignment horizontal="left" vertical="justify" wrapText="1"/>
      <protection/>
    </xf>
    <xf numFmtId="0" fontId="5" fillId="0" borderId="0" xfId="27" applyFont="1" applyFill="1" applyAlignment="1">
      <alignment horizontal="center"/>
      <protection/>
    </xf>
    <xf numFmtId="3" fontId="5" fillId="0" borderId="0" xfId="27" applyNumberFormat="1" applyFont="1" applyFill="1">
      <alignment/>
      <protection/>
    </xf>
    <xf numFmtId="3" fontId="5" fillId="0" borderId="3" xfId="27" applyNumberFormat="1" applyFont="1" applyFill="1" applyBorder="1">
      <alignment/>
      <protection/>
    </xf>
    <xf numFmtId="3" fontId="5" fillId="0" borderId="4" xfId="27" applyNumberFormat="1" applyFont="1" applyFill="1" applyBorder="1">
      <alignment/>
      <protection/>
    </xf>
    <xf numFmtId="0" fontId="4" fillId="0" borderId="0" xfId="27" applyFont="1">
      <alignment/>
      <protection/>
    </xf>
    <xf numFmtId="0" fontId="8" fillId="0" borderId="0" xfId="27" applyFont="1" applyFill="1" applyAlignment="1">
      <alignment horizontal="center"/>
      <protection/>
    </xf>
    <xf numFmtId="0" fontId="9" fillId="0" borderId="0" xfId="27" applyFont="1" applyFill="1" applyAlignment="1">
      <alignment horizontal="center"/>
      <protection/>
    </xf>
    <xf numFmtId="166" fontId="5" fillId="0" borderId="0" xfId="15" applyNumberFormat="1" applyFont="1" applyFill="1" applyAlignment="1">
      <alignment horizontal="center"/>
    </xf>
    <xf numFmtId="166" fontId="5" fillId="0" borderId="0" xfId="15" applyNumberFormat="1" applyFont="1" applyFill="1" applyAlignment="1">
      <alignment/>
    </xf>
    <xf numFmtId="0" fontId="5" fillId="0" borderId="0" xfId="27" applyFont="1" applyAlignment="1">
      <alignment horizontal="left" vertical="center"/>
      <protection/>
    </xf>
    <xf numFmtId="0" fontId="5" fillId="0" borderId="0" xfId="27" applyFont="1" applyAlignment="1">
      <alignment horizontal="center" vertical="center"/>
      <protection/>
    </xf>
    <xf numFmtId="166" fontId="5" fillId="0" borderId="9" xfId="15" applyNumberFormat="1" applyFont="1" applyBorder="1" applyAlignment="1">
      <alignment horizontal="center" vertical="center"/>
    </xf>
    <xf numFmtId="166" fontId="5" fillId="0" borderId="0" xfId="15" applyNumberFormat="1" applyFont="1" applyAlignment="1">
      <alignment horizontal="right"/>
    </xf>
    <xf numFmtId="166" fontId="5" fillId="0" borderId="0" xfId="15" applyNumberFormat="1" applyFont="1" applyAlignment="1">
      <alignment horizontal="center"/>
    </xf>
    <xf numFmtId="43" fontId="5" fillId="0" borderId="4" xfId="15" applyFont="1" applyBorder="1" applyAlignment="1">
      <alignment/>
    </xf>
    <xf numFmtId="43" fontId="5" fillId="0" borderId="0" xfId="15" applyFont="1" applyBorder="1" applyAlignment="1">
      <alignment/>
    </xf>
    <xf numFmtId="0" fontId="8" fillId="0" borderId="0" xfId="0" applyFont="1" applyAlignment="1">
      <alignment horizontal="center" vertical="justify"/>
    </xf>
    <xf numFmtId="0" fontId="8" fillId="0" borderId="0" xfId="0" applyFont="1" applyAlignment="1">
      <alignment horizontal="center"/>
    </xf>
    <xf numFmtId="14" fontId="8" fillId="0" borderId="0" xfId="0" applyNumberFormat="1" applyFont="1" applyAlignment="1">
      <alignment horizontal="center"/>
    </xf>
    <xf numFmtId="37" fontId="9" fillId="0" borderId="0" xfId="27" applyNumberFormat="1" applyFont="1" applyAlignment="1" applyProtection="1">
      <alignment horizontal="center"/>
      <protection/>
    </xf>
    <xf numFmtId="0" fontId="5" fillId="0" borderId="0" xfId="27" applyFont="1" applyFill="1" applyAlignment="1">
      <alignment horizontal="justify" vertical="justify" wrapText="1"/>
      <protection/>
    </xf>
    <xf numFmtId="0" fontId="0" fillId="0" borderId="0" xfId="0" applyFill="1" applyAlignment="1">
      <alignment horizontal="justify" vertical="justify" wrapText="1"/>
    </xf>
    <xf numFmtId="0" fontId="5" fillId="2" borderId="0" xfId="27" applyFont="1" applyFill="1" applyAlignment="1">
      <alignment horizontal="justify" vertical="justify" wrapText="1"/>
      <protection/>
    </xf>
    <xf numFmtId="37" fontId="9" fillId="0" borderId="0" xfId="27" applyNumberFormat="1" applyFont="1" applyAlignment="1" applyProtection="1">
      <alignment horizontal="left"/>
      <protection/>
    </xf>
    <xf numFmtId="0" fontId="5" fillId="0" borderId="0" xfId="27" applyFont="1" applyAlignment="1" applyProtection="1">
      <alignment horizontal="justify" vertical="justify" wrapText="1"/>
      <protection/>
    </xf>
    <xf numFmtId="0" fontId="13" fillId="0" borderId="0" xfId="0" applyFont="1" applyAlignment="1">
      <alignment horizontal="justify" vertical="justify" wrapText="1"/>
    </xf>
    <xf numFmtId="0" fontId="9" fillId="0" borderId="0" xfId="27" applyFont="1" applyAlignment="1" applyProtection="1">
      <alignment horizontal="left"/>
      <protection/>
    </xf>
    <xf numFmtId="0" fontId="5" fillId="0" borderId="0" xfId="27" applyFont="1" applyAlignment="1">
      <alignment horizontal="justify" vertical="justify" wrapText="1"/>
      <protection/>
    </xf>
    <xf numFmtId="0" fontId="0" fillId="0" borderId="0" xfId="0" applyAlignment="1">
      <alignment horizontal="justify" vertical="justify" wrapText="1"/>
    </xf>
    <xf numFmtId="0" fontId="5" fillId="0" borderId="0" xfId="0" applyFont="1" applyAlignment="1">
      <alignment vertical="top" wrapText="1"/>
    </xf>
    <xf numFmtId="0" fontId="5" fillId="0" borderId="0" xfId="0" applyFont="1" applyAlignment="1">
      <alignment horizontal="justify" vertical="top" wrapText="1"/>
    </xf>
    <xf numFmtId="0" fontId="5" fillId="0" borderId="0" xfId="27" applyFont="1" applyAlignment="1" applyProtection="1">
      <alignment horizontal="justify" vertical="center" wrapText="1"/>
      <protection/>
    </xf>
    <xf numFmtId="0" fontId="5" fillId="0" borderId="0" xfId="27" applyFont="1" applyAlignment="1">
      <alignment horizontal="justify" vertical="justify"/>
      <protection/>
    </xf>
    <xf numFmtId="0" fontId="13" fillId="0" borderId="0" xfId="0" applyFont="1" applyAlignment="1">
      <alignment horizontal="justify" vertical="top" wrapText="1"/>
    </xf>
    <xf numFmtId="0" fontId="5" fillId="0" borderId="0" xfId="0" applyFont="1" applyAlignment="1" applyProtection="1">
      <alignment horizontal="justify" vertical="center" wrapText="1"/>
      <protection/>
    </xf>
    <xf numFmtId="0" fontId="8" fillId="0" borderId="0" xfId="27" applyFont="1" applyFill="1" applyAlignment="1">
      <alignment horizontal="left"/>
      <protection/>
    </xf>
    <xf numFmtId="43" fontId="4" fillId="0" borderId="0" xfId="15" applyNumberFormat="1" applyFont="1" applyAlignment="1">
      <alignment/>
    </xf>
    <xf numFmtId="43" fontId="4" fillId="0" borderId="0" xfId="15" applyFont="1" applyAlignment="1">
      <alignment/>
    </xf>
  </cellXfs>
  <cellStyles count="2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Migliaia (0)_BINV" xfId="23"/>
    <cellStyle name="Migliaia_BINV" xfId="24"/>
    <cellStyle name="Monétaire [0]_XDEFAULT" xfId="25"/>
    <cellStyle name="Monétaire_XDEFAULT" xfId="26"/>
    <cellStyle name="Normal_YES PREC ENG 2001" xfId="27"/>
    <cellStyle name="Normal_YP Builders 2002" xfId="28"/>
    <cellStyle name="Normale_BINV" xfId="29"/>
    <cellStyle name="Percent" xfId="30"/>
    <cellStyle name="Standard_Companies" xfId="31"/>
    <cellStyle name="Valuta (0)_BINV" xfId="32"/>
    <cellStyle name="Valuta_BINV" xfId="33"/>
    <cellStyle name="표준_Sheet6" xfId="34"/>
    <cellStyle name="桁区切り [0.00]_Book2s-Au" xfId="35"/>
    <cellStyle name="桁区切り_APPC Stock-August" xfId="36"/>
    <cellStyle name="標準_APPC Stock-August" xfId="37"/>
    <cellStyle name="通貨 [0.00]_Book21." xfId="38"/>
    <cellStyle name="通貨_Book2]_"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103</xdr:row>
      <xdr:rowOff>95250</xdr:rowOff>
    </xdr:from>
    <xdr:to>
      <xdr:col>14</xdr:col>
      <xdr:colOff>0</xdr:colOff>
      <xdr:row>103</xdr:row>
      <xdr:rowOff>95250</xdr:rowOff>
    </xdr:to>
    <xdr:sp>
      <xdr:nvSpPr>
        <xdr:cNvPr id="1" name="Line 1"/>
        <xdr:cNvSpPr>
          <a:spLocks/>
        </xdr:cNvSpPr>
      </xdr:nvSpPr>
      <xdr:spPr>
        <a:xfrm>
          <a:off x="699135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107</xdr:row>
      <xdr:rowOff>95250</xdr:rowOff>
    </xdr:from>
    <xdr:to>
      <xdr:col>14</xdr:col>
      <xdr:colOff>9525</xdr:colOff>
      <xdr:row>107</xdr:row>
      <xdr:rowOff>95250</xdr:rowOff>
    </xdr:to>
    <xdr:sp>
      <xdr:nvSpPr>
        <xdr:cNvPr id="2" name="Line 2"/>
        <xdr:cNvSpPr>
          <a:spLocks/>
        </xdr:cNvSpPr>
      </xdr:nvSpPr>
      <xdr:spPr>
        <a:xfrm>
          <a:off x="6991350" y="17173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111</xdr:row>
      <xdr:rowOff>95250</xdr:rowOff>
    </xdr:from>
    <xdr:to>
      <xdr:col>14</xdr:col>
      <xdr:colOff>0</xdr:colOff>
      <xdr:row>111</xdr:row>
      <xdr:rowOff>95250</xdr:rowOff>
    </xdr:to>
    <xdr:sp>
      <xdr:nvSpPr>
        <xdr:cNvPr id="3" name="Line 3"/>
        <xdr:cNvSpPr>
          <a:spLocks/>
        </xdr:cNvSpPr>
      </xdr:nvSpPr>
      <xdr:spPr>
        <a:xfrm>
          <a:off x="699135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95250</xdr:rowOff>
    </xdr:from>
    <xdr:to>
      <xdr:col>14</xdr:col>
      <xdr:colOff>0</xdr:colOff>
      <xdr:row>93</xdr:row>
      <xdr:rowOff>95250</xdr:rowOff>
    </xdr:to>
    <xdr:sp>
      <xdr:nvSpPr>
        <xdr:cNvPr id="4" name="Line 4"/>
        <xdr:cNvSpPr>
          <a:spLocks/>
        </xdr:cNvSpPr>
      </xdr:nvSpPr>
      <xdr:spPr>
        <a:xfrm>
          <a:off x="699135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103</xdr:row>
      <xdr:rowOff>95250</xdr:rowOff>
    </xdr:from>
    <xdr:to>
      <xdr:col>12</xdr:col>
      <xdr:colOff>0</xdr:colOff>
      <xdr:row>103</xdr:row>
      <xdr:rowOff>95250</xdr:rowOff>
    </xdr:to>
    <xdr:sp>
      <xdr:nvSpPr>
        <xdr:cNvPr id="5" name="Line 5"/>
        <xdr:cNvSpPr>
          <a:spLocks/>
        </xdr:cNvSpPr>
      </xdr:nvSpPr>
      <xdr:spPr>
        <a:xfrm>
          <a:off x="598170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107</xdr:row>
      <xdr:rowOff>95250</xdr:rowOff>
    </xdr:from>
    <xdr:to>
      <xdr:col>12</xdr:col>
      <xdr:colOff>9525</xdr:colOff>
      <xdr:row>107</xdr:row>
      <xdr:rowOff>95250</xdr:rowOff>
    </xdr:to>
    <xdr:sp>
      <xdr:nvSpPr>
        <xdr:cNvPr id="6" name="Line 6"/>
        <xdr:cNvSpPr>
          <a:spLocks/>
        </xdr:cNvSpPr>
      </xdr:nvSpPr>
      <xdr:spPr>
        <a:xfrm>
          <a:off x="5981700" y="17173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111</xdr:row>
      <xdr:rowOff>95250</xdr:rowOff>
    </xdr:from>
    <xdr:to>
      <xdr:col>12</xdr:col>
      <xdr:colOff>0</xdr:colOff>
      <xdr:row>111</xdr:row>
      <xdr:rowOff>95250</xdr:rowOff>
    </xdr:to>
    <xdr:sp>
      <xdr:nvSpPr>
        <xdr:cNvPr id="7" name="Line 7"/>
        <xdr:cNvSpPr>
          <a:spLocks/>
        </xdr:cNvSpPr>
      </xdr:nvSpPr>
      <xdr:spPr>
        <a:xfrm>
          <a:off x="598170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93</xdr:row>
      <xdr:rowOff>95250</xdr:rowOff>
    </xdr:from>
    <xdr:to>
      <xdr:col>12</xdr:col>
      <xdr:colOff>0</xdr:colOff>
      <xdr:row>93</xdr:row>
      <xdr:rowOff>95250</xdr:rowOff>
    </xdr:to>
    <xdr:sp>
      <xdr:nvSpPr>
        <xdr:cNvPr id="8" name="Line 8"/>
        <xdr:cNvSpPr>
          <a:spLocks/>
        </xdr:cNvSpPr>
      </xdr:nvSpPr>
      <xdr:spPr>
        <a:xfrm>
          <a:off x="598170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27</xdr:row>
      <xdr:rowOff>47625</xdr:rowOff>
    </xdr:from>
    <xdr:to>
      <xdr:col>11</xdr:col>
      <xdr:colOff>962025</xdr:colOff>
      <xdr:row>27</xdr:row>
      <xdr:rowOff>47625</xdr:rowOff>
    </xdr:to>
    <xdr:sp>
      <xdr:nvSpPr>
        <xdr:cNvPr id="9" name="Line 9"/>
        <xdr:cNvSpPr>
          <a:spLocks/>
        </xdr:cNvSpPr>
      </xdr:nvSpPr>
      <xdr:spPr>
        <a:xfrm>
          <a:off x="5972175" y="43053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47625</xdr:rowOff>
    </xdr:from>
    <xdr:to>
      <xdr:col>14</xdr:col>
      <xdr:colOff>0</xdr:colOff>
      <xdr:row>27</xdr:row>
      <xdr:rowOff>47625</xdr:rowOff>
    </xdr:to>
    <xdr:sp>
      <xdr:nvSpPr>
        <xdr:cNvPr id="10" name="Line 10"/>
        <xdr:cNvSpPr>
          <a:spLocks/>
        </xdr:cNvSpPr>
      </xdr:nvSpPr>
      <xdr:spPr>
        <a:xfrm>
          <a:off x="6991350" y="43053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29</xdr:row>
      <xdr:rowOff>66675</xdr:rowOff>
    </xdr:from>
    <xdr:to>
      <xdr:col>12</xdr:col>
      <xdr:colOff>0</xdr:colOff>
      <xdr:row>29</xdr:row>
      <xdr:rowOff>66675</xdr:rowOff>
    </xdr:to>
    <xdr:sp>
      <xdr:nvSpPr>
        <xdr:cNvPr id="11" name="Line 11"/>
        <xdr:cNvSpPr>
          <a:spLocks/>
        </xdr:cNvSpPr>
      </xdr:nvSpPr>
      <xdr:spPr>
        <a:xfrm>
          <a:off x="5981700" y="46196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29</xdr:row>
      <xdr:rowOff>66675</xdr:rowOff>
    </xdr:from>
    <xdr:to>
      <xdr:col>14</xdr:col>
      <xdr:colOff>9525</xdr:colOff>
      <xdr:row>29</xdr:row>
      <xdr:rowOff>66675</xdr:rowOff>
    </xdr:to>
    <xdr:sp>
      <xdr:nvSpPr>
        <xdr:cNvPr id="12" name="Line 12"/>
        <xdr:cNvSpPr>
          <a:spLocks/>
        </xdr:cNvSpPr>
      </xdr:nvSpPr>
      <xdr:spPr>
        <a:xfrm>
          <a:off x="7000875" y="46196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67</xdr:row>
      <xdr:rowOff>47625</xdr:rowOff>
    </xdr:from>
    <xdr:to>
      <xdr:col>12</xdr:col>
      <xdr:colOff>0</xdr:colOff>
      <xdr:row>67</xdr:row>
      <xdr:rowOff>47625</xdr:rowOff>
    </xdr:to>
    <xdr:sp>
      <xdr:nvSpPr>
        <xdr:cNvPr id="13" name="Line 13"/>
        <xdr:cNvSpPr>
          <a:spLocks/>
        </xdr:cNvSpPr>
      </xdr:nvSpPr>
      <xdr:spPr>
        <a:xfrm>
          <a:off x="5981700" y="9448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67</xdr:row>
      <xdr:rowOff>47625</xdr:rowOff>
    </xdr:from>
    <xdr:to>
      <xdr:col>14</xdr:col>
      <xdr:colOff>0</xdr:colOff>
      <xdr:row>67</xdr:row>
      <xdr:rowOff>47625</xdr:rowOff>
    </xdr:to>
    <xdr:sp>
      <xdr:nvSpPr>
        <xdr:cNvPr id="14" name="Line 14"/>
        <xdr:cNvSpPr>
          <a:spLocks/>
        </xdr:cNvSpPr>
      </xdr:nvSpPr>
      <xdr:spPr>
        <a:xfrm>
          <a:off x="6991350" y="9448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40</xdr:row>
      <xdr:rowOff>47625</xdr:rowOff>
    </xdr:from>
    <xdr:to>
      <xdr:col>12</xdr:col>
      <xdr:colOff>0</xdr:colOff>
      <xdr:row>40</xdr:row>
      <xdr:rowOff>47625</xdr:rowOff>
    </xdr:to>
    <xdr:sp>
      <xdr:nvSpPr>
        <xdr:cNvPr id="15" name="Line 15"/>
        <xdr:cNvSpPr>
          <a:spLocks/>
        </xdr:cNvSpPr>
      </xdr:nvSpPr>
      <xdr:spPr>
        <a:xfrm>
          <a:off x="5981700" y="60769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47625</xdr:rowOff>
    </xdr:from>
    <xdr:to>
      <xdr:col>14</xdr:col>
      <xdr:colOff>0</xdr:colOff>
      <xdr:row>40</xdr:row>
      <xdr:rowOff>47625</xdr:rowOff>
    </xdr:to>
    <xdr:sp>
      <xdr:nvSpPr>
        <xdr:cNvPr id="16" name="Line 16"/>
        <xdr:cNvSpPr>
          <a:spLocks/>
        </xdr:cNvSpPr>
      </xdr:nvSpPr>
      <xdr:spPr>
        <a:xfrm>
          <a:off x="6991350" y="60769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202</xdr:row>
      <xdr:rowOff>104775</xdr:rowOff>
    </xdr:from>
    <xdr:to>
      <xdr:col>12</xdr:col>
      <xdr:colOff>9525</xdr:colOff>
      <xdr:row>202</xdr:row>
      <xdr:rowOff>104775</xdr:rowOff>
    </xdr:to>
    <xdr:sp>
      <xdr:nvSpPr>
        <xdr:cNvPr id="17" name="Line 17"/>
        <xdr:cNvSpPr>
          <a:spLocks/>
        </xdr:cNvSpPr>
      </xdr:nvSpPr>
      <xdr:spPr>
        <a:xfrm>
          <a:off x="5981700" y="35433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208</xdr:row>
      <xdr:rowOff>104775</xdr:rowOff>
    </xdr:from>
    <xdr:to>
      <xdr:col>12</xdr:col>
      <xdr:colOff>9525</xdr:colOff>
      <xdr:row>208</xdr:row>
      <xdr:rowOff>104775</xdr:rowOff>
    </xdr:to>
    <xdr:sp>
      <xdr:nvSpPr>
        <xdr:cNvPr id="18" name="Line 18"/>
        <xdr:cNvSpPr>
          <a:spLocks/>
        </xdr:cNvSpPr>
      </xdr:nvSpPr>
      <xdr:spPr>
        <a:xfrm>
          <a:off x="5981700" y="366331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213</xdr:row>
      <xdr:rowOff>104775</xdr:rowOff>
    </xdr:from>
    <xdr:to>
      <xdr:col>12</xdr:col>
      <xdr:colOff>9525</xdr:colOff>
      <xdr:row>213</xdr:row>
      <xdr:rowOff>104775</xdr:rowOff>
    </xdr:to>
    <xdr:sp>
      <xdr:nvSpPr>
        <xdr:cNvPr id="19" name="Line 19"/>
        <xdr:cNvSpPr>
          <a:spLocks/>
        </xdr:cNvSpPr>
      </xdr:nvSpPr>
      <xdr:spPr>
        <a:xfrm>
          <a:off x="5981700" y="37633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255</xdr:row>
      <xdr:rowOff>104775</xdr:rowOff>
    </xdr:from>
    <xdr:to>
      <xdr:col>12</xdr:col>
      <xdr:colOff>0</xdr:colOff>
      <xdr:row>255</xdr:row>
      <xdr:rowOff>104775</xdr:rowOff>
    </xdr:to>
    <xdr:sp>
      <xdr:nvSpPr>
        <xdr:cNvPr id="20" name="Line 20"/>
        <xdr:cNvSpPr>
          <a:spLocks/>
        </xdr:cNvSpPr>
      </xdr:nvSpPr>
      <xdr:spPr>
        <a:xfrm>
          <a:off x="5981700" y="451961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62</xdr:row>
      <xdr:rowOff>38100</xdr:rowOff>
    </xdr:from>
    <xdr:to>
      <xdr:col>12</xdr:col>
      <xdr:colOff>9525</xdr:colOff>
      <xdr:row>62</xdr:row>
      <xdr:rowOff>38100</xdr:rowOff>
    </xdr:to>
    <xdr:sp>
      <xdr:nvSpPr>
        <xdr:cNvPr id="21" name="Line 21"/>
        <xdr:cNvSpPr>
          <a:spLocks/>
        </xdr:cNvSpPr>
      </xdr:nvSpPr>
      <xdr:spPr>
        <a:xfrm>
          <a:off x="5991225" y="88868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62</xdr:row>
      <xdr:rowOff>38100</xdr:rowOff>
    </xdr:from>
    <xdr:to>
      <xdr:col>14</xdr:col>
      <xdr:colOff>0</xdr:colOff>
      <xdr:row>62</xdr:row>
      <xdr:rowOff>38100</xdr:rowOff>
    </xdr:to>
    <xdr:sp>
      <xdr:nvSpPr>
        <xdr:cNvPr id="22" name="Line 22"/>
        <xdr:cNvSpPr>
          <a:spLocks/>
        </xdr:cNvSpPr>
      </xdr:nvSpPr>
      <xdr:spPr>
        <a:xfrm>
          <a:off x="6991350" y="88868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248</xdr:row>
      <xdr:rowOff>104775</xdr:rowOff>
    </xdr:from>
    <xdr:to>
      <xdr:col>12</xdr:col>
      <xdr:colOff>9525</xdr:colOff>
      <xdr:row>248</xdr:row>
      <xdr:rowOff>104775</xdr:rowOff>
    </xdr:to>
    <xdr:sp>
      <xdr:nvSpPr>
        <xdr:cNvPr id="23" name="Line 23"/>
        <xdr:cNvSpPr>
          <a:spLocks/>
        </xdr:cNvSpPr>
      </xdr:nvSpPr>
      <xdr:spPr>
        <a:xfrm>
          <a:off x="5981700" y="437959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93</xdr:row>
      <xdr:rowOff>95250</xdr:rowOff>
    </xdr:from>
    <xdr:to>
      <xdr:col>8</xdr:col>
      <xdr:colOff>0</xdr:colOff>
      <xdr:row>93</xdr:row>
      <xdr:rowOff>95250</xdr:rowOff>
    </xdr:to>
    <xdr:sp>
      <xdr:nvSpPr>
        <xdr:cNvPr id="24" name="Line 24"/>
        <xdr:cNvSpPr>
          <a:spLocks/>
        </xdr:cNvSpPr>
      </xdr:nvSpPr>
      <xdr:spPr>
        <a:xfrm>
          <a:off x="396240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103</xdr:row>
      <xdr:rowOff>95250</xdr:rowOff>
    </xdr:from>
    <xdr:to>
      <xdr:col>8</xdr:col>
      <xdr:colOff>0</xdr:colOff>
      <xdr:row>103</xdr:row>
      <xdr:rowOff>95250</xdr:rowOff>
    </xdr:to>
    <xdr:sp>
      <xdr:nvSpPr>
        <xdr:cNvPr id="25" name="Line 25"/>
        <xdr:cNvSpPr>
          <a:spLocks/>
        </xdr:cNvSpPr>
      </xdr:nvSpPr>
      <xdr:spPr>
        <a:xfrm>
          <a:off x="396240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111</xdr:row>
      <xdr:rowOff>95250</xdr:rowOff>
    </xdr:from>
    <xdr:to>
      <xdr:col>8</xdr:col>
      <xdr:colOff>0</xdr:colOff>
      <xdr:row>111</xdr:row>
      <xdr:rowOff>95250</xdr:rowOff>
    </xdr:to>
    <xdr:sp>
      <xdr:nvSpPr>
        <xdr:cNvPr id="26" name="Line 26"/>
        <xdr:cNvSpPr>
          <a:spLocks/>
        </xdr:cNvSpPr>
      </xdr:nvSpPr>
      <xdr:spPr>
        <a:xfrm>
          <a:off x="396240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107</xdr:row>
      <xdr:rowOff>95250</xdr:rowOff>
    </xdr:from>
    <xdr:to>
      <xdr:col>8</xdr:col>
      <xdr:colOff>0</xdr:colOff>
      <xdr:row>107</xdr:row>
      <xdr:rowOff>95250</xdr:rowOff>
    </xdr:to>
    <xdr:sp>
      <xdr:nvSpPr>
        <xdr:cNvPr id="27" name="Line 27"/>
        <xdr:cNvSpPr>
          <a:spLocks/>
        </xdr:cNvSpPr>
      </xdr:nvSpPr>
      <xdr:spPr>
        <a:xfrm>
          <a:off x="3962400" y="171735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93</xdr:row>
      <xdr:rowOff>95250</xdr:rowOff>
    </xdr:from>
    <xdr:to>
      <xdr:col>10</xdr:col>
      <xdr:colOff>0</xdr:colOff>
      <xdr:row>93</xdr:row>
      <xdr:rowOff>95250</xdr:rowOff>
    </xdr:to>
    <xdr:sp>
      <xdr:nvSpPr>
        <xdr:cNvPr id="28" name="Line 28"/>
        <xdr:cNvSpPr>
          <a:spLocks/>
        </xdr:cNvSpPr>
      </xdr:nvSpPr>
      <xdr:spPr>
        <a:xfrm>
          <a:off x="497205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103</xdr:row>
      <xdr:rowOff>95250</xdr:rowOff>
    </xdr:from>
    <xdr:to>
      <xdr:col>10</xdr:col>
      <xdr:colOff>0</xdr:colOff>
      <xdr:row>103</xdr:row>
      <xdr:rowOff>95250</xdr:rowOff>
    </xdr:to>
    <xdr:sp>
      <xdr:nvSpPr>
        <xdr:cNvPr id="29" name="Line 29"/>
        <xdr:cNvSpPr>
          <a:spLocks/>
        </xdr:cNvSpPr>
      </xdr:nvSpPr>
      <xdr:spPr>
        <a:xfrm>
          <a:off x="497205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111</xdr:row>
      <xdr:rowOff>95250</xdr:rowOff>
    </xdr:from>
    <xdr:to>
      <xdr:col>10</xdr:col>
      <xdr:colOff>0</xdr:colOff>
      <xdr:row>111</xdr:row>
      <xdr:rowOff>95250</xdr:rowOff>
    </xdr:to>
    <xdr:sp>
      <xdr:nvSpPr>
        <xdr:cNvPr id="30" name="Line 30"/>
        <xdr:cNvSpPr>
          <a:spLocks/>
        </xdr:cNvSpPr>
      </xdr:nvSpPr>
      <xdr:spPr>
        <a:xfrm>
          <a:off x="497205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107</xdr:row>
      <xdr:rowOff>95250</xdr:rowOff>
    </xdr:from>
    <xdr:to>
      <xdr:col>10</xdr:col>
      <xdr:colOff>0</xdr:colOff>
      <xdr:row>107</xdr:row>
      <xdr:rowOff>95250</xdr:rowOff>
    </xdr:to>
    <xdr:sp>
      <xdr:nvSpPr>
        <xdr:cNvPr id="31" name="Line 31"/>
        <xdr:cNvSpPr>
          <a:spLocks/>
        </xdr:cNvSpPr>
      </xdr:nvSpPr>
      <xdr:spPr>
        <a:xfrm>
          <a:off x="4972050" y="171735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93</xdr:row>
      <xdr:rowOff>95250</xdr:rowOff>
    </xdr:from>
    <xdr:to>
      <xdr:col>12</xdr:col>
      <xdr:colOff>0</xdr:colOff>
      <xdr:row>93</xdr:row>
      <xdr:rowOff>95250</xdr:rowOff>
    </xdr:to>
    <xdr:sp>
      <xdr:nvSpPr>
        <xdr:cNvPr id="32" name="Line 32"/>
        <xdr:cNvSpPr>
          <a:spLocks/>
        </xdr:cNvSpPr>
      </xdr:nvSpPr>
      <xdr:spPr>
        <a:xfrm>
          <a:off x="598170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103</xdr:row>
      <xdr:rowOff>95250</xdr:rowOff>
    </xdr:from>
    <xdr:to>
      <xdr:col>12</xdr:col>
      <xdr:colOff>0</xdr:colOff>
      <xdr:row>103</xdr:row>
      <xdr:rowOff>95250</xdr:rowOff>
    </xdr:to>
    <xdr:sp>
      <xdr:nvSpPr>
        <xdr:cNvPr id="33" name="Line 33"/>
        <xdr:cNvSpPr>
          <a:spLocks/>
        </xdr:cNvSpPr>
      </xdr:nvSpPr>
      <xdr:spPr>
        <a:xfrm>
          <a:off x="598170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111</xdr:row>
      <xdr:rowOff>95250</xdr:rowOff>
    </xdr:from>
    <xdr:to>
      <xdr:col>12</xdr:col>
      <xdr:colOff>0</xdr:colOff>
      <xdr:row>111</xdr:row>
      <xdr:rowOff>95250</xdr:rowOff>
    </xdr:to>
    <xdr:sp>
      <xdr:nvSpPr>
        <xdr:cNvPr id="34" name="Line 34"/>
        <xdr:cNvSpPr>
          <a:spLocks/>
        </xdr:cNvSpPr>
      </xdr:nvSpPr>
      <xdr:spPr>
        <a:xfrm>
          <a:off x="598170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107</xdr:row>
      <xdr:rowOff>95250</xdr:rowOff>
    </xdr:from>
    <xdr:to>
      <xdr:col>12</xdr:col>
      <xdr:colOff>0</xdr:colOff>
      <xdr:row>107</xdr:row>
      <xdr:rowOff>95250</xdr:rowOff>
    </xdr:to>
    <xdr:sp>
      <xdr:nvSpPr>
        <xdr:cNvPr id="35" name="Line 35"/>
        <xdr:cNvSpPr>
          <a:spLocks/>
        </xdr:cNvSpPr>
      </xdr:nvSpPr>
      <xdr:spPr>
        <a:xfrm>
          <a:off x="5981700" y="171735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95250</xdr:rowOff>
    </xdr:from>
    <xdr:to>
      <xdr:col>14</xdr:col>
      <xdr:colOff>0</xdr:colOff>
      <xdr:row>93</xdr:row>
      <xdr:rowOff>95250</xdr:rowOff>
    </xdr:to>
    <xdr:sp>
      <xdr:nvSpPr>
        <xdr:cNvPr id="36" name="Line 36"/>
        <xdr:cNvSpPr>
          <a:spLocks/>
        </xdr:cNvSpPr>
      </xdr:nvSpPr>
      <xdr:spPr>
        <a:xfrm>
          <a:off x="699135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103</xdr:row>
      <xdr:rowOff>95250</xdr:rowOff>
    </xdr:from>
    <xdr:to>
      <xdr:col>14</xdr:col>
      <xdr:colOff>0</xdr:colOff>
      <xdr:row>103</xdr:row>
      <xdr:rowOff>95250</xdr:rowOff>
    </xdr:to>
    <xdr:sp>
      <xdr:nvSpPr>
        <xdr:cNvPr id="37" name="Line 37"/>
        <xdr:cNvSpPr>
          <a:spLocks/>
        </xdr:cNvSpPr>
      </xdr:nvSpPr>
      <xdr:spPr>
        <a:xfrm>
          <a:off x="699135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111</xdr:row>
      <xdr:rowOff>95250</xdr:rowOff>
    </xdr:from>
    <xdr:to>
      <xdr:col>14</xdr:col>
      <xdr:colOff>0</xdr:colOff>
      <xdr:row>111</xdr:row>
      <xdr:rowOff>95250</xdr:rowOff>
    </xdr:to>
    <xdr:sp>
      <xdr:nvSpPr>
        <xdr:cNvPr id="38" name="Line 38"/>
        <xdr:cNvSpPr>
          <a:spLocks/>
        </xdr:cNvSpPr>
      </xdr:nvSpPr>
      <xdr:spPr>
        <a:xfrm>
          <a:off x="699135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107</xdr:row>
      <xdr:rowOff>95250</xdr:rowOff>
    </xdr:from>
    <xdr:to>
      <xdr:col>14</xdr:col>
      <xdr:colOff>0</xdr:colOff>
      <xdr:row>107</xdr:row>
      <xdr:rowOff>95250</xdr:rowOff>
    </xdr:to>
    <xdr:sp>
      <xdr:nvSpPr>
        <xdr:cNvPr id="39" name="Line 39"/>
        <xdr:cNvSpPr>
          <a:spLocks/>
        </xdr:cNvSpPr>
      </xdr:nvSpPr>
      <xdr:spPr>
        <a:xfrm>
          <a:off x="6991350" y="171735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93</xdr:row>
      <xdr:rowOff>95250</xdr:rowOff>
    </xdr:from>
    <xdr:to>
      <xdr:col>12</xdr:col>
      <xdr:colOff>0</xdr:colOff>
      <xdr:row>93</xdr:row>
      <xdr:rowOff>95250</xdr:rowOff>
    </xdr:to>
    <xdr:sp>
      <xdr:nvSpPr>
        <xdr:cNvPr id="40" name="Line 40"/>
        <xdr:cNvSpPr>
          <a:spLocks/>
        </xdr:cNvSpPr>
      </xdr:nvSpPr>
      <xdr:spPr>
        <a:xfrm>
          <a:off x="5981700" y="143732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103</xdr:row>
      <xdr:rowOff>95250</xdr:rowOff>
    </xdr:from>
    <xdr:to>
      <xdr:col>12</xdr:col>
      <xdr:colOff>0</xdr:colOff>
      <xdr:row>103</xdr:row>
      <xdr:rowOff>95250</xdr:rowOff>
    </xdr:to>
    <xdr:sp>
      <xdr:nvSpPr>
        <xdr:cNvPr id="41" name="Line 41"/>
        <xdr:cNvSpPr>
          <a:spLocks/>
        </xdr:cNvSpPr>
      </xdr:nvSpPr>
      <xdr:spPr>
        <a:xfrm>
          <a:off x="5981700" y="16373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111</xdr:row>
      <xdr:rowOff>95250</xdr:rowOff>
    </xdr:from>
    <xdr:to>
      <xdr:col>12</xdr:col>
      <xdr:colOff>0</xdr:colOff>
      <xdr:row>111</xdr:row>
      <xdr:rowOff>95250</xdr:rowOff>
    </xdr:to>
    <xdr:sp>
      <xdr:nvSpPr>
        <xdr:cNvPr id="42" name="Line 42"/>
        <xdr:cNvSpPr>
          <a:spLocks/>
        </xdr:cNvSpPr>
      </xdr:nvSpPr>
      <xdr:spPr>
        <a:xfrm>
          <a:off x="5981700" y="17973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107</xdr:row>
      <xdr:rowOff>95250</xdr:rowOff>
    </xdr:from>
    <xdr:to>
      <xdr:col>12</xdr:col>
      <xdr:colOff>0</xdr:colOff>
      <xdr:row>107</xdr:row>
      <xdr:rowOff>95250</xdr:rowOff>
    </xdr:to>
    <xdr:sp>
      <xdr:nvSpPr>
        <xdr:cNvPr id="43" name="Line 43"/>
        <xdr:cNvSpPr>
          <a:spLocks/>
        </xdr:cNvSpPr>
      </xdr:nvSpPr>
      <xdr:spPr>
        <a:xfrm>
          <a:off x="5981700" y="171735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414</xdr:row>
      <xdr:rowOff>104775</xdr:rowOff>
    </xdr:from>
    <xdr:to>
      <xdr:col>10</xdr:col>
      <xdr:colOff>9525</xdr:colOff>
      <xdr:row>414</xdr:row>
      <xdr:rowOff>104775</xdr:rowOff>
    </xdr:to>
    <xdr:sp>
      <xdr:nvSpPr>
        <xdr:cNvPr id="44" name="Line 44"/>
        <xdr:cNvSpPr>
          <a:spLocks/>
        </xdr:cNvSpPr>
      </xdr:nvSpPr>
      <xdr:spPr>
        <a:xfrm>
          <a:off x="4972050" y="7751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414</xdr:row>
      <xdr:rowOff>104775</xdr:rowOff>
    </xdr:from>
    <xdr:to>
      <xdr:col>8</xdr:col>
      <xdr:colOff>9525</xdr:colOff>
      <xdr:row>414</xdr:row>
      <xdr:rowOff>104775</xdr:rowOff>
    </xdr:to>
    <xdr:sp>
      <xdr:nvSpPr>
        <xdr:cNvPr id="45" name="Line 45"/>
        <xdr:cNvSpPr>
          <a:spLocks/>
        </xdr:cNvSpPr>
      </xdr:nvSpPr>
      <xdr:spPr>
        <a:xfrm>
          <a:off x="3962400" y="7751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414</xdr:row>
      <xdr:rowOff>104775</xdr:rowOff>
    </xdr:from>
    <xdr:to>
      <xdr:col>14</xdr:col>
      <xdr:colOff>9525</xdr:colOff>
      <xdr:row>414</xdr:row>
      <xdr:rowOff>104775</xdr:rowOff>
    </xdr:to>
    <xdr:sp>
      <xdr:nvSpPr>
        <xdr:cNvPr id="46" name="Line 46"/>
        <xdr:cNvSpPr>
          <a:spLocks/>
        </xdr:cNvSpPr>
      </xdr:nvSpPr>
      <xdr:spPr>
        <a:xfrm>
          <a:off x="6991350" y="7751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414</xdr:row>
      <xdr:rowOff>104775</xdr:rowOff>
    </xdr:from>
    <xdr:to>
      <xdr:col>12</xdr:col>
      <xdr:colOff>9525</xdr:colOff>
      <xdr:row>414</xdr:row>
      <xdr:rowOff>104775</xdr:rowOff>
    </xdr:to>
    <xdr:sp>
      <xdr:nvSpPr>
        <xdr:cNvPr id="47" name="Line 47"/>
        <xdr:cNvSpPr>
          <a:spLocks/>
        </xdr:cNvSpPr>
      </xdr:nvSpPr>
      <xdr:spPr>
        <a:xfrm>
          <a:off x="5981700" y="7751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423</xdr:row>
      <xdr:rowOff>104775</xdr:rowOff>
    </xdr:from>
    <xdr:to>
      <xdr:col>14</xdr:col>
      <xdr:colOff>9525</xdr:colOff>
      <xdr:row>423</xdr:row>
      <xdr:rowOff>104775</xdr:rowOff>
    </xdr:to>
    <xdr:sp>
      <xdr:nvSpPr>
        <xdr:cNvPr id="48" name="Line 48"/>
        <xdr:cNvSpPr>
          <a:spLocks/>
        </xdr:cNvSpPr>
      </xdr:nvSpPr>
      <xdr:spPr>
        <a:xfrm>
          <a:off x="6991350" y="792289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266</xdr:row>
      <xdr:rowOff>104775</xdr:rowOff>
    </xdr:from>
    <xdr:to>
      <xdr:col>12</xdr:col>
      <xdr:colOff>0</xdr:colOff>
      <xdr:row>266</xdr:row>
      <xdr:rowOff>104775</xdr:rowOff>
    </xdr:to>
    <xdr:sp>
      <xdr:nvSpPr>
        <xdr:cNvPr id="49" name="Line 49"/>
        <xdr:cNvSpPr>
          <a:spLocks/>
        </xdr:cNvSpPr>
      </xdr:nvSpPr>
      <xdr:spPr>
        <a:xfrm>
          <a:off x="5981700" y="472916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269</xdr:row>
      <xdr:rowOff>104775</xdr:rowOff>
    </xdr:from>
    <xdr:to>
      <xdr:col>12</xdr:col>
      <xdr:colOff>0</xdr:colOff>
      <xdr:row>269</xdr:row>
      <xdr:rowOff>104775</xdr:rowOff>
    </xdr:to>
    <xdr:sp>
      <xdr:nvSpPr>
        <xdr:cNvPr id="50" name="Line 50"/>
        <xdr:cNvSpPr>
          <a:spLocks/>
        </xdr:cNvSpPr>
      </xdr:nvSpPr>
      <xdr:spPr>
        <a:xfrm>
          <a:off x="5981700" y="478917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608</xdr:row>
      <xdr:rowOff>104775</xdr:rowOff>
    </xdr:from>
    <xdr:to>
      <xdr:col>12</xdr:col>
      <xdr:colOff>9525</xdr:colOff>
      <xdr:row>608</xdr:row>
      <xdr:rowOff>104775</xdr:rowOff>
    </xdr:to>
    <xdr:sp>
      <xdr:nvSpPr>
        <xdr:cNvPr id="51" name="Line 51"/>
        <xdr:cNvSpPr>
          <a:spLocks/>
        </xdr:cNvSpPr>
      </xdr:nvSpPr>
      <xdr:spPr>
        <a:xfrm>
          <a:off x="5981700" y="114709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608</xdr:row>
      <xdr:rowOff>104775</xdr:rowOff>
    </xdr:from>
    <xdr:to>
      <xdr:col>14</xdr:col>
      <xdr:colOff>9525</xdr:colOff>
      <xdr:row>608</xdr:row>
      <xdr:rowOff>104775</xdr:rowOff>
    </xdr:to>
    <xdr:sp>
      <xdr:nvSpPr>
        <xdr:cNvPr id="52" name="Line 52"/>
        <xdr:cNvSpPr>
          <a:spLocks/>
        </xdr:cNvSpPr>
      </xdr:nvSpPr>
      <xdr:spPr>
        <a:xfrm>
          <a:off x="6991350" y="114709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685</xdr:row>
      <xdr:rowOff>104775</xdr:rowOff>
    </xdr:from>
    <xdr:to>
      <xdr:col>10</xdr:col>
      <xdr:colOff>9525</xdr:colOff>
      <xdr:row>685</xdr:row>
      <xdr:rowOff>104775</xdr:rowOff>
    </xdr:to>
    <xdr:sp>
      <xdr:nvSpPr>
        <xdr:cNvPr id="53" name="Line 53"/>
        <xdr:cNvSpPr>
          <a:spLocks/>
        </xdr:cNvSpPr>
      </xdr:nvSpPr>
      <xdr:spPr>
        <a:xfrm>
          <a:off x="4972050" y="1298162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685</xdr:row>
      <xdr:rowOff>104775</xdr:rowOff>
    </xdr:from>
    <xdr:to>
      <xdr:col>12</xdr:col>
      <xdr:colOff>9525</xdr:colOff>
      <xdr:row>685</xdr:row>
      <xdr:rowOff>104775</xdr:rowOff>
    </xdr:to>
    <xdr:sp>
      <xdr:nvSpPr>
        <xdr:cNvPr id="54" name="Line 54"/>
        <xdr:cNvSpPr>
          <a:spLocks/>
        </xdr:cNvSpPr>
      </xdr:nvSpPr>
      <xdr:spPr>
        <a:xfrm>
          <a:off x="5981700" y="1298162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685</xdr:row>
      <xdr:rowOff>104775</xdr:rowOff>
    </xdr:from>
    <xdr:to>
      <xdr:col>14</xdr:col>
      <xdr:colOff>9525</xdr:colOff>
      <xdr:row>685</xdr:row>
      <xdr:rowOff>104775</xdr:rowOff>
    </xdr:to>
    <xdr:sp>
      <xdr:nvSpPr>
        <xdr:cNvPr id="55" name="Line 55"/>
        <xdr:cNvSpPr>
          <a:spLocks/>
        </xdr:cNvSpPr>
      </xdr:nvSpPr>
      <xdr:spPr>
        <a:xfrm>
          <a:off x="6991350" y="1298162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56" name="Line 56"/>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57" name="Line 57"/>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58" name="Line 58"/>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59" name="Line 59"/>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9525</xdr:colOff>
      <xdr:row>728</xdr:row>
      <xdr:rowOff>0</xdr:rowOff>
    </xdr:to>
    <xdr:sp>
      <xdr:nvSpPr>
        <xdr:cNvPr id="60" name="Line 60"/>
        <xdr:cNvSpPr>
          <a:spLocks/>
        </xdr:cNvSpPr>
      </xdr:nvSpPr>
      <xdr:spPr>
        <a:xfrm>
          <a:off x="5981700" y="137712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61" name="Line 61"/>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62" name="Line 62"/>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63" name="Line 63"/>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64" name="Line 64"/>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65" name="Line 65"/>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66" name="Line 66"/>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67" name="Line 67"/>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68" name="Line 68"/>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69" name="Line 69"/>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70" name="Line 70"/>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9525</xdr:colOff>
      <xdr:row>728</xdr:row>
      <xdr:rowOff>0</xdr:rowOff>
    </xdr:to>
    <xdr:sp>
      <xdr:nvSpPr>
        <xdr:cNvPr id="71" name="Line 71"/>
        <xdr:cNvSpPr>
          <a:spLocks/>
        </xdr:cNvSpPr>
      </xdr:nvSpPr>
      <xdr:spPr>
        <a:xfrm>
          <a:off x="5981700" y="137712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72" name="Line 72"/>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73" name="Line 73"/>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74" name="Line 74"/>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75" name="Line 75"/>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728</xdr:row>
      <xdr:rowOff>0</xdr:rowOff>
    </xdr:from>
    <xdr:to>
      <xdr:col>10</xdr:col>
      <xdr:colOff>0</xdr:colOff>
      <xdr:row>728</xdr:row>
      <xdr:rowOff>0</xdr:rowOff>
    </xdr:to>
    <xdr:sp>
      <xdr:nvSpPr>
        <xdr:cNvPr id="76" name="Line 76"/>
        <xdr:cNvSpPr>
          <a:spLocks/>
        </xdr:cNvSpPr>
      </xdr:nvSpPr>
      <xdr:spPr>
        <a:xfrm>
          <a:off x="497205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728</xdr:row>
      <xdr:rowOff>0</xdr:rowOff>
    </xdr:from>
    <xdr:to>
      <xdr:col>12</xdr:col>
      <xdr:colOff>0</xdr:colOff>
      <xdr:row>728</xdr:row>
      <xdr:rowOff>0</xdr:rowOff>
    </xdr:to>
    <xdr:sp>
      <xdr:nvSpPr>
        <xdr:cNvPr id="77" name="Line 77"/>
        <xdr:cNvSpPr>
          <a:spLocks/>
        </xdr:cNvSpPr>
      </xdr:nvSpPr>
      <xdr:spPr>
        <a:xfrm>
          <a:off x="5981700" y="1377124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466</xdr:row>
      <xdr:rowOff>104775</xdr:rowOff>
    </xdr:from>
    <xdr:to>
      <xdr:col>10</xdr:col>
      <xdr:colOff>9525</xdr:colOff>
      <xdr:row>466</xdr:row>
      <xdr:rowOff>104775</xdr:rowOff>
    </xdr:to>
    <xdr:sp>
      <xdr:nvSpPr>
        <xdr:cNvPr id="78" name="Line 78"/>
        <xdr:cNvSpPr>
          <a:spLocks/>
        </xdr:cNvSpPr>
      </xdr:nvSpPr>
      <xdr:spPr>
        <a:xfrm>
          <a:off x="4972050" y="87163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466</xdr:row>
      <xdr:rowOff>104775</xdr:rowOff>
    </xdr:from>
    <xdr:to>
      <xdr:col>8</xdr:col>
      <xdr:colOff>9525</xdr:colOff>
      <xdr:row>466</xdr:row>
      <xdr:rowOff>104775</xdr:rowOff>
    </xdr:to>
    <xdr:sp>
      <xdr:nvSpPr>
        <xdr:cNvPr id="79" name="Line 79"/>
        <xdr:cNvSpPr>
          <a:spLocks/>
        </xdr:cNvSpPr>
      </xdr:nvSpPr>
      <xdr:spPr>
        <a:xfrm>
          <a:off x="3962400" y="87163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466</xdr:row>
      <xdr:rowOff>104775</xdr:rowOff>
    </xdr:from>
    <xdr:to>
      <xdr:col>14</xdr:col>
      <xdr:colOff>9525</xdr:colOff>
      <xdr:row>466</xdr:row>
      <xdr:rowOff>104775</xdr:rowOff>
    </xdr:to>
    <xdr:sp>
      <xdr:nvSpPr>
        <xdr:cNvPr id="80" name="Line 80"/>
        <xdr:cNvSpPr>
          <a:spLocks/>
        </xdr:cNvSpPr>
      </xdr:nvSpPr>
      <xdr:spPr>
        <a:xfrm>
          <a:off x="6991350" y="87163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466</xdr:row>
      <xdr:rowOff>104775</xdr:rowOff>
    </xdr:from>
    <xdr:to>
      <xdr:col>12</xdr:col>
      <xdr:colOff>9525</xdr:colOff>
      <xdr:row>466</xdr:row>
      <xdr:rowOff>104775</xdr:rowOff>
    </xdr:to>
    <xdr:sp>
      <xdr:nvSpPr>
        <xdr:cNvPr id="81" name="Line 81"/>
        <xdr:cNvSpPr>
          <a:spLocks/>
        </xdr:cNvSpPr>
      </xdr:nvSpPr>
      <xdr:spPr>
        <a:xfrm>
          <a:off x="5981700" y="87163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475</xdr:row>
      <xdr:rowOff>104775</xdr:rowOff>
    </xdr:from>
    <xdr:to>
      <xdr:col>14</xdr:col>
      <xdr:colOff>9525</xdr:colOff>
      <xdr:row>475</xdr:row>
      <xdr:rowOff>104775</xdr:rowOff>
    </xdr:to>
    <xdr:sp>
      <xdr:nvSpPr>
        <xdr:cNvPr id="82" name="Line 82"/>
        <xdr:cNvSpPr>
          <a:spLocks/>
        </xdr:cNvSpPr>
      </xdr:nvSpPr>
      <xdr:spPr>
        <a:xfrm>
          <a:off x="6991350" y="888492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anasia\server1\Audit\Audit%20Job\Audit%20Report\2%20Other%20Active%20Company\2002\P.A.%20Extrusion%20'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canasia\c\Documents%20and%20Settings\WH%20HAU\My%20Documents\12%20P.A.%20Group\Audit%20Report\Professional%20Aluminium%20Smelting%2031.12.04\PA%20Smelting%20SB_tax%2031.12.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3\Naturel%20Minus%20(M)%20'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canasia\c\Documents%20and%20Settings\WH%20HAU\My%20Documents\Mak\WH%20Hau%20&amp;%20Co\12%20P.A.%20Group\Audit%20Report\PAE_2004\PA%20Smelting%20SB_tax%2031.12.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WINDOWS\TEMP\DOCUME~1\Hau\LOCALS~1\Temp\Landai%20Lagenda'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4\WKT%20LAND%2030.6.20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Book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4\Naturel%20Minus%20(M)%20'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CANASIA\server1\Audit\Audit%20Job\Audit%20Report\5%20Sandpipers%20Group\2001\Sandpiper%202001_Group%20%20leve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canasia\c\Audit\Audit%20Job\Audit%20Report\2%20Other%20Active%20Company\2005\Naturel%20Minus%20(M)%20'0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canasia\c\Audit\Audit%20Job\Audit%20Report\2%20Other%20Active%20Company\2004\Willy%20Steel%2031.12.04\Tax%2031.1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anasia\server1\Audit\Audit%20Job\Audit%20Report\6%20Villaraya%20Group\VR%20FORMAT\1994\Sandpiper%202001_Group%20%20leve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Gu%20Yuan\Desktop\Shong%20Lee%20Photo%2030.04.05\PA%20Smelting%20SB_tax%2031.12.0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Haw%20WanFook\Desktop\MurniMachinery_31.12.0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4\Pan-Panel%2031.12.04\Professional%20Aluminium%20Smelting%2031.12.04\PA%20Smelting%20SB_tax%2031.12.0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4\Pan-Panel%2031.12.04\Naturel%20Minus%20(M)%20'0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Documents%20and%20Settings\Gu%20Yuan\Desktop\Shong%20Lee%20Photo%2030.04.05\Naturel%20Minus%20(M)%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anasia\server1\Audit\Audit%20Job\Audit%20Report\6%20Villaraya%20Group\Villaraya%20Holding\Villaraya%20Holding'9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canasia\server1\Audit\Audit%20Job\Audit%20Report\8%20Ubs\UBS%20DEC'02\Consol%20wkgs%20Dec'02\USER%20BUS%20S'PO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mtel%20Administrator\Desktop\PA%20Smelting%20SB_tax%2031.12.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CANASIA\server1\Audit\Audit%20Job\Audit%20Report\8%20Ubs\UBS.NO%20ELITE\AUD%20REP'01%20&amp;%20WP\USER%20BUS%20S'PO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canasia\server1\Audit\Audit%20Job\Audit%20Report\2%20Other%20Active%20Company\2002\LAU%20WAH%20THONG%20'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canasia\server1\Audit\Audit%20Job\Audit%20Report\2%20Other%20Active%20Company\2001\ADF%20Planning%20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CANASIA\Audit\Audit%20Job\Audit%20Report\2%20Other%20Active%20Company\2002\LAU%20WAH%20THONG%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eport"/>
      <sheetName val="AJE"/>
      <sheetName val="Int"/>
      <sheetName val="TB"/>
      <sheetName val="FA"/>
      <sheetName val="FD"/>
      <sheetName val="HP"/>
      <sheetName val="HP1"/>
      <sheetName val="HP2"/>
      <sheetName val="TL1"/>
      <sheetName val="TL2"/>
      <sheetName val="TL3"/>
      <sheetName val="TL4"/>
      <sheetName val="Tax'com"/>
      <sheetName val="Pro.tax"/>
      <sheetName val="C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x"/>
      <sheetName val="CA "/>
      <sheetName val="taxation and deferred"/>
      <sheetName val="DT"/>
      <sheetName val="DTR"/>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port"/>
      <sheetName val="TB"/>
      <sheetName val="AJE"/>
      <sheetName val="FA"/>
      <sheetName val="Receivables"/>
      <sheetName val="Bank Recon"/>
      <sheetName val="Accruals"/>
      <sheetName val="Tax"/>
      <sheetName val="C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x"/>
      <sheetName val="CA "/>
      <sheetName val="taxation and deferred"/>
      <sheetName val="DT"/>
      <sheetName val="DTR"/>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report"/>
      <sheetName val="fixed assets"/>
      <sheetName val="Trial balance"/>
      <sheetName val="closing balance"/>
      <sheetName val="tax"/>
      <sheetName val="AJE"/>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trans"/>
      <sheetName val="AReport"/>
      <sheetName val="T'Bal"/>
      <sheetName val="AJE"/>
      <sheetName val="Tax"/>
      <sheetName val="DT"/>
      <sheetName val="DTR"/>
      <sheetName val="CA"/>
      <sheetName val="FA"/>
      <sheetName val="OtherCred"/>
      <sheetName val="Harvesting"/>
      <sheetName val="carriage"/>
      <sheetName val="TradeDebt"/>
      <sheetName val="Income-Besout 7"/>
      <sheetName val="income-Besout 6"/>
      <sheetName val="HP.1"/>
      <sheetName val="HPC"/>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udit"/>
      <sheetName val="TB"/>
      <sheetName val="AJE"/>
      <sheetName val="RJ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port"/>
      <sheetName val="TB"/>
      <sheetName val="AJE"/>
      <sheetName val="FA"/>
      <sheetName val="Receivables"/>
      <sheetName val="Bank Recon"/>
      <sheetName val="Accruals"/>
      <sheetName val="Tax"/>
      <sheetName val="C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sol BS PL"/>
      <sheetName val="Consol notes"/>
      <sheetName val="Structure"/>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port"/>
      <sheetName val="TB"/>
      <sheetName val="AJE"/>
      <sheetName val="FA"/>
      <sheetName val="Receivables"/>
      <sheetName val="Bank Recon"/>
      <sheetName val="Accruals"/>
      <sheetName val="Tax"/>
      <sheetName val="C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T"/>
      <sheetName val="DTR"/>
      <sheetName val="Note"/>
      <sheetName val="RA"/>
      <sheetName val="RA asset"/>
      <sheetName val="TC"/>
      <sheetName val="Tax'BS"/>
      <sheetName val="NQC"/>
      <sheetName val="Sheet1"/>
      <sheetName val="CA"/>
      <sheetName val="CA'04"/>
      <sheetName val="KT"/>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BS PL"/>
      <sheetName val="Consol notes"/>
      <sheetName val="Structur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x"/>
      <sheetName val="CA "/>
      <sheetName val="taxation and deferred"/>
      <sheetName val="DT"/>
      <sheetName val="DTR"/>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X(YR04)"/>
      <sheetName val="CA(YR04)"/>
      <sheetName val="DT(YR04)"/>
      <sheetName val="DTR (YR04)"/>
      <sheetName val="TaX(YR03)"/>
      <sheetName val="CA(YR0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x"/>
      <sheetName val="CA "/>
      <sheetName val="taxation and deferred"/>
      <sheetName val="DT"/>
      <sheetName val="DTR"/>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port"/>
      <sheetName val="TB"/>
      <sheetName val="AJE"/>
      <sheetName val="FA"/>
      <sheetName val="Receivables"/>
      <sheetName val="Bank Recon"/>
      <sheetName val="Accruals"/>
      <sheetName val="Tax"/>
      <sheetName val="C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port"/>
      <sheetName val="TB"/>
      <sheetName val="AJE"/>
      <sheetName val="FA"/>
      <sheetName val="Receivables"/>
      <sheetName val="Bank Recon"/>
      <sheetName val="Accruals"/>
      <sheetName val="Tax"/>
      <sheetName val="C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dit "/>
      <sheetName val="TB"/>
      <sheetName val="AJE"/>
      <sheetName val="RJE"/>
      <sheetName val="HP1"/>
      <sheetName val="HP2"/>
      <sheetName val="HP"/>
      <sheetName val="Term lo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12.2001"/>
      <sheetName val="31.10.01"/>
      <sheetName val="TA"/>
      <sheetName val="Sheet1"/>
      <sheetName val="PPE"/>
      <sheetName val="Invt in 3"/>
      <sheetName val="PPE movement"/>
      <sheetName val="PPE Transl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
      <sheetName val="CA "/>
      <sheetName val="taxation and deferred"/>
      <sheetName val="DT"/>
      <sheetName val="DT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1.12.2001"/>
      <sheetName val="31.10.01"/>
      <sheetName val="TA"/>
      <sheetName val="PPE movement"/>
      <sheetName val="PPE Translation"/>
      <sheetName val="Invt in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YA1"/>
      <sheetName val="Audit"/>
      <sheetName val="IS"/>
      <sheetName val="div received"/>
      <sheetName val="Quoted shares"/>
      <sheetName val="Quoted shares2"/>
      <sheetName val="T'Bal"/>
      <sheetName val="AJE 1"/>
      <sheetName val="FA"/>
      <sheetName val="CA'01"/>
      <sheetName val="Taxcopm'01"/>
      <sheetName val="Tax'com"/>
      <sheetName val="Loan"/>
      <sheetName val="HP-8165"/>
      <sheetName val="HP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RIAL BALANCE"/>
      <sheetName val="tax"/>
      <sheetName val="Aje"/>
      <sheetName val="Audit"/>
      <sheetName val="Salary"/>
      <sheetName val="C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YA1"/>
      <sheetName val="Audit"/>
      <sheetName val="IS"/>
      <sheetName val="div received"/>
      <sheetName val="Quoted shares"/>
      <sheetName val="T'Bal"/>
      <sheetName val="AJE 1"/>
      <sheetName val="FA"/>
      <sheetName val="CA'02"/>
      <sheetName val="Taxcopm'01"/>
      <sheetName val="Loan"/>
      <sheetName val="HP-8165"/>
      <sheetName val="HPC"/>
      <sheetName val="Quoted shares2"/>
      <sheetName val="CA'01"/>
      <sheetName val="Tax'c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60"/>
  <sheetViews>
    <sheetView tabSelected="1" workbookViewId="0" topLeftCell="A1">
      <selection activeCell="D24" sqref="D24"/>
    </sheetView>
  </sheetViews>
  <sheetFormatPr defaultColWidth="9.140625" defaultRowHeight="12.75"/>
  <cols>
    <col min="2" max="2" width="3.57421875" style="0" customWidth="1"/>
    <col min="3" max="3" width="20.28125" style="0" customWidth="1"/>
    <col min="4" max="5" width="16.8515625" style="0" customWidth="1"/>
    <col min="6" max="6" width="1.421875" style="0" customWidth="1"/>
    <col min="7" max="8" width="16.8515625" style="0" customWidth="1"/>
    <col min="9" max="9" width="10.7109375" style="0" bestFit="1" customWidth="1"/>
  </cols>
  <sheetData>
    <row r="2" spans="2:11" ht="12.75">
      <c r="B2" s="159" t="s">
        <v>0</v>
      </c>
      <c r="C2" s="159"/>
      <c r="D2" s="159"/>
      <c r="E2" s="159"/>
      <c r="F2" s="159"/>
      <c r="G2" s="159"/>
      <c r="H2" s="159"/>
      <c r="I2" s="1"/>
      <c r="J2" s="1"/>
      <c r="K2" s="1"/>
    </row>
    <row r="3" spans="2:11" ht="12.75">
      <c r="B3" s="2"/>
      <c r="C3" s="160" t="s">
        <v>1</v>
      </c>
      <c r="D3" s="160"/>
      <c r="E3" s="160"/>
      <c r="F3" s="160"/>
      <c r="G3" s="160"/>
      <c r="H3" s="160"/>
      <c r="I3" s="1"/>
      <c r="J3" s="1"/>
      <c r="K3" s="1"/>
    </row>
    <row r="4" spans="2:11" ht="12.75">
      <c r="B4" s="2"/>
      <c r="C4" s="3"/>
      <c r="D4" s="3"/>
      <c r="E4" s="3"/>
      <c r="F4" s="3"/>
      <c r="G4" s="3"/>
      <c r="H4" s="3"/>
      <c r="I4" s="1"/>
      <c r="J4" s="1"/>
      <c r="K4" s="1"/>
    </row>
    <row r="5" spans="2:11" ht="12.75">
      <c r="B5" s="2"/>
      <c r="C5" s="3"/>
      <c r="D5" s="3"/>
      <c r="E5" s="3"/>
      <c r="F5" s="3"/>
      <c r="G5" s="3"/>
      <c r="H5" s="3"/>
      <c r="I5" s="1"/>
      <c r="J5" s="1"/>
      <c r="K5" s="1"/>
    </row>
    <row r="6" spans="2:11" ht="15.75">
      <c r="B6" s="1"/>
      <c r="C6" s="1"/>
      <c r="D6" s="159" t="s">
        <v>2</v>
      </c>
      <c r="E6" s="159"/>
      <c r="F6" s="4"/>
      <c r="G6" s="161" t="s">
        <v>3</v>
      </c>
      <c r="H6" s="161"/>
      <c r="I6" s="1"/>
      <c r="J6" s="1"/>
      <c r="K6" s="1"/>
    </row>
    <row r="7" spans="2:11" ht="38.25" customHeight="1">
      <c r="B7" s="1"/>
      <c r="C7" s="1"/>
      <c r="D7" s="6" t="s">
        <v>4</v>
      </c>
      <c r="E7" s="7" t="s">
        <v>5</v>
      </c>
      <c r="F7" s="7"/>
      <c r="G7" s="6" t="s">
        <v>6</v>
      </c>
      <c r="H7" s="7" t="s">
        <v>7</v>
      </c>
      <c r="I7" s="1"/>
      <c r="J7" s="1"/>
      <c r="K7" s="1"/>
    </row>
    <row r="8" spans="2:11" ht="12.75">
      <c r="B8" s="1"/>
      <c r="C8" s="1"/>
      <c r="D8" s="8">
        <v>38807</v>
      </c>
      <c r="E8" s="8">
        <v>38442</v>
      </c>
      <c r="F8" s="8"/>
      <c r="G8" s="8">
        <v>38807</v>
      </c>
      <c r="H8" s="8">
        <v>38442</v>
      </c>
      <c r="I8" s="1"/>
      <c r="J8" s="1"/>
      <c r="K8" s="1"/>
    </row>
    <row r="9" spans="2:11" ht="15.75">
      <c r="B9" s="1"/>
      <c r="C9" s="1"/>
      <c r="D9" s="5" t="s">
        <v>8</v>
      </c>
      <c r="E9" s="5" t="s">
        <v>8</v>
      </c>
      <c r="F9" s="1"/>
      <c r="G9" s="5" t="s">
        <v>8</v>
      </c>
      <c r="H9" s="5" t="s">
        <v>8</v>
      </c>
      <c r="I9" s="1"/>
      <c r="J9" s="1"/>
      <c r="K9" s="1"/>
    </row>
    <row r="10" spans="2:11" ht="15.75">
      <c r="B10" s="1"/>
      <c r="C10" s="1"/>
      <c r="D10" s="5"/>
      <c r="E10" s="5"/>
      <c r="F10" s="1"/>
      <c r="G10" s="5"/>
      <c r="H10" s="5"/>
      <c r="I10" s="1"/>
      <c r="J10" s="1"/>
      <c r="K10" s="1"/>
    </row>
    <row r="11" spans="2:11" ht="12.75">
      <c r="B11" s="9" t="s">
        <v>9</v>
      </c>
      <c r="C11" s="10" t="s">
        <v>10</v>
      </c>
      <c r="D11" s="11">
        <v>32180.919</v>
      </c>
      <c r="E11" s="11">
        <v>28489</v>
      </c>
      <c r="F11" s="11"/>
      <c r="G11" s="11">
        <v>32180.919</v>
      </c>
      <c r="H11" s="11">
        <v>28489</v>
      </c>
      <c r="I11" s="12"/>
      <c r="J11" s="1"/>
      <c r="K11" s="1"/>
    </row>
    <row r="12" spans="2:11" ht="12.75">
      <c r="B12" s="9"/>
      <c r="C12" s="10"/>
      <c r="D12" s="11"/>
      <c r="E12" s="11"/>
      <c r="F12" s="11"/>
      <c r="G12" s="11"/>
      <c r="H12" s="11"/>
      <c r="I12" s="12"/>
      <c r="J12" s="1"/>
      <c r="K12" s="1"/>
    </row>
    <row r="13" spans="2:11" ht="12.75">
      <c r="B13" s="9" t="s">
        <v>11</v>
      </c>
      <c r="C13" s="13" t="s">
        <v>12</v>
      </c>
      <c r="D13" s="11">
        <v>4663.185</v>
      </c>
      <c r="E13" s="11">
        <v>3927</v>
      </c>
      <c r="F13" s="11"/>
      <c r="G13" s="11">
        <v>4663.185</v>
      </c>
      <c r="H13" s="11">
        <v>3927</v>
      </c>
      <c r="I13" s="12"/>
      <c r="J13" s="1"/>
      <c r="K13" s="1"/>
    </row>
    <row r="14" spans="2:11" ht="12.75">
      <c r="B14" s="9"/>
      <c r="C14" s="13"/>
      <c r="D14" s="11"/>
      <c r="E14" s="11"/>
      <c r="F14" s="11"/>
      <c r="G14" s="11"/>
      <c r="H14" s="11"/>
      <c r="I14" s="12"/>
      <c r="J14" s="1"/>
      <c r="K14" s="1"/>
    </row>
    <row r="15" spans="2:11" ht="12.75">
      <c r="B15" s="9" t="s">
        <v>13</v>
      </c>
      <c r="C15" s="10" t="s">
        <v>14</v>
      </c>
      <c r="D15" s="11">
        <v>2551.338</v>
      </c>
      <c r="E15" s="11">
        <f>(896959+1491271)/1000</f>
        <v>2388.23</v>
      </c>
      <c r="F15" s="11"/>
      <c r="G15" s="11">
        <v>2551.338</v>
      </c>
      <c r="H15" s="11">
        <f>(896959+1491271)/1000</f>
        <v>2388.23</v>
      </c>
      <c r="I15" s="12"/>
      <c r="J15" s="1"/>
      <c r="K15" s="1"/>
    </row>
    <row r="16" spans="2:11" ht="12.75">
      <c r="B16" s="9"/>
      <c r="C16" s="10"/>
      <c r="D16" s="11"/>
      <c r="E16" s="11"/>
      <c r="F16" s="11"/>
      <c r="G16" s="11"/>
      <c r="H16" s="11"/>
      <c r="I16" s="12"/>
      <c r="J16" s="1"/>
      <c r="K16" s="1"/>
    </row>
    <row r="17" spans="2:11" ht="25.5">
      <c r="B17" s="9" t="s">
        <v>15</v>
      </c>
      <c r="C17" s="14" t="s">
        <v>16</v>
      </c>
      <c r="D17" s="15">
        <v>2137.699</v>
      </c>
      <c r="E17" s="15">
        <f>(780354+1207930)/1000</f>
        <v>1988.284</v>
      </c>
      <c r="F17" s="15"/>
      <c r="G17" s="15">
        <v>2137.699</v>
      </c>
      <c r="H17" s="15">
        <f>(780354+1207930)/1000</f>
        <v>1988.284</v>
      </c>
      <c r="I17" s="1"/>
      <c r="J17" s="1"/>
      <c r="K17" s="1"/>
    </row>
    <row r="18" spans="2:11" ht="12.75">
      <c r="B18" s="9"/>
      <c r="C18" s="10"/>
      <c r="D18" s="11"/>
      <c r="E18" s="11"/>
      <c r="F18" s="11"/>
      <c r="G18" s="11"/>
      <c r="H18" s="11"/>
      <c r="I18" s="1"/>
      <c r="J18" s="1"/>
      <c r="K18" s="1"/>
    </row>
    <row r="19" spans="2:11" ht="25.5">
      <c r="B19" s="9" t="s">
        <v>17</v>
      </c>
      <c r="C19" s="16" t="s">
        <v>18</v>
      </c>
      <c r="D19" s="15">
        <v>2137.699</v>
      </c>
      <c r="E19" s="15">
        <f>(780354+1207930)/1000</f>
        <v>1988.284</v>
      </c>
      <c r="F19" s="15"/>
      <c r="G19" s="15">
        <v>2137.699</v>
      </c>
      <c r="H19" s="15">
        <f>(780354+1207930)/1000</f>
        <v>1988.284</v>
      </c>
      <c r="I19" s="1"/>
      <c r="J19" s="1"/>
      <c r="K19" s="1"/>
    </row>
    <row r="20" spans="2:11" ht="12.75">
      <c r="B20" s="9"/>
      <c r="C20" s="10"/>
      <c r="D20" s="11"/>
      <c r="E20" s="11"/>
      <c r="F20" s="11"/>
      <c r="G20" s="11"/>
      <c r="H20" s="11"/>
      <c r="I20" s="1"/>
      <c r="J20" s="1"/>
      <c r="K20" s="1"/>
    </row>
    <row r="21" spans="2:11" ht="25.5">
      <c r="B21" s="9" t="s">
        <v>19</v>
      </c>
      <c r="C21" s="14" t="s">
        <v>20</v>
      </c>
      <c r="D21" s="17">
        <v>3.95</v>
      </c>
      <c r="E21" s="17">
        <v>4.27</v>
      </c>
      <c r="F21" s="15"/>
      <c r="G21" s="17">
        <v>3.95</v>
      </c>
      <c r="H21" s="17">
        <v>4.27</v>
      </c>
      <c r="I21" s="1"/>
      <c r="J21" s="1"/>
      <c r="K21" s="1"/>
    </row>
    <row r="22" spans="2:5" ht="12.75">
      <c r="B22" s="18"/>
      <c r="D22" s="19"/>
      <c r="E22" s="19"/>
    </row>
    <row r="23" spans="2:8" ht="12.75" customHeight="1">
      <c r="B23" s="20"/>
      <c r="G23" s="158" t="s">
        <v>21</v>
      </c>
      <c r="H23" s="158" t="s">
        <v>22</v>
      </c>
    </row>
    <row r="24" spans="2:8" ht="12.75">
      <c r="B24" s="20"/>
      <c r="D24" s="22"/>
      <c r="G24" s="158"/>
      <c r="H24" s="158"/>
    </row>
    <row r="25" spans="2:8" ht="12.75">
      <c r="B25" s="20"/>
      <c r="G25" s="158"/>
      <c r="H25" s="158"/>
    </row>
    <row r="26" ht="12.75">
      <c r="B26" s="20"/>
    </row>
    <row r="27" spans="2:8" ht="12.75">
      <c r="B27" s="18" t="s">
        <v>23</v>
      </c>
      <c r="C27" s="1" t="s">
        <v>297</v>
      </c>
      <c r="D27" s="1"/>
      <c r="E27" s="1"/>
      <c r="F27" s="1"/>
      <c r="G27" s="178">
        <v>0.62</v>
      </c>
      <c r="H27" s="179">
        <v>0.6</v>
      </c>
    </row>
    <row r="29" spans="3:6" ht="12.75">
      <c r="C29" s="20"/>
      <c r="D29" s="20"/>
      <c r="E29" s="20"/>
      <c r="F29" s="20"/>
    </row>
    <row r="30" spans="3:6" ht="12.75">
      <c r="C30" s="20"/>
      <c r="D30" s="20"/>
      <c r="E30" s="20"/>
      <c r="F30" s="20"/>
    </row>
    <row r="31" spans="3:6" ht="12.75">
      <c r="C31" s="20"/>
      <c r="D31" s="20"/>
      <c r="E31" s="20"/>
      <c r="F31" s="20"/>
    </row>
    <row r="32" spans="3:6" ht="12.75">
      <c r="C32" s="20"/>
      <c r="D32" s="20"/>
      <c r="E32" s="20"/>
      <c r="F32" s="20"/>
    </row>
    <row r="33" spans="3:6" ht="12.75">
      <c r="C33" s="20"/>
      <c r="D33" s="20"/>
      <c r="E33" s="20"/>
      <c r="F33" s="20"/>
    </row>
    <row r="34" spans="3:6" ht="12.75">
      <c r="C34" s="20"/>
      <c r="D34" s="20"/>
      <c r="E34" s="20"/>
      <c r="F34" s="20"/>
    </row>
    <row r="35" spans="3:6" ht="12.75">
      <c r="C35" s="20"/>
      <c r="D35" s="20"/>
      <c r="E35" s="20"/>
      <c r="F35" s="20"/>
    </row>
    <row r="36" spans="3:6" ht="12.75">
      <c r="C36" s="20"/>
      <c r="D36" s="20"/>
      <c r="E36" s="20"/>
      <c r="F36" s="20"/>
    </row>
    <row r="37" spans="3:6" ht="12.75">
      <c r="C37" s="20"/>
      <c r="D37" s="20"/>
      <c r="E37" s="20"/>
      <c r="F37" s="20"/>
    </row>
    <row r="38" spans="3:6" ht="12.75">
      <c r="C38" s="20"/>
      <c r="D38" s="20"/>
      <c r="E38" s="20"/>
      <c r="F38" s="20"/>
    </row>
    <row r="39" spans="3:6" ht="12.75">
      <c r="C39" s="20"/>
      <c r="D39" s="20"/>
      <c r="E39" s="20"/>
      <c r="F39" s="20"/>
    </row>
    <row r="40" spans="3:6" ht="12.75">
      <c r="C40" s="20"/>
      <c r="D40" s="20"/>
      <c r="E40" s="20"/>
      <c r="F40" s="20"/>
    </row>
    <row r="41" spans="3:6" ht="12.75">
      <c r="C41" s="20"/>
      <c r="D41" s="20"/>
      <c r="E41" s="20"/>
      <c r="F41" s="20"/>
    </row>
    <row r="42" spans="3:6" ht="12.75">
      <c r="C42" s="20"/>
      <c r="D42" s="20"/>
      <c r="E42" s="20"/>
      <c r="F42" s="20"/>
    </row>
    <row r="43" spans="3:6" ht="12.75">
      <c r="C43" s="20"/>
      <c r="D43" s="20"/>
      <c r="E43" s="20"/>
      <c r="F43" s="20"/>
    </row>
    <row r="44" spans="3:6" ht="12.75">
      <c r="C44" s="20"/>
      <c r="D44" s="20"/>
      <c r="E44" s="20"/>
      <c r="F44" s="20"/>
    </row>
    <row r="45" spans="3:6" ht="12.75">
      <c r="C45" s="20"/>
      <c r="D45" s="20"/>
      <c r="E45" s="20"/>
      <c r="F45" s="20"/>
    </row>
    <row r="46" spans="3:6" ht="12.75">
      <c r="C46" s="20"/>
      <c r="D46" s="20"/>
      <c r="E46" s="20"/>
      <c r="F46" s="20"/>
    </row>
    <row r="47" spans="3:6" ht="12.75">
      <c r="C47" s="20"/>
      <c r="D47" s="20"/>
      <c r="E47" s="20"/>
      <c r="F47" s="20"/>
    </row>
    <row r="48" spans="3:6" ht="12.75">
      <c r="C48" s="20"/>
      <c r="D48" s="20"/>
      <c r="E48" s="20"/>
      <c r="F48" s="20"/>
    </row>
    <row r="49" spans="3:6" ht="12.75">
      <c r="C49" s="20"/>
      <c r="D49" s="20"/>
      <c r="E49" s="20"/>
      <c r="F49" s="20"/>
    </row>
    <row r="50" spans="3:6" ht="12.75">
      <c r="C50" s="20"/>
      <c r="D50" s="20"/>
      <c r="E50" s="20"/>
      <c r="F50" s="20"/>
    </row>
    <row r="51" spans="3:6" ht="12.75">
      <c r="C51" s="20"/>
      <c r="D51" s="20"/>
      <c r="E51" s="20"/>
      <c r="F51" s="20"/>
    </row>
    <row r="52" spans="3:6" ht="12.75">
      <c r="C52" s="20"/>
      <c r="D52" s="20"/>
      <c r="E52" s="20"/>
      <c r="F52" s="20"/>
    </row>
    <row r="53" spans="3:6" ht="12.75">
      <c r="C53" s="20"/>
      <c r="D53" s="20"/>
      <c r="E53" s="20"/>
      <c r="F53" s="20"/>
    </row>
    <row r="54" spans="3:6" ht="12.75">
      <c r="C54" s="20"/>
      <c r="D54" s="20"/>
      <c r="E54" s="20"/>
      <c r="F54" s="20"/>
    </row>
    <row r="55" spans="3:6" ht="12.75">
      <c r="C55" s="20"/>
      <c r="D55" s="20"/>
      <c r="E55" s="20"/>
      <c r="F55" s="20"/>
    </row>
    <row r="56" spans="3:6" ht="12.75">
      <c r="C56" s="20"/>
      <c r="D56" s="20"/>
      <c r="E56" s="20"/>
      <c r="F56" s="20"/>
    </row>
    <row r="57" spans="3:6" ht="12.75">
      <c r="C57" s="20"/>
      <c r="D57" s="20"/>
      <c r="E57" s="20"/>
      <c r="F57" s="20"/>
    </row>
    <row r="58" spans="3:6" ht="12.75">
      <c r="C58" s="20"/>
      <c r="D58" s="20"/>
      <c r="E58" s="20"/>
      <c r="F58" s="20"/>
    </row>
    <row r="59" spans="3:6" ht="12.75">
      <c r="C59" s="20"/>
      <c r="D59" s="20"/>
      <c r="E59" s="20"/>
      <c r="F59" s="20"/>
    </row>
    <row r="60" spans="3:6" ht="12.75">
      <c r="C60" s="20"/>
      <c r="D60" s="20"/>
      <c r="E60" s="20"/>
      <c r="F60" s="20"/>
    </row>
  </sheetData>
  <mergeCells count="6">
    <mergeCell ref="G23:G25"/>
    <mergeCell ref="H23:H25"/>
    <mergeCell ref="B2:H2"/>
    <mergeCell ref="C3:H3"/>
    <mergeCell ref="D6:E6"/>
    <mergeCell ref="G6:H6"/>
  </mergeCells>
  <printOptions horizontalCentered="1"/>
  <pageMargins left="0.75" right="0.75" top="1" bottom="1" header="0.5" footer="0.5"/>
  <pageSetup orientation="landscape" paperSize="9" scale="110" r:id="rId1"/>
</worksheet>
</file>

<file path=xl/worksheets/sheet2.xml><?xml version="1.0" encoding="utf-8"?>
<worksheet xmlns="http://schemas.openxmlformats.org/spreadsheetml/2006/main" xmlns:r="http://schemas.openxmlformats.org/officeDocument/2006/relationships">
  <sheetPr codeName="Sheet1"/>
  <dimension ref="B1:O728"/>
  <sheetViews>
    <sheetView view="pageBreakPreview" zoomScale="75" zoomScaleSheetLayoutView="75" workbookViewId="0" topLeftCell="A657">
      <selection activeCell="E602" sqref="E602"/>
    </sheetView>
  </sheetViews>
  <sheetFormatPr defaultColWidth="9.140625" defaultRowHeight="15.75" customHeight="1"/>
  <cols>
    <col min="1" max="1" width="16.421875" style="27" customWidth="1"/>
    <col min="2" max="2" width="4.28125" style="27" customWidth="1"/>
    <col min="3" max="3" width="4.140625" style="27" customWidth="1"/>
    <col min="4" max="4" width="3.8515625" style="27" customWidth="1"/>
    <col min="5" max="5" width="22.140625" style="27" customWidth="1"/>
    <col min="6" max="6" width="8.00390625" style="27" customWidth="1"/>
    <col min="7" max="7" width="0.5625" style="85" customWidth="1"/>
    <col min="8" max="8" width="14.57421875" style="27" customWidth="1"/>
    <col min="9" max="9" width="0.5625" style="27" customWidth="1"/>
    <col min="10" max="10" width="14.57421875" style="27" customWidth="1"/>
    <col min="11" max="11" width="0.5625" style="27" customWidth="1"/>
    <col min="12" max="12" width="14.57421875" style="27" customWidth="1"/>
    <col min="13" max="13" width="0.5625" style="27" customWidth="1"/>
    <col min="14" max="14" width="14.57421875" style="27" customWidth="1"/>
    <col min="15" max="15" width="2.28125" style="27" customWidth="1"/>
    <col min="16" max="16384" width="11.7109375" style="27" customWidth="1"/>
  </cols>
  <sheetData>
    <row r="1" spans="2:15" ht="15.75" customHeight="1">
      <c r="B1" s="23" t="s">
        <v>24</v>
      </c>
      <c r="C1" s="24"/>
      <c r="D1" s="24"/>
      <c r="E1" s="25"/>
      <c r="F1" s="25"/>
      <c r="G1" s="26"/>
      <c r="H1" s="25"/>
      <c r="I1" s="25"/>
      <c r="J1" s="25"/>
      <c r="K1" s="25"/>
      <c r="L1" s="25"/>
      <c r="M1" s="25"/>
      <c r="N1" s="25"/>
      <c r="O1" s="25"/>
    </row>
    <row r="2" spans="2:15" ht="15.75" customHeight="1">
      <c r="B2" s="82" t="s">
        <v>25</v>
      </c>
      <c r="C2" s="82"/>
      <c r="D2" s="82"/>
      <c r="E2" s="82"/>
      <c r="F2" s="82"/>
      <c r="G2" s="82"/>
      <c r="H2" s="82"/>
      <c r="I2" s="82"/>
      <c r="J2" s="82"/>
      <c r="K2" s="82"/>
      <c r="L2" s="82"/>
      <c r="M2" s="82"/>
      <c r="N2" s="82"/>
      <c r="O2" s="25"/>
    </row>
    <row r="3" spans="2:15" ht="15" customHeight="1">
      <c r="B3" s="28"/>
      <c r="C3" s="28"/>
      <c r="D3" s="28"/>
      <c r="E3" s="28"/>
      <c r="F3" s="28"/>
      <c r="G3" s="28"/>
      <c r="H3" s="28"/>
      <c r="I3" s="28"/>
      <c r="J3" s="28"/>
      <c r="K3" s="28"/>
      <c r="L3" s="28"/>
      <c r="M3" s="28"/>
      <c r="N3" s="28"/>
      <c r="O3" s="25"/>
    </row>
    <row r="4" spans="2:15" ht="15" customHeight="1">
      <c r="B4" s="28"/>
      <c r="C4" s="28"/>
      <c r="D4" s="28"/>
      <c r="E4" s="28"/>
      <c r="F4" s="28"/>
      <c r="G4" s="28"/>
      <c r="H4" s="28"/>
      <c r="I4" s="28"/>
      <c r="J4" s="28"/>
      <c r="K4" s="28"/>
      <c r="L4" s="28"/>
      <c r="M4" s="28"/>
      <c r="N4" s="28"/>
      <c r="O4" s="25"/>
    </row>
    <row r="5" spans="2:15" ht="15.75" customHeight="1">
      <c r="B5" s="165" t="s">
        <v>26</v>
      </c>
      <c r="C5" s="165"/>
      <c r="D5" s="165"/>
      <c r="E5" s="165"/>
      <c r="F5" s="165"/>
      <c r="G5" s="165"/>
      <c r="H5" s="165"/>
      <c r="I5" s="165"/>
      <c r="J5" s="165"/>
      <c r="K5" s="165"/>
      <c r="L5" s="165"/>
      <c r="M5" s="165"/>
      <c r="N5" s="165"/>
      <c r="O5" s="25"/>
    </row>
    <row r="6" spans="2:15" ht="15.75" customHeight="1">
      <c r="B6" s="29" t="s">
        <v>27</v>
      </c>
      <c r="C6" s="5"/>
      <c r="D6" s="5"/>
      <c r="E6" s="5"/>
      <c r="F6" s="5"/>
      <c r="G6" s="5"/>
      <c r="H6" s="5"/>
      <c r="I6" s="5"/>
      <c r="J6" s="5"/>
      <c r="K6" s="5"/>
      <c r="L6" s="5"/>
      <c r="M6" s="5"/>
      <c r="N6" s="5"/>
      <c r="O6" s="25"/>
    </row>
    <row r="7" spans="2:15" ht="6" customHeight="1">
      <c r="B7" s="24"/>
      <c r="C7" s="30"/>
      <c r="D7" s="24"/>
      <c r="E7" s="25"/>
      <c r="F7" s="25"/>
      <c r="G7" s="5"/>
      <c r="H7" s="26"/>
      <c r="I7" s="26"/>
      <c r="J7" s="26"/>
      <c r="K7" s="26"/>
      <c r="L7" s="26"/>
      <c r="M7" s="26"/>
      <c r="N7" s="25"/>
      <c r="O7" s="25"/>
    </row>
    <row r="8" spans="2:15" ht="15.75" customHeight="1">
      <c r="B8" s="24"/>
      <c r="C8" s="30"/>
      <c r="D8" s="24"/>
      <c r="E8" s="25"/>
      <c r="F8" s="25"/>
      <c r="G8" s="5"/>
      <c r="H8" s="5"/>
      <c r="I8" s="26"/>
      <c r="J8" s="5"/>
      <c r="K8" s="26"/>
      <c r="L8" s="5" t="s">
        <v>28</v>
      </c>
      <c r="M8" s="26"/>
      <c r="N8" s="5" t="s">
        <v>28</v>
      </c>
      <c r="O8" s="25"/>
    </row>
    <row r="9" spans="2:15" ht="15.75" customHeight="1">
      <c r="B9" s="30"/>
      <c r="C9" s="24"/>
      <c r="D9" s="24"/>
      <c r="E9" s="25"/>
      <c r="F9" s="25"/>
      <c r="G9" s="26"/>
      <c r="I9" s="31"/>
      <c r="J9" s="31"/>
      <c r="K9" s="25"/>
      <c r="L9" s="31" t="s">
        <v>29</v>
      </c>
      <c r="M9" s="25"/>
      <c r="N9" s="31" t="s">
        <v>30</v>
      </c>
      <c r="O9" s="25"/>
    </row>
    <row r="10" spans="2:15" ht="15.75" customHeight="1">
      <c r="B10" s="24"/>
      <c r="C10" s="24"/>
      <c r="D10" s="24"/>
      <c r="E10" s="25"/>
      <c r="F10" s="5"/>
      <c r="G10" s="26"/>
      <c r="H10" s="5"/>
      <c r="I10" s="5"/>
      <c r="J10" s="5"/>
      <c r="K10" s="25"/>
      <c r="L10" s="5" t="s">
        <v>8</v>
      </c>
      <c r="M10" s="25"/>
      <c r="N10" s="5" t="s">
        <v>8</v>
      </c>
      <c r="O10" s="25"/>
    </row>
    <row r="11" spans="2:15" ht="15.75" customHeight="1">
      <c r="B11" s="23" t="s">
        <v>31</v>
      </c>
      <c r="C11" s="24"/>
      <c r="D11" s="24"/>
      <c r="E11" s="25"/>
      <c r="F11" s="5"/>
      <c r="G11" s="26"/>
      <c r="K11" s="25"/>
      <c r="L11" s="5"/>
      <c r="M11" s="25"/>
      <c r="N11" s="5"/>
      <c r="O11" s="25"/>
    </row>
    <row r="12" spans="2:15" ht="7.5" customHeight="1">
      <c r="B12" s="23"/>
      <c r="C12" s="24"/>
      <c r="D12" s="24"/>
      <c r="E12" s="25"/>
      <c r="F12" s="5"/>
      <c r="G12" s="26"/>
      <c r="K12" s="25"/>
      <c r="L12" s="5"/>
      <c r="M12" s="25"/>
      <c r="N12" s="5"/>
      <c r="O12" s="25"/>
    </row>
    <row r="13" spans="2:15" ht="15.75" customHeight="1">
      <c r="B13" s="23" t="s">
        <v>32</v>
      </c>
      <c r="D13" s="24"/>
      <c r="E13" s="25"/>
      <c r="F13" s="5"/>
      <c r="G13" s="26"/>
      <c r="K13" s="25"/>
      <c r="L13" s="5"/>
      <c r="M13" s="25"/>
      <c r="N13" s="5"/>
      <c r="O13" s="25"/>
    </row>
    <row r="14" spans="2:15" ht="7.5" customHeight="1">
      <c r="B14" s="23"/>
      <c r="D14" s="24"/>
      <c r="E14" s="25"/>
      <c r="F14" s="5"/>
      <c r="G14" s="26"/>
      <c r="K14" s="25"/>
      <c r="L14" s="5"/>
      <c r="M14" s="25"/>
      <c r="N14" s="5"/>
      <c r="O14" s="25"/>
    </row>
    <row r="15" spans="3:15" ht="15.75" customHeight="1">
      <c r="C15" s="32" t="s">
        <v>33</v>
      </c>
      <c r="D15" s="24"/>
      <c r="E15" s="25"/>
      <c r="F15" s="26"/>
      <c r="G15" s="26"/>
      <c r="H15" s="33"/>
      <c r="I15" s="33"/>
      <c r="J15" s="33"/>
      <c r="K15" s="25"/>
      <c r="L15" s="34">
        <f>45476279/1000+0.3</f>
        <v>45476.579000000005</v>
      </c>
      <c r="M15" s="35"/>
      <c r="N15" s="35">
        <f>38696011/1000</f>
        <v>38696.011</v>
      </c>
      <c r="O15" s="25"/>
    </row>
    <row r="16" spans="3:15" ht="13.5" customHeight="1">
      <c r="C16" s="32" t="s">
        <v>34</v>
      </c>
      <c r="D16" s="24"/>
      <c r="E16" s="25"/>
      <c r="F16" s="26"/>
      <c r="G16" s="26"/>
      <c r="H16" s="33"/>
      <c r="I16" s="33"/>
      <c r="J16" s="33"/>
      <c r="K16" s="25"/>
      <c r="L16" s="33">
        <f>(1211365)/1000</f>
        <v>1211.365</v>
      </c>
      <c r="M16" s="35"/>
      <c r="N16" s="35">
        <v>757.38</v>
      </c>
      <c r="O16" s="25"/>
    </row>
    <row r="17" spans="2:15" ht="3.75" customHeight="1">
      <c r="B17" s="29"/>
      <c r="C17" s="24"/>
      <c r="D17" s="24"/>
      <c r="E17" s="25"/>
      <c r="F17" s="26"/>
      <c r="G17" s="26"/>
      <c r="H17" s="36"/>
      <c r="I17" s="36"/>
      <c r="J17" s="36"/>
      <c r="K17" s="25"/>
      <c r="L17" s="37"/>
      <c r="M17" s="35"/>
      <c r="N17" s="37"/>
      <c r="O17" s="25"/>
    </row>
    <row r="18" spans="2:15" ht="3.75" customHeight="1">
      <c r="B18" s="29"/>
      <c r="C18" s="24"/>
      <c r="D18" s="24"/>
      <c r="E18" s="25"/>
      <c r="F18" s="26"/>
      <c r="G18" s="26"/>
      <c r="K18" s="25"/>
      <c r="L18" s="35"/>
      <c r="M18" s="35"/>
      <c r="N18" s="35"/>
      <c r="O18" s="25"/>
    </row>
    <row r="19" spans="2:15" ht="15.75" customHeight="1">
      <c r="B19" s="29"/>
      <c r="C19" s="24"/>
      <c r="D19" s="24"/>
      <c r="E19" s="25"/>
      <c r="F19" s="26"/>
      <c r="G19" s="26"/>
      <c r="H19" s="36"/>
      <c r="I19" s="35"/>
      <c r="J19" s="35"/>
      <c r="K19" s="25"/>
      <c r="L19" s="36">
        <f>SUM(L15:L18)</f>
        <v>46687.944</v>
      </c>
      <c r="M19" s="36"/>
      <c r="N19" s="36">
        <f>SUM(N15:N18)</f>
        <v>39453.390999999996</v>
      </c>
      <c r="O19" s="25"/>
    </row>
    <row r="20" spans="2:15" ht="3.75" customHeight="1">
      <c r="B20" s="23"/>
      <c r="D20" s="24"/>
      <c r="E20" s="25"/>
      <c r="F20" s="26"/>
      <c r="G20" s="26"/>
      <c r="H20" s="35"/>
      <c r="I20" s="35"/>
      <c r="J20" s="35"/>
      <c r="K20" s="25"/>
      <c r="L20" s="37"/>
      <c r="M20" s="35"/>
      <c r="N20" s="37"/>
      <c r="O20" s="25"/>
    </row>
    <row r="21" spans="2:15" ht="3.75" customHeight="1">
      <c r="B21" s="23"/>
      <c r="D21" s="24"/>
      <c r="E21" s="25"/>
      <c r="F21" s="26"/>
      <c r="G21" s="26"/>
      <c r="H21" s="35"/>
      <c r="I21" s="35"/>
      <c r="J21" s="35"/>
      <c r="K21" s="25"/>
      <c r="L21" s="36"/>
      <c r="M21" s="35"/>
      <c r="N21" s="36"/>
      <c r="O21" s="25"/>
    </row>
    <row r="22" spans="2:15" ht="15.75" customHeight="1">
      <c r="B22" s="23" t="s">
        <v>35</v>
      </c>
      <c r="D22" s="24"/>
      <c r="E22" s="25"/>
      <c r="F22" s="26"/>
      <c r="G22" s="26"/>
      <c r="H22" s="35"/>
      <c r="I22" s="35"/>
      <c r="J22" s="35"/>
      <c r="K22" s="25"/>
      <c r="L22" s="35"/>
      <c r="M22" s="35"/>
      <c r="N22" s="35"/>
      <c r="O22" s="25"/>
    </row>
    <row r="23" spans="2:15" ht="3.75" customHeight="1">
      <c r="B23" s="23"/>
      <c r="D23" s="24"/>
      <c r="E23" s="25"/>
      <c r="F23" s="26"/>
      <c r="G23" s="26"/>
      <c r="H23" s="35"/>
      <c r="I23" s="35"/>
      <c r="J23" s="35"/>
      <c r="K23" s="25"/>
      <c r="L23" s="35"/>
      <c r="M23" s="35"/>
      <c r="N23" s="35"/>
      <c r="O23" s="25"/>
    </row>
    <row r="24" spans="2:15" ht="15.75" customHeight="1">
      <c r="B24" s="23"/>
      <c r="C24" s="24" t="s">
        <v>36</v>
      </c>
      <c r="D24" s="24"/>
      <c r="E24" s="25"/>
      <c r="F24" s="26"/>
      <c r="G24" s="26"/>
      <c r="I24" s="38"/>
      <c r="J24" s="38"/>
      <c r="K24" s="25"/>
      <c r="L24" s="36">
        <v>18912.148</v>
      </c>
      <c r="M24" s="36"/>
      <c r="N24" s="33">
        <v>18533.816</v>
      </c>
      <c r="O24" s="25"/>
    </row>
    <row r="25" spans="2:15" ht="15.75" customHeight="1">
      <c r="B25" s="23"/>
      <c r="C25" s="24" t="s">
        <v>37</v>
      </c>
      <c r="D25" s="24"/>
      <c r="E25" s="25"/>
      <c r="F25" s="39"/>
      <c r="G25" s="26"/>
      <c r="I25" s="33"/>
      <c r="J25" s="33"/>
      <c r="K25" s="25"/>
      <c r="L25" s="36">
        <v>29593.008</v>
      </c>
      <c r="M25" s="36"/>
      <c r="N25" s="33">
        <v>28346.889</v>
      </c>
      <c r="O25" s="25"/>
    </row>
    <row r="26" spans="2:15" ht="15.75" customHeight="1">
      <c r="B26" s="23"/>
      <c r="C26" s="24" t="s">
        <v>38</v>
      </c>
      <c r="D26" s="24"/>
      <c r="E26" s="25"/>
      <c r="F26" s="26"/>
      <c r="G26" s="26"/>
      <c r="I26" s="38"/>
      <c r="J26" s="38"/>
      <c r="K26" s="25"/>
      <c r="L26" s="36">
        <v>1689.336</v>
      </c>
      <c r="M26" s="36"/>
      <c r="N26" s="33">
        <f>2318.718</f>
        <v>2318.718</v>
      </c>
      <c r="O26" s="25"/>
    </row>
    <row r="27" spans="2:15" ht="15.75" customHeight="1">
      <c r="B27" s="24"/>
      <c r="C27" s="24" t="s">
        <v>39</v>
      </c>
      <c r="D27" s="24"/>
      <c r="E27" s="25"/>
      <c r="F27" s="39"/>
      <c r="G27" s="26"/>
      <c r="I27" s="38"/>
      <c r="J27" s="40"/>
      <c r="K27" s="25"/>
      <c r="L27" s="36">
        <v>19678.776</v>
      </c>
      <c r="M27" s="36"/>
      <c r="N27" s="33">
        <v>12383.884</v>
      </c>
      <c r="O27" s="25"/>
    </row>
    <row r="28" spans="2:15" ht="7.5" customHeight="1">
      <c r="B28" s="24"/>
      <c r="C28" s="24"/>
      <c r="D28" s="24"/>
      <c r="E28" s="25"/>
      <c r="F28" s="30"/>
      <c r="G28" s="26"/>
      <c r="H28" s="36"/>
      <c r="I28" s="36"/>
      <c r="J28" s="36"/>
      <c r="K28" s="25"/>
      <c r="L28" s="36"/>
      <c r="M28" s="36"/>
      <c r="N28" s="36"/>
      <c r="O28" s="25"/>
    </row>
    <row r="29" spans="2:15" ht="15.75" customHeight="1">
      <c r="B29" s="23"/>
      <c r="C29" s="24"/>
      <c r="D29" s="24"/>
      <c r="E29" s="25"/>
      <c r="F29" s="30"/>
      <c r="G29" s="26"/>
      <c r="H29" s="36"/>
      <c r="I29" s="36"/>
      <c r="J29" s="36"/>
      <c r="K29" s="25"/>
      <c r="L29" s="36">
        <f>SUM(L24:L27)</f>
        <v>69873.26800000001</v>
      </c>
      <c r="M29" s="36"/>
      <c r="N29" s="36">
        <f>SUM(N24:N27)+0.3</f>
        <v>61583.607</v>
      </c>
      <c r="O29" s="25"/>
    </row>
    <row r="30" spans="2:15" ht="7.5" customHeight="1">
      <c r="B30" s="24"/>
      <c r="C30" s="24"/>
      <c r="D30" s="24"/>
      <c r="E30" s="25"/>
      <c r="F30" s="30"/>
      <c r="G30" s="26"/>
      <c r="H30" s="36"/>
      <c r="I30" s="36"/>
      <c r="J30" s="36"/>
      <c r="K30" s="25"/>
      <c r="L30" s="36"/>
      <c r="M30" s="36"/>
      <c r="N30" s="36"/>
      <c r="O30" s="25"/>
    </row>
    <row r="31" spans="2:15" ht="3.75" customHeight="1">
      <c r="B31" s="24"/>
      <c r="C31" s="24"/>
      <c r="D31" s="24"/>
      <c r="E31" s="25"/>
      <c r="F31" s="30"/>
      <c r="G31" s="26"/>
      <c r="H31" s="36"/>
      <c r="I31" s="36"/>
      <c r="J31" s="36"/>
      <c r="K31" s="25"/>
      <c r="L31" s="36"/>
      <c r="M31" s="36"/>
      <c r="N31" s="36"/>
      <c r="O31" s="25"/>
    </row>
    <row r="32" spans="2:15" ht="15" customHeight="1">
      <c r="B32" s="41" t="s">
        <v>40</v>
      </c>
      <c r="G32" s="27"/>
      <c r="L32" s="42">
        <f>+L19+L29</f>
        <v>116561.21200000001</v>
      </c>
      <c r="N32" s="42">
        <f>+N19+N29</f>
        <v>101036.99799999999</v>
      </c>
      <c r="O32" s="25"/>
    </row>
    <row r="33" spans="2:15" ht="3.75" customHeight="1" thickBot="1">
      <c r="B33" s="23"/>
      <c r="C33" s="24"/>
      <c r="D33" s="24"/>
      <c r="E33" s="25"/>
      <c r="F33" s="39"/>
      <c r="G33" s="26"/>
      <c r="H33" s="43"/>
      <c r="I33" s="43"/>
      <c r="J33" s="43"/>
      <c r="K33" s="25"/>
      <c r="L33" s="44"/>
      <c r="M33" s="45"/>
      <c r="N33" s="44"/>
      <c r="O33" s="25"/>
    </row>
    <row r="34" spans="2:15" ht="3.75" customHeight="1">
      <c r="B34" s="23"/>
      <c r="C34" s="24"/>
      <c r="D34" s="24"/>
      <c r="E34" s="25"/>
      <c r="F34" s="39"/>
      <c r="G34" s="26"/>
      <c r="H34" s="43"/>
      <c r="I34" s="43"/>
      <c r="J34" s="43"/>
      <c r="K34" s="25"/>
      <c r="L34" s="43"/>
      <c r="M34" s="45"/>
      <c r="N34" s="43"/>
      <c r="O34" s="25"/>
    </row>
    <row r="35" spans="2:15" ht="15.75" customHeight="1">
      <c r="B35" s="46" t="s">
        <v>41</v>
      </c>
      <c r="C35" s="24"/>
      <c r="D35" s="24"/>
      <c r="E35" s="25"/>
      <c r="F35" s="39"/>
      <c r="G35" s="26"/>
      <c r="K35" s="25"/>
      <c r="L35" s="35"/>
      <c r="M35" s="47"/>
      <c r="N35" s="35"/>
      <c r="O35" s="25"/>
    </row>
    <row r="36" spans="2:15" ht="15.75" customHeight="1">
      <c r="B36" s="46" t="s">
        <v>42</v>
      </c>
      <c r="C36" s="24"/>
      <c r="D36" s="24"/>
      <c r="E36" s="25"/>
      <c r="F36" s="39"/>
      <c r="G36" s="26"/>
      <c r="K36" s="25"/>
      <c r="L36" s="35"/>
      <c r="M36" s="47"/>
      <c r="N36" s="35"/>
      <c r="O36" s="25"/>
    </row>
    <row r="37" spans="2:15" ht="15.75" customHeight="1">
      <c r="B37" s="46"/>
      <c r="C37" s="23" t="s">
        <v>43</v>
      </c>
      <c r="D37" s="24"/>
      <c r="E37" s="25"/>
      <c r="F37" s="39"/>
      <c r="G37" s="26"/>
      <c r="K37" s="25"/>
      <c r="L37" s="35"/>
      <c r="M37" s="47"/>
      <c r="N37" s="35"/>
      <c r="O37" s="25"/>
    </row>
    <row r="38" spans="2:15" ht="3.75" customHeight="1">
      <c r="B38" s="23"/>
      <c r="C38" s="24"/>
      <c r="D38" s="24"/>
      <c r="E38" s="25"/>
      <c r="F38" s="39"/>
      <c r="G38" s="26"/>
      <c r="K38" s="25"/>
      <c r="L38" s="35"/>
      <c r="M38" s="47"/>
      <c r="N38" s="35"/>
      <c r="O38" s="25"/>
    </row>
    <row r="39" spans="2:15" ht="15.75" customHeight="1">
      <c r="B39" s="23" t="s">
        <v>44</v>
      </c>
      <c r="C39" s="24"/>
      <c r="D39" s="24"/>
      <c r="E39" s="25"/>
      <c r="F39" s="39"/>
      <c r="G39" s="26"/>
      <c r="I39" s="33"/>
      <c r="J39" s="33"/>
      <c r="K39" s="25"/>
      <c r="L39" s="35">
        <v>27400</v>
      </c>
      <c r="M39" s="35"/>
      <c r="N39" s="33">
        <v>23400</v>
      </c>
      <c r="O39" s="25"/>
    </row>
    <row r="40" spans="2:15" ht="15.75" customHeight="1">
      <c r="B40" s="23" t="s">
        <v>45</v>
      </c>
      <c r="C40" s="24"/>
      <c r="D40" s="24"/>
      <c r="E40" s="25"/>
      <c r="F40" s="39"/>
      <c r="G40" s="26"/>
      <c r="I40" s="38"/>
      <c r="J40" s="38"/>
      <c r="K40" s="25"/>
      <c r="L40" s="48">
        <v>6770.342</v>
      </c>
      <c r="M40" s="35"/>
      <c r="N40" s="38">
        <v>4632.643</v>
      </c>
      <c r="O40" s="25"/>
    </row>
    <row r="41" spans="2:15" ht="3.75" customHeight="1">
      <c r="B41" s="23"/>
      <c r="C41" s="23"/>
      <c r="D41" s="24"/>
      <c r="E41" s="25"/>
      <c r="F41" s="39"/>
      <c r="G41" s="26"/>
      <c r="H41" s="36"/>
      <c r="I41" s="36"/>
      <c r="J41" s="36"/>
      <c r="K41" s="25"/>
      <c r="L41" s="36"/>
      <c r="M41" s="35"/>
      <c r="N41" s="36"/>
      <c r="O41" s="25"/>
    </row>
    <row r="42" spans="2:15" ht="3.75" customHeight="1">
      <c r="B42" s="23"/>
      <c r="C42" s="23"/>
      <c r="D42" s="24"/>
      <c r="E42" s="25"/>
      <c r="F42" s="39"/>
      <c r="G42" s="26"/>
      <c r="H42" s="36"/>
      <c r="I42" s="36"/>
      <c r="J42" s="36"/>
      <c r="K42" s="25"/>
      <c r="L42" s="36"/>
      <c r="M42" s="35"/>
      <c r="N42" s="36"/>
      <c r="O42" s="25"/>
    </row>
    <row r="43" spans="2:15" ht="15.75" customHeight="1">
      <c r="B43" s="23"/>
      <c r="C43" s="24"/>
      <c r="D43" s="24"/>
      <c r="E43" s="25"/>
      <c r="F43" s="39"/>
      <c r="G43" s="26"/>
      <c r="H43" s="36"/>
      <c r="I43" s="36"/>
      <c r="J43" s="36"/>
      <c r="K43" s="25"/>
      <c r="L43" s="36">
        <f>SUM(L39:L40)</f>
        <v>34170.342</v>
      </c>
      <c r="M43" s="36"/>
      <c r="N43" s="36">
        <f>SUM(N39:N40)</f>
        <v>28032.643</v>
      </c>
      <c r="O43" s="49"/>
    </row>
    <row r="44" spans="2:15" ht="3.75" customHeight="1" thickBot="1">
      <c r="B44" s="23"/>
      <c r="C44" s="24"/>
      <c r="D44" s="24"/>
      <c r="E44" s="25"/>
      <c r="F44" s="39"/>
      <c r="G44" s="26"/>
      <c r="K44" s="50"/>
      <c r="L44" s="44"/>
      <c r="M44" s="45"/>
      <c r="N44" s="44"/>
      <c r="O44" s="49"/>
    </row>
    <row r="45" spans="2:15" ht="15.75">
      <c r="B45" s="23" t="s">
        <v>46</v>
      </c>
      <c r="C45" s="24"/>
      <c r="D45" s="24"/>
      <c r="E45" s="25"/>
      <c r="F45" s="39"/>
      <c r="G45" s="26"/>
      <c r="L45" s="51"/>
      <c r="M45" s="54"/>
      <c r="N45" s="54"/>
      <c r="O45" s="49"/>
    </row>
    <row r="46" spans="2:15" ht="3.75" customHeight="1">
      <c r="B46" s="23"/>
      <c r="C46" s="24"/>
      <c r="D46" s="24"/>
      <c r="E46" s="25"/>
      <c r="F46" s="39"/>
      <c r="G46" s="26"/>
      <c r="L46" s="51"/>
      <c r="M46" s="54"/>
      <c r="N46" s="54"/>
      <c r="O46" s="49"/>
    </row>
    <row r="47" spans="2:15" ht="15.75" customHeight="1">
      <c r="B47" s="23" t="s">
        <v>47</v>
      </c>
      <c r="C47" s="24"/>
      <c r="D47" s="24"/>
      <c r="E47" s="25"/>
      <c r="F47" s="39"/>
      <c r="G47" s="26"/>
      <c r="L47" s="51"/>
      <c r="M47" s="54"/>
      <c r="N47" s="54"/>
      <c r="O47" s="49"/>
    </row>
    <row r="48" spans="2:15" ht="3.75" customHeight="1">
      <c r="B48" s="23"/>
      <c r="C48" s="24"/>
      <c r="D48" s="24"/>
      <c r="E48" s="25"/>
      <c r="F48" s="39"/>
      <c r="G48" s="26"/>
      <c r="L48" s="51"/>
      <c r="M48" s="54"/>
      <c r="N48" s="54"/>
      <c r="O48" s="49"/>
    </row>
    <row r="49" spans="2:15" ht="15.75" customHeight="1">
      <c r="B49" s="23"/>
      <c r="C49" s="24" t="s">
        <v>48</v>
      </c>
      <c r="D49" s="24"/>
      <c r="E49" s="25"/>
      <c r="F49" s="39"/>
      <c r="G49" s="26"/>
      <c r="I49" s="38"/>
      <c r="J49" s="38"/>
      <c r="L49" s="51">
        <v>9313.83</v>
      </c>
      <c r="M49" s="54"/>
      <c r="N49" s="38">
        <v>6074.347</v>
      </c>
      <c r="O49" s="49"/>
    </row>
    <row r="50" spans="2:15" ht="15.75" customHeight="1">
      <c r="B50" s="23"/>
      <c r="C50" s="24" t="s">
        <v>49</v>
      </c>
      <c r="D50" s="24"/>
      <c r="E50" s="25"/>
      <c r="F50" s="39"/>
      <c r="G50" s="26"/>
      <c r="I50" s="33"/>
      <c r="J50" s="33"/>
      <c r="L50" s="55">
        <v>2437.484</v>
      </c>
      <c r="M50" s="54"/>
      <c r="N50" s="33">
        <v>2210.748</v>
      </c>
      <c r="O50" s="49"/>
    </row>
    <row r="51" spans="2:15" ht="3.75" customHeight="1">
      <c r="B51" s="23"/>
      <c r="C51" s="24"/>
      <c r="D51" s="24"/>
      <c r="E51" s="25"/>
      <c r="F51" s="39"/>
      <c r="G51" s="26"/>
      <c r="I51" s="33"/>
      <c r="J51" s="33"/>
      <c r="L51" s="56"/>
      <c r="M51" s="54"/>
      <c r="N51" s="57"/>
      <c r="O51" s="49"/>
    </row>
    <row r="52" spans="2:15" ht="3.75" customHeight="1">
      <c r="B52" s="23"/>
      <c r="C52" s="24"/>
      <c r="D52" s="24"/>
      <c r="E52" s="25"/>
      <c r="F52" s="39"/>
      <c r="G52" s="26"/>
      <c r="I52" s="33"/>
      <c r="J52" s="33"/>
      <c r="L52" s="55"/>
      <c r="M52" s="54"/>
      <c r="N52" s="33"/>
      <c r="O52" s="49"/>
    </row>
    <row r="53" spans="2:15" ht="15.75" customHeight="1">
      <c r="B53" s="23"/>
      <c r="C53" s="24"/>
      <c r="D53" s="24"/>
      <c r="E53" s="25"/>
      <c r="F53" s="39"/>
      <c r="G53" s="26"/>
      <c r="H53" s="42"/>
      <c r="I53" s="42"/>
      <c r="J53" s="42"/>
      <c r="L53" s="42">
        <f>SUM(L49:L50)</f>
        <v>11751.314</v>
      </c>
      <c r="M53" s="54"/>
      <c r="N53" s="42">
        <f>SUM(N49:N50)</f>
        <v>8285.095</v>
      </c>
      <c r="O53" s="49"/>
    </row>
    <row r="54" spans="2:15" ht="3.75" customHeight="1">
      <c r="B54" s="23"/>
      <c r="C54" s="24"/>
      <c r="D54" s="24"/>
      <c r="E54" s="25"/>
      <c r="F54" s="39"/>
      <c r="G54" s="26"/>
      <c r="H54" s="42"/>
      <c r="I54" s="42"/>
      <c r="J54" s="42"/>
      <c r="L54" s="58"/>
      <c r="M54" s="54"/>
      <c r="N54" s="57"/>
      <c r="O54" s="49"/>
    </row>
    <row r="55" spans="2:15" ht="3.75" customHeight="1">
      <c r="B55" s="23"/>
      <c r="C55" s="24"/>
      <c r="D55" s="24"/>
      <c r="E55" s="25"/>
      <c r="F55" s="25"/>
      <c r="G55" s="26"/>
      <c r="H55" s="36"/>
      <c r="I55" s="36"/>
      <c r="J55" s="36"/>
      <c r="K55" s="25"/>
      <c r="L55" s="36"/>
      <c r="M55" s="45"/>
      <c r="N55" s="45"/>
      <c r="O55" s="49"/>
    </row>
    <row r="56" spans="2:15" ht="15" customHeight="1">
      <c r="B56" s="23" t="s">
        <v>50</v>
      </c>
      <c r="C56" s="24"/>
      <c r="D56" s="24"/>
      <c r="E56" s="25"/>
      <c r="F56" s="39"/>
      <c r="G56" s="26"/>
      <c r="K56" s="25"/>
      <c r="L56" s="36"/>
      <c r="M56" s="36"/>
      <c r="N56" s="36"/>
      <c r="O56" s="49"/>
    </row>
    <row r="57" spans="2:15" ht="3.75" customHeight="1">
      <c r="B57" s="23"/>
      <c r="C57" s="24"/>
      <c r="D57" s="24"/>
      <c r="E57" s="25"/>
      <c r="F57" s="39"/>
      <c r="G57" s="26"/>
      <c r="K57" s="25"/>
      <c r="L57" s="36"/>
      <c r="M57" s="36"/>
      <c r="N57" s="36"/>
      <c r="O57" s="49"/>
    </row>
    <row r="58" spans="2:15" ht="15" customHeight="1">
      <c r="B58" s="24"/>
      <c r="C58" s="24" t="s">
        <v>51</v>
      </c>
      <c r="D58" s="24"/>
      <c r="E58" s="25"/>
      <c r="F58" s="39"/>
      <c r="G58" s="26"/>
      <c r="H58" s="36"/>
      <c r="I58" s="36"/>
      <c r="J58" s="36"/>
      <c r="K58" s="25"/>
      <c r="L58" s="36">
        <v>1424.96</v>
      </c>
      <c r="M58" s="36"/>
      <c r="N58" s="36">
        <v>1926.254</v>
      </c>
      <c r="O58" s="49"/>
    </row>
    <row r="59" spans="2:15" ht="15" customHeight="1">
      <c r="B59" s="24"/>
      <c r="C59" s="24" t="s">
        <v>52</v>
      </c>
      <c r="D59" s="24"/>
      <c r="E59" s="25"/>
      <c r="F59" s="39"/>
      <c r="G59" s="26"/>
      <c r="H59" s="33"/>
      <c r="I59" s="33"/>
      <c r="J59" s="33"/>
      <c r="K59" s="25"/>
      <c r="L59" s="34">
        <v>1883.927</v>
      </c>
      <c r="M59" s="36"/>
      <c r="N59" s="33">
        <v>1843.811</v>
      </c>
      <c r="O59" s="49"/>
    </row>
    <row r="60" spans="2:15" ht="15" customHeight="1">
      <c r="B60" s="24"/>
      <c r="C60" s="24" t="s">
        <v>53</v>
      </c>
      <c r="D60" s="24"/>
      <c r="E60" s="25"/>
      <c r="F60" s="39"/>
      <c r="G60" s="26"/>
      <c r="H60" s="33"/>
      <c r="I60" s="33"/>
      <c r="J60" s="33"/>
      <c r="K60" s="25"/>
      <c r="L60" s="36">
        <v>0</v>
      </c>
      <c r="M60" s="36"/>
      <c r="N60" s="36">
        <v>765</v>
      </c>
      <c r="O60" s="49"/>
    </row>
    <row r="61" spans="2:15" ht="15" customHeight="1">
      <c r="B61" s="24"/>
      <c r="C61" s="24" t="s">
        <v>54</v>
      </c>
      <c r="D61" s="24"/>
      <c r="E61" s="25"/>
      <c r="F61" s="39"/>
      <c r="G61" s="26"/>
      <c r="H61" s="33"/>
      <c r="I61" s="33"/>
      <c r="J61" s="33"/>
      <c r="K61" s="25"/>
      <c r="L61" s="36">
        <v>66958.302</v>
      </c>
      <c r="M61" s="36"/>
      <c r="N61" s="36">
        <v>59763.189</v>
      </c>
      <c r="O61" s="49"/>
    </row>
    <row r="62" spans="2:15" ht="15" customHeight="1">
      <c r="B62" s="24"/>
      <c r="C62" s="24" t="s">
        <v>55</v>
      </c>
      <c r="D62" s="24"/>
      <c r="E62" s="25"/>
      <c r="F62" s="39"/>
      <c r="G62" s="26"/>
      <c r="H62" s="59"/>
      <c r="I62" s="59"/>
      <c r="J62" s="59"/>
      <c r="K62" s="25"/>
      <c r="L62" s="59">
        <v>372.067</v>
      </c>
      <c r="M62" s="36"/>
      <c r="N62" s="59">
        <v>420.706</v>
      </c>
      <c r="O62" s="49"/>
    </row>
    <row r="63" spans="2:15" ht="6" customHeight="1">
      <c r="B63" s="24"/>
      <c r="C63" s="24"/>
      <c r="D63" s="24"/>
      <c r="E63" s="25"/>
      <c r="F63" s="39"/>
      <c r="G63" s="26"/>
      <c r="H63" s="36"/>
      <c r="I63" s="36"/>
      <c r="J63" s="36"/>
      <c r="K63" s="25"/>
      <c r="L63" s="36"/>
      <c r="M63" s="36"/>
      <c r="N63" s="36"/>
      <c r="O63" s="49"/>
    </row>
    <row r="64" spans="2:15" ht="15" customHeight="1">
      <c r="B64" s="24"/>
      <c r="C64" s="24"/>
      <c r="D64" s="24"/>
      <c r="E64" s="25"/>
      <c r="F64" s="39"/>
      <c r="G64" s="26"/>
      <c r="H64" s="36"/>
      <c r="I64" s="36"/>
      <c r="J64" s="36"/>
      <c r="K64" s="25"/>
      <c r="L64" s="36">
        <f>SUM(L58:L62)</f>
        <v>70639.256</v>
      </c>
      <c r="M64" s="36"/>
      <c r="N64" s="36">
        <f>SUM(N58:N62)</f>
        <v>64718.96</v>
      </c>
      <c r="O64" s="49"/>
    </row>
    <row r="65" spans="2:15" ht="3.75" customHeight="1">
      <c r="B65" s="24"/>
      <c r="C65" s="24"/>
      <c r="D65" s="24"/>
      <c r="E65" s="25"/>
      <c r="F65" s="39"/>
      <c r="G65" s="26"/>
      <c r="H65" s="36"/>
      <c r="I65" s="36"/>
      <c r="J65" s="36"/>
      <c r="K65" s="25"/>
      <c r="L65" s="37"/>
      <c r="M65" s="36"/>
      <c r="N65" s="37"/>
      <c r="O65" s="49"/>
    </row>
    <row r="66" spans="2:15" ht="3.75" customHeight="1">
      <c r="B66" s="24"/>
      <c r="C66" s="24"/>
      <c r="D66" s="24"/>
      <c r="E66" s="25"/>
      <c r="F66" s="39"/>
      <c r="G66" s="26"/>
      <c r="K66" s="25"/>
      <c r="L66" s="36"/>
      <c r="M66" s="36"/>
      <c r="N66" s="36"/>
      <c r="O66" s="49"/>
    </row>
    <row r="67" spans="2:15" ht="15" customHeight="1">
      <c r="B67" s="23" t="s">
        <v>56</v>
      </c>
      <c r="C67" s="24"/>
      <c r="D67" s="24"/>
      <c r="E67" s="25"/>
      <c r="F67" s="39"/>
      <c r="G67" s="26"/>
      <c r="H67" s="59"/>
      <c r="I67" s="59"/>
      <c r="J67" s="59"/>
      <c r="K67" s="25"/>
      <c r="L67" s="36">
        <f>L53+L64-0.1</f>
        <v>82390.46999999999</v>
      </c>
      <c r="M67" s="36"/>
      <c r="N67" s="36">
        <f>N53+N64</f>
        <v>73004.055</v>
      </c>
      <c r="O67" s="49"/>
    </row>
    <row r="68" spans="2:15" ht="3.75" customHeight="1">
      <c r="B68" s="23"/>
      <c r="C68" s="24"/>
      <c r="D68" s="24"/>
      <c r="E68" s="25"/>
      <c r="F68" s="39"/>
      <c r="G68" s="26"/>
      <c r="H68" s="36"/>
      <c r="I68" s="36"/>
      <c r="J68" s="36"/>
      <c r="K68" s="25"/>
      <c r="L68" s="36"/>
      <c r="M68" s="36"/>
      <c r="N68" s="36"/>
      <c r="O68" s="49"/>
    </row>
    <row r="69" spans="2:15" ht="3.75" customHeight="1">
      <c r="B69" s="23"/>
      <c r="C69" s="24"/>
      <c r="D69" s="24"/>
      <c r="E69" s="25"/>
      <c r="F69" s="39"/>
      <c r="G69" s="26"/>
      <c r="H69" s="36"/>
      <c r="I69" s="36"/>
      <c r="J69" s="36"/>
      <c r="K69" s="25"/>
      <c r="L69" s="36"/>
      <c r="M69" s="36"/>
      <c r="N69" s="36"/>
      <c r="O69" s="49"/>
    </row>
    <row r="70" spans="2:15" ht="15" customHeight="1">
      <c r="B70" s="23" t="s">
        <v>57</v>
      </c>
      <c r="C70" s="24"/>
      <c r="D70" s="24"/>
      <c r="E70" s="25"/>
      <c r="F70" s="39"/>
      <c r="G70" s="26"/>
      <c r="H70" s="36"/>
      <c r="I70" s="36"/>
      <c r="J70" s="36"/>
      <c r="K70" s="25"/>
      <c r="L70" s="36">
        <f>L67+L43</f>
        <v>116560.81199999998</v>
      </c>
      <c r="M70" s="36"/>
      <c r="N70" s="36">
        <f>N67+N43</f>
        <v>101036.69799999999</v>
      </c>
      <c r="O70" s="49"/>
    </row>
    <row r="71" spans="2:15" ht="3.75" customHeight="1" thickBot="1">
      <c r="B71" s="23"/>
      <c r="C71" s="24"/>
      <c r="D71" s="24"/>
      <c r="E71" s="25"/>
      <c r="F71" s="39"/>
      <c r="G71" s="26"/>
      <c r="H71" s="36"/>
      <c r="I71" s="36"/>
      <c r="J71" s="36"/>
      <c r="K71" s="25"/>
      <c r="L71" s="60"/>
      <c r="M71" s="36"/>
      <c r="N71" s="60"/>
      <c r="O71" s="49"/>
    </row>
    <row r="72" spans="2:15" ht="15" customHeight="1">
      <c r="B72" s="23"/>
      <c r="C72" s="24"/>
      <c r="D72" s="24"/>
      <c r="E72" s="25"/>
      <c r="F72" s="39"/>
      <c r="G72" s="26"/>
      <c r="H72" s="43"/>
      <c r="I72" s="43"/>
      <c r="J72" s="43"/>
      <c r="K72" s="25"/>
      <c r="L72" s="43"/>
      <c r="M72" s="45"/>
      <c r="N72" s="43"/>
      <c r="O72" s="49"/>
    </row>
    <row r="73" spans="2:15" ht="15" customHeight="1">
      <c r="B73" s="23"/>
      <c r="C73" s="24"/>
      <c r="D73" s="24"/>
      <c r="E73" s="25"/>
      <c r="F73" s="39"/>
      <c r="G73" s="26"/>
      <c r="H73" s="43"/>
      <c r="I73" s="43"/>
      <c r="J73" s="43"/>
      <c r="K73" s="25"/>
      <c r="L73" s="43"/>
      <c r="M73" s="45"/>
      <c r="N73" s="43"/>
      <c r="O73" s="49"/>
    </row>
    <row r="74" spans="2:15" ht="19.5" customHeight="1">
      <c r="B74" s="166" t="s">
        <v>58</v>
      </c>
      <c r="C74" s="166"/>
      <c r="D74" s="166"/>
      <c r="E74" s="166"/>
      <c r="F74" s="166"/>
      <c r="G74" s="166"/>
      <c r="H74" s="166"/>
      <c r="I74" s="166"/>
      <c r="J74" s="166"/>
      <c r="K74" s="166"/>
      <c r="L74" s="166"/>
      <c r="M74" s="166"/>
      <c r="N74" s="166"/>
      <c r="O74" s="49"/>
    </row>
    <row r="75" spans="2:15" ht="27.75" customHeight="1">
      <c r="B75" s="167"/>
      <c r="C75" s="167"/>
      <c r="D75" s="167"/>
      <c r="E75" s="167"/>
      <c r="F75" s="167"/>
      <c r="G75" s="167"/>
      <c r="H75" s="167"/>
      <c r="I75" s="167"/>
      <c r="J75" s="167"/>
      <c r="K75" s="167"/>
      <c r="L75" s="167"/>
      <c r="M75" s="167"/>
      <c r="N75" s="167"/>
      <c r="O75" s="49"/>
    </row>
    <row r="76" spans="2:15" ht="14.25" customHeight="1">
      <c r="B76" s="61"/>
      <c r="C76" s="62"/>
      <c r="D76" s="62"/>
      <c r="E76" s="63"/>
      <c r="F76" s="63"/>
      <c r="G76" s="64"/>
      <c r="H76" s="63"/>
      <c r="I76" s="63"/>
      <c r="J76" s="63"/>
      <c r="K76" s="63"/>
      <c r="L76" s="62"/>
      <c r="M76" s="65"/>
      <c r="N76" s="65"/>
      <c r="O76" s="25"/>
    </row>
    <row r="77" spans="2:15" ht="15.75" customHeight="1">
      <c r="B77" s="23" t="s">
        <v>24</v>
      </c>
      <c r="C77" s="30"/>
      <c r="D77" s="30"/>
      <c r="E77" s="30"/>
      <c r="F77" s="30"/>
      <c r="G77" s="30"/>
      <c r="H77" s="30"/>
      <c r="I77" s="30"/>
      <c r="J77" s="30"/>
      <c r="K77" s="30"/>
      <c r="L77" s="30"/>
      <c r="M77" s="30"/>
      <c r="N77" s="30"/>
      <c r="O77" s="25"/>
    </row>
    <row r="78" spans="2:15" ht="15.75" customHeight="1">
      <c r="B78" s="82" t="s">
        <v>25</v>
      </c>
      <c r="C78" s="82"/>
      <c r="D78" s="82"/>
      <c r="E78" s="82"/>
      <c r="F78" s="82"/>
      <c r="G78" s="82"/>
      <c r="H78" s="82"/>
      <c r="I78" s="82"/>
      <c r="J78" s="82"/>
      <c r="K78" s="82"/>
      <c r="L78" s="82"/>
      <c r="M78" s="82"/>
      <c r="N78" s="82"/>
      <c r="O78" s="25"/>
    </row>
    <row r="79" spans="2:15" ht="15" customHeight="1">
      <c r="B79" s="28"/>
      <c r="C79" s="28"/>
      <c r="D79" s="28"/>
      <c r="E79" s="28"/>
      <c r="F79" s="28"/>
      <c r="G79" s="28"/>
      <c r="H79" s="28"/>
      <c r="I79" s="28"/>
      <c r="J79" s="28"/>
      <c r="K79" s="28"/>
      <c r="L79" s="28"/>
      <c r="M79" s="28"/>
      <c r="N79" s="28"/>
      <c r="O79" s="25"/>
    </row>
    <row r="80" spans="2:15" ht="15" customHeight="1">
      <c r="B80" s="24"/>
      <c r="C80" s="24"/>
      <c r="D80" s="24"/>
      <c r="E80" s="25"/>
      <c r="F80" s="26"/>
      <c r="G80" s="26"/>
      <c r="H80" s="25"/>
      <c r="I80" s="25"/>
      <c r="J80" s="25"/>
      <c r="K80" s="25"/>
      <c r="L80" s="25"/>
      <c r="M80" s="25"/>
      <c r="N80" s="28"/>
      <c r="O80" s="25"/>
    </row>
    <row r="81" spans="2:15" ht="15.75" customHeight="1">
      <c r="B81" s="165" t="s">
        <v>59</v>
      </c>
      <c r="C81" s="165"/>
      <c r="D81" s="165"/>
      <c r="E81" s="165"/>
      <c r="F81" s="165"/>
      <c r="G81" s="165"/>
      <c r="H81" s="165"/>
      <c r="I81" s="165"/>
      <c r="J81" s="165"/>
      <c r="K81" s="165"/>
      <c r="L81" s="165"/>
      <c r="M81" s="165"/>
      <c r="N81" s="165"/>
      <c r="O81" s="25"/>
    </row>
    <row r="82" spans="2:15" ht="15.75" customHeight="1">
      <c r="B82" s="168" t="s">
        <v>60</v>
      </c>
      <c r="C82" s="168"/>
      <c r="D82" s="168"/>
      <c r="E82" s="168"/>
      <c r="F82" s="168"/>
      <c r="G82" s="168"/>
      <c r="H82" s="168"/>
      <c r="I82" s="168"/>
      <c r="J82" s="168"/>
      <c r="K82" s="168"/>
      <c r="L82" s="168"/>
      <c r="M82" s="168"/>
      <c r="N82" s="168"/>
      <c r="O82" s="25"/>
    </row>
    <row r="83" spans="2:15" ht="15.75" customHeight="1">
      <c r="B83" s="66"/>
      <c r="C83" s="66"/>
      <c r="D83" s="66"/>
      <c r="E83" s="66"/>
      <c r="F83" s="66"/>
      <c r="G83" s="66"/>
      <c r="H83" s="66"/>
      <c r="I83" s="66"/>
      <c r="J83" s="66"/>
      <c r="K83" s="66"/>
      <c r="L83" s="66"/>
      <c r="M83" s="66"/>
      <c r="N83" s="66"/>
      <c r="O83" s="25"/>
    </row>
    <row r="84" spans="2:15" ht="15.75" customHeight="1">
      <c r="B84" s="24"/>
      <c r="C84" s="30"/>
      <c r="D84" s="28"/>
      <c r="E84" s="32"/>
      <c r="F84" s="25"/>
      <c r="G84" s="31"/>
      <c r="H84" s="26"/>
      <c r="I84" s="26"/>
      <c r="J84" s="26"/>
      <c r="K84" s="26"/>
      <c r="L84" s="26"/>
      <c r="M84" s="26"/>
      <c r="N84" s="25"/>
      <c r="O84" s="25"/>
    </row>
    <row r="85" spans="2:15" ht="15.75" customHeight="1">
      <c r="B85" s="24"/>
      <c r="C85" s="30"/>
      <c r="D85" s="28"/>
      <c r="E85" s="32"/>
      <c r="F85" s="25"/>
      <c r="G85" s="5"/>
      <c r="H85" s="161" t="s">
        <v>61</v>
      </c>
      <c r="I85" s="161"/>
      <c r="J85" s="161"/>
      <c r="K85" s="26"/>
      <c r="L85" s="161" t="s">
        <v>62</v>
      </c>
      <c r="M85" s="161"/>
      <c r="N85" s="161"/>
      <c r="O85" s="25"/>
    </row>
    <row r="86" spans="2:15" ht="15.75" customHeight="1">
      <c r="B86" s="24"/>
      <c r="C86" s="30"/>
      <c r="D86" s="28"/>
      <c r="E86" s="32"/>
      <c r="F86" s="25"/>
      <c r="G86" s="5"/>
      <c r="H86" s="161" t="s">
        <v>63</v>
      </c>
      <c r="I86" s="161"/>
      <c r="J86" s="161"/>
      <c r="K86" s="26"/>
      <c r="L86" s="21" t="s">
        <v>63</v>
      </c>
      <c r="M86" s="21"/>
      <c r="N86" s="21"/>
      <c r="O86" s="25"/>
    </row>
    <row r="87" spans="2:15" ht="15.75" customHeight="1">
      <c r="B87" s="30"/>
      <c r="C87" s="24"/>
      <c r="D87" s="24"/>
      <c r="E87" s="25"/>
      <c r="G87" s="26"/>
      <c r="H87" s="31" t="s">
        <v>29</v>
      </c>
      <c r="I87" s="31"/>
      <c r="J87" s="31" t="s">
        <v>64</v>
      </c>
      <c r="K87" s="25"/>
      <c r="L87" s="31" t="s">
        <v>29</v>
      </c>
      <c r="M87" s="25"/>
      <c r="N87" s="31" t="str">
        <f>+J87</f>
        <v>31.3.2005</v>
      </c>
      <c r="O87" s="25"/>
    </row>
    <row r="88" spans="2:15" ht="15.75" customHeight="1">
      <c r="B88" s="30"/>
      <c r="C88" s="24"/>
      <c r="D88" s="24"/>
      <c r="E88" s="25"/>
      <c r="F88" s="5"/>
      <c r="G88" s="26"/>
      <c r="H88" s="5" t="s">
        <v>8</v>
      </c>
      <c r="I88" s="5"/>
      <c r="J88" s="5" t="s">
        <v>8</v>
      </c>
      <c r="K88" s="25"/>
      <c r="L88" s="5" t="s">
        <v>8</v>
      </c>
      <c r="M88" s="5"/>
      <c r="N88" s="5" t="s">
        <v>8</v>
      </c>
      <c r="O88" s="25"/>
    </row>
    <row r="89" spans="2:15" ht="15.75" customHeight="1">
      <c r="B89" s="30"/>
      <c r="C89" s="24"/>
      <c r="D89" s="24"/>
      <c r="E89" s="25"/>
      <c r="F89" s="5"/>
      <c r="G89" s="26"/>
      <c r="H89" s="5"/>
      <c r="I89" s="5"/>
      <c r="J89" s="5"/>
      <c r="K89" s="25"/>
      <c r="L89" s="5"/>
      <c r="M89" s="5"/>
      <c r="N89" s="5"/>
      <c r="O89" s="25"/>
    </row>
    <row r="90" spans="2:15" ht="15.75" customHeight="1">
      <c r="B90" s="25"/>
      <c r="C90" s="25"/>
      <c r="D90" s="25"/>
      <c r="E90" s="25"/>
      <c r="F90" s="25"/>
      <c r="G90" s="26"/>
      <c r="K90" s="25"/>
      <c r="L90" s="35"/>
      <c r="M90" s="35"/>
      <c r="N90" s="67"/>
      <c r="O90" s="25"/>
    </row>
    <row r="91" spans="2:15" ht="15.75" customHeight="1">
      <c r="B91" s="66" t="s">
        <v>65</v>
      </c>
      <c r="C91" s="25"/>
      <c r="D91" s="25"/>
      <c r="E91" s="25"/>
      <c r="F91" s="30"/>
      <c r="G91" s="26"/>
      <c r="H91" s="33">
        <v>32180.919</v>
      </c>
      <c r="I91" s="33"/>
      <c r="J91" s="68">
        <v>28488.766</v>
      </c>
      <c r="K91" s="25"/>
      <c r="L91" s="33">
        <v>32180.919</v>
      </c>
      <c r="M91" s="35"/>
      <c r="N91" s="68">
        <v>28488.766</v>
      </c>
      <c r="O91" s="50"/>
    </row>
    <row r="92" spans="2:15" ht="15.75" customHeight="1">
      <c r="B92" s="46"/>
      <c r="C92" s="25"/>
      <c r="D92" s="25"/>
      <c r="E92" s="25"/>
      <c r="F92" s="25"/>
      <c r="G92" s="26"/>
      <c r="K92" s="25"/>
      <c r="M92" s="35"/>
      <c r="O92" s="25"/>
    </row>
    <row r="93" spans="2:15" ht="15.75" customHeight="1">
      <c r="B93" s="46" t="s">
        <v>66</v>
      </c>
      <c r="C93" s="25"/>
      <c r="D93" s="25"/>
      <c r="E93" s="25"/>
      <c r="F93" s="25"/>
      <c r="G93" s="26"/>
      <c r="H93" s="33">
        <v>-27517.734</v>
      </c>
      <c r="I93" s="33"/>
      <c r="J93" s="68">
        <v>-24561.701</v>
      </c>
      <c r="K93" s="25"/>
      <c r="L93" s="33">
        <v>-27517.734</v>
      </c>
      <c r="M93" s="35"/>
      <c r="N93" s="68">
        <v>-24561.701</v>
      </c>
      <c r="O93" s="25"/>
    </row>
    <row r="94" spans="2:15" ht="15.75" customHeight="1">
      <c r="B94" s="46"/>
      <c r="C94" s="25"/>
      <c r="D94" s="25"/>
      <c r="E94" s="25"/>
      <c r="F94" s="25"/>
      <c r="G94" s="26"/>
      <c r="H94" s="35"/>
      <c r="I94" s="35"/>
      <c r="J94" s="35"/>
      <c r="K94" s="25"/>
      <c r="L94" s="35"/>
      <c r="M94" s="35"/>
      <c r="N94" s="35"/>
      <c r="O94" s="25"/>
    </row>
    <row r="95" spans="2:15" ht="15.75" customHeight="1">
      <c r="B95" s="46" t="s">
        <v>67</v>
      </c>
      <c r="C95" s="25"/>
      <c r="D95" s="25"/>
      <c r="E95" s="25"/>
      <c r="F95" s="25"/>
      <c r="G95" s="26"/>
      <c r="H95" s="35">
        <f>+H91+H93</f>
        <v>4663.185000000001</v>
      </c>
      <c r="I95" s="35"/>
      <c r="J95" s="35">
        <f>+J91+J93</f>
        <v>3927.0649999999987</v>
      </c>
      <c r="K95" s="25"/>
      <c r="L95" s="35">
        <f>+L91+L93</f>
        <v>4663.185000000001</v>
      </c>
      <c r="M95" s="35"/>
      <c r="N95" s="35">
        <f>+N91+N93</f>
        <v>3927.0649999999987</v>
      </c>
      <c r="O95" s="25"/>
    </row>
    <row r="96" spans="2:15" ht="15.75" customHeight="1">
      <c r="B96" s="46"/>
      <c r="C96" s="25"/>
      <c r="D96" s="25"/>
      <c r="E96" s="25"/>
      <c r="F96" s="25"/>
      <c r="G96" s="26"/>
      <c r="K96" s="25"/>
      <c r="M96" s="35"/>
      <c r="O96" s="25"/>
    </row>
    <row r="97" spans="2:15" ht="15.75" customHeight="1">
      <c r="B97" s="46" t="s">
        <v>68</v>
      </c>
      <c r="C97" s="25"/>
      <c r="D97" s="25"/>
      <c r="E97" s="25"/>
      <c r="F97" s="25"/>
      <c r="G97" s="26"/>
      <c r="H97" s="33">
        <v>71.024</v>
      </c>
      <c r="I97" s="33"/>
      <c r="J97" s="68">
        <v>23.79</v>
      </c>
      <c r="K97" s="25"/>
      <c r="L97" s="33">
        <v>71.024</v>
      </c>
      <c r="M97" s="35"/>
      <c r="N97" s="68">
        <v>23.79</v>
      </c>
      <c r="O97" s="25"/>
    </row>
    <row r="98" spans="2:15" ht="15.75" customHeight="1">
      <c r="B98" s="46"/>
      <c r="C98" s="25"/>
      <c r="D98" s="25"/>
      <c r="E98" s="25"/>
      <c r="F98" s="25"/>
      <c r="G98" s="26"/>
      <c r="K98" s="25"/>
      <c r="M98" s="35"/>
      <c r="O98" s="25"/>
    </row>
    <row r="99" spans="2:15" ht="15.75" customHeight="1">
      <c r="B99" s="23" t="s">
        <v>69</v>
      </c>
      <c r="C99" s="25"/>
      <c r="D99" s="25"/>
      <c r="E99" s="25"/>
      <c r="F99" s="25"/>
      <c r="G99" s="26"/>
      <c r="H99" s="33">
        <v>-261.528</v>
      </c>
      <c r="I99" s="33"/>
      <c r="J99" s="68">
        <v>-249.064</v>
      </c>
      <c r="K99" s="25"/>
      <c r="L99" s="33">
        <v>-261.528</v>
      </c>
      <c r="M99" s="35"/>
      <c r="N99" s="68">
        <v>-249.064</v>
      </c>
      <c r="O99" s="25"/>
    </row>
    <row r="100" spans="2:15" ht="15.75" customHeight="1">
      <c r="B100" s="46"/>
      <c r="C100" s="25"/>
      <c r="D100" s="25"/>
      <c r="E100" s="25"/>
      <c r="F100" s="25"/>
      <c r="G100" s="26"/>
      <c r="H100" s="33"/>
      <c r="K100" s="25"/>
      <c r="L100" s="33"/>
      <c r="M100" s="35"/>
      <c r="O100" s="25"/>
    </row>
    <row r="101" spans="2:15" ht="15.75" customHeight="1">
      <c r="B101" s="23" t="s">
        <v>70</v>
      </c>
      <c r="C101" s="25"/>
      <c r="D101" s="25"/>
      <c r="E101" s="25"/>
      <c r="F101" s="25"/>
      <c r="G101" s="26"/>
      <c r="H101" s="33">
        <v>-705.117</v>
      </c>
      <c r="I101" s="33"/>
      <c r="J101" s="68">
        <v>-613.657</v>
      </c>
      <c r="K101" s="25"/>
      <c r="L101" s="33">
        <v>-705.117</v>
      </c>
      <c r="M101" s="35"/>
      <c r="N101" s="68">
        <v>-613.657</v>
      </c>
      <c r="O101" s="25"/>
    </row>
    <row r="102" spans="2:15" ht="15.75" customHeight="1">
      <c r="B102" s="46"/>
      <c r="C102" s="25"/>
      <c r="D102" s="25"/>
      <c r="E102" s="25"/>
      <c r="F102" s="25"/>
      <c r="G102" s="26"/>
      <c r="H102" s="33"/>
      <c r="K102" s="25"/>
      <c r="L102" s="33"/>
      <c r="M102" s="35"/>
      <c r="O102" s="25"/>
    </row>
    <row r="103" spans="2:15" ht="15.75" customHeight="1">
      <c r="B103" s="23" t="s">
        <v>71</v>
      </c>
      <c r="C103" s="25"/>
      <c r="D103" s="25"/>
      <c r="E103" s="25"/>
      <c r="F103" s="25"/>
      <c r="G103" s="26"/>
      <c r="H103" s="33">
        <v>-243.115</v>
      </c>
      <c r="I103" s="33"/>
      <c r="J103" s="68">
        <v>-132.048</v>
      </c>
      <c r="K103" s="25"/>
      <c r="L103" s="33">
        <v>-243.115</v>
      </c>
      <c r="M103" s="35"/>
      <c r="N103" s="68">
        <v>-132.048</v>
      </c>
      <c r="O103" s="25"/>
    </row>
    <row r="104" spans="2:15" ht="15.75" customHeight="1">
      <c r="B104" s="46"/>
      <c r="C104" s="25"/>
      <c r="D104" s="25"/>
      <c r="E104" s="25"/>
      <c r="F104" s="25"/>
      <c r="G104" s="26"/>
      <c r="H104" s="35"/>
      <c r="I104" s="35"/>
      <c r="J104" s="35"/>
      <c r="K104" s="25"/>
      <c r="L104" s="35"/>
      <c r="M104" s="35"/>
      <c r="N104" s="35"/>
      <c r="O104" s="25"/>
    </row>
    <row r="105" spans="2:15" ht="15.75" customHeight="1">
      <c r="B105" s="23" t="s">
        <v>72</v>
      </c>
      <c r="C105" s="25"/>
      <c r="D105" s="25"/>
      <c r="E105" s="25"/>
      <c r="F105" s="24"/>
      <c r="G105" s="26"/>
      <c r="H105" s="35">
        <f>SUM(H95:H103)</f>
        <v>3524.4490000000014</v>
      </c>
      <c r="I105" s="35"/>
      <c r="J105" s="35">
        <f>SUM(J95:J103)</f>
        <v>2956.0859999999984</v>
      </c>
      <c r="K105" s="25"/>
      <c r="L105" s="35">
        <f>SUM(L95:L103)</f>
        <v>3524.4490000000014</v>
      </c>
      <c r="M105" s="35"/>
      <c r="N105" s="35">
        <f>SUM(N95:N103)</f>
        <v>2956.0859999999984</v>
      </c>
      <c r="O105" s="25"/>
    </row>
    <row r="106" spans="2:15" ht="15.75" customHeight="1">
      <c r="B106" s="46"/>
      <c r="C106" s="25"/>
      <c r="D106" s="25"/>
      <c r="E106" s="25"/>
      <c r="F106" s="26"/>
      <c r="G106" s="26"/>
      <c r="H106" s="33"/>
      <c r="K106" s="25"/>
      <c r="L106" s="33"/>
      <c r="M106" s="35"/>
      <c r="O106" s="25"/>
    </row>
    <row r="107" spans="2:15" ht="15.75" customHeight="1">
      <c r="B107" s="46" t="s">
        <v>73</v>
      </c>
      <c r="C107" s="25"/>
      <c r="D107" s="25"/>
      <c r="E107" s="25"/>
      <c r="F107" s="26"/>
      <c r="G107" s="26"/>
      <c r="H107" s="33">
        <v>-973.111</v>
      </c>
      <c r="I107" s="33"/>
      <c r="J107" s="69">
        <v>-567.855</v>
      </c>
      <c r="K107" s="25"/>
      <c r="L107" s="33">
        <v>-973.111</v>
      </c>
      <c r="M107" s="35"/>
      <c r="N107" s="69">
        <v>-567.855</v>
      </c>
      <c r="O107" s="25"/>
    </row>
    <row r="108" spans="2:15" ht="15.75" customHeight="1">
      <c r="B108" s="46"/>
      <c r="C108" s="25"/>
      <c r="D108" s="25"/>
      <c r="E108" s="25"/>
      <c r="F108" s="26"/>
      <c r="G108" s="26"/>
      <c r="H108" s="35"/>
      <c r="I108" s="35"/>
      <c r="J108" s="35"/>
      <c r="K108" s="25"/>
      <c r="L108" s="35"/>
      <c r="M108" s="35"/>
      <c r="N108" s="35"/>
      <c r="O108" s="25"/>
    </row>
    <row r="109" spans="2:15" ht="15.75" customHeight="1">
      <c r="B109" s="46" t="s">
        <v>74</v>
      </c>
      <c r="C109" s="25"/>
      <c r="D109" s="25"/>
      <c r="E109" s="25"/>
      <c r="F109" s="26"/>
      <c r="G109" s="26"/>
      <c r="H109" s="35">
        <f>SUM(H105:H107)</f>
        <v>2551.3380000000016</v>
      </c>
      <c r="I109" s="35"/>
      <c r="J109" s="69">
        <f>+J105+J107</f>
        <v>2388.2309999999984</v>
      </c>
      <c r="K109" s="25"/>
      <c r="L109" s="35">
        <f>SUM(L105:L107)</f>
        <v>2551.3380000000016</v>
      </c>
      <c r="M109" s="35"/>
      <c r="N109" s="69">
        <f>+N105+N107</f>
        <v>2388.2309999999984</v>
      </c>
      <c r="O109" s="25"/>
    </row>
    <row r="110" spans="2:15" ht="15.75" customHeight="1">
      <c r="B110" s="46"/>
      <c r="C110" s="25"/>
      <c r="D110" s="25"/>
      <c r="E110" s="25"/>
      <c r="F110" s="26"/>
      <c r="G110" s="26"/>
      <c r="K110" s="25"/>
      <c r="M110" s="35"/>
      <c r="O110" s="25"/>
    </row>
    <row r="111" spans="2:15" ht="15.75" customHeight="1">
      <c r="B111" s="46" t="s">
        <v>75</v>
      </c>
      <c r="C111" s="25"/>
      <c r="D111" s="25"/>
      <c r="E111" s="25"/>
      <c r="F111" s="26"/>
      <c r="G111" s="26"/>
      <c r="H111" s="33">
        <v>-413.639</v>
      </c>
      <c r="I111" s="33"/>
      <c r="J111" s="68">
        <f>(-116605-283341)/1000</f>
        <v>-399.946</v>
      </c>
      <c r="K111" s="25"/>
      <c r="L111" s="33">
        <v>-413.639</v>
      </c>
      <c r="M111" s="35"/>
      <c r="N111" s="68">
        <f>(-116605-283341)/1000</f>
        <v>-399.946</v>
      </c>
      <c r="O111" s="25"/>
    </row>
    <row r="112" spans="2:15" ht="15.75" customHeight="1">
      <c r="B112" s="46"/>
      <c r="C112" s="25"/>
      <c r="D112" s="25"/>
      <c r="E112" s="25"/>
      <c r="F112" s="25"/>
      <c r="G112" s="26"/>
      <c r="H112" s="35"/>
      <c r="I112" s="35"/>
      <c r="J112" s="35"/>
      <c r="K112" s="25"/>
      <c r="L112" s="35"/>
      <c r="M112" s="35"/>
      <c r="N112" s="35"/>
      <c r="O112" s="25"/>
    </row>
    <row r="113" spans="2:15" ht="15.75" customHeight="1">
      <c r="B113" s="46" t="s">
        <v>76</v>
      </c>
      <c r="C113" s="25"/>
      <c r="D113" s="25"/>
      <c r="E113" s="25"/>
      <c r="F113" s="25"/>
      <c r="G113" s="26"/>
      <c r="H113" s="35">
        <f>+H109+H111</f>
        <v>2137.6990000000014</v>
      </c>
      <c r="I113" s="35"/>
      <c r="J113" s="69">
        <f>+J109+J111</f>
        <v>1988.2849999999985</v>
      </c>
      <c r="K113" s="25"/>
      <c r="L113" s="35">
        <f>+L109+L111</f>
        <v>2137.6990000000014</v>
      </c>
      <c r="M113" s="35"/>
      <c r="N113" s="69">
        <f>+N109+N111</f>
        <v>1988.2849999999985</v>
      </c>
      <c r="O113" s="25"/>
    </row>
    <row r="114" spans="2:15" ht="7.5" customHeight="1" thickBot="1">
      <c r="B114" s="24"/>
      <c r="C114" s="46"/>
      <c r="D114" s="25"/>
      <c r="E114" s="25"/>
      <c r="F114" s="25"/>
      <c r="G114" s="26"/>
      <c r="H114" s="70"/>
      <c r="I114" s="36"/>
      <c r="J114" s="70"/>
      <c r="K114" s="25"/>
      <c r="L114" s="70"/>
      <c r="M114" s="36"/>
      <c r="N114" s="70"/>
      <c r="O114" s="25"/>
    </row>
    <row r="115" spans="2:15" ht="7.5" customHeight="1" thickTop="1">
      <c r="B115" s="24"/>
      <c r="C115" s="46"/>
      <c r="D115" s="25"/>
      <c r="E115" s="25"/>
      <c r="F115" s="25"/>
      <c r="G115" s="26"/>
      <c r="H115" s="36"/>
      <c r="I115" s="36"/>
      <c r="J115" s="36"/>
      <c r="K115" s="25"/>
      <c r="L115" s="36"/>
      <c r="M115" s="36"/>
      <c r="N115" s="36"/>
      <c r="O115" s="25"/>
    </row>
    <row r="116" spans="2:15" ht="15.75" customHeight="1">
      <c r="B116" s="23"/>
      <c r="C116" s="25"/>
      <c r="D116" s="25"/>
      <c r="E116" s="25"/>
      <c r="F116" s="25"/>
      <c r="G116" s="26"/>
      <c r="K116" s="25"/>
      <c r="M116" s="35"/>
      <c r="N116" s="35"/>
      <c r="O116" s="25"/>
    </row>
    <row r="117" spans="2:15" ht="15.75" customHeight="1">
      <c r="B117" s="23"/>
      <c r="C117" s="25"/>
      <c r="D117" s="25"/>
      <c r="E117" s="25"/>
      <c r="F117" s="25"/>
      <c r="G117" s="26"/>
      <c r="K117" s="25"/>
      <c r="M117" s="35"/>
      <c r="N117" s="35"/>
      <c r="O117" s="25"/>
    </row>
    <row r="118" spans="2:15" ht="15.75" customHeight="1">
      <c r="B118" s="71" t="s">
        <v>77</v>
      </c>
      <c r="C118" s="72"/>
      <c r="D118" s="72"/>
      <c r="E118" s="72"/>
      <c r="F118" s="72"/>
      <c r="G118" s="30"/>
      <c r="H118" s="73"/>
      <c r="I118" s="74"/>
      <c r="J118" s="75"/>
      <c r="K118" s="24"/>
      <c r="L118" s="24"/>
      <c r="M118" s="24"/>
      <c r="N118" s="24"/>
      <c r="O118" s="24"/>
    </row>
    <row r="119" spans="2:15" ht="15.75" customHeight="1">
      <c r="B119" s="71"/>
      <c r="C119" s="72" t="s">
        <v>78</v>
      </c>
      <c r="D119" s="72"/>
      <c r="E119" s="72"/>
      <c r="F119" s="72"/>
      <c r="G119" s="30"/>
      <c r="H119" s="76">
        <v>3.95</v>
      </c>
      <c r="I119" s="76">
        <v>3.95</v>
      </c>
      <c r="J119" s="77">
        <v>4.27</v>
      </c>
      <c r="K119" s="76">
        <v>3.95</v>
      </c>
      <c r="L119" s="76">
        <v>3.95</v>
      </c>
      <c r="M119" s="76">
        <v>3.95</v>
      </c>
      <c r="N119" s="76">
        <f>+J119</f>
        <v>4.27</v>
      </c>
      <c r="O119" s="24"/>
    </row>
    <row r="120" spans="2:15" ht="15.75" customHeight="1">
      <c r="B120" s="71"/>
      <c r="C120" s="72" t="s">
        <v>79</v>
      </c>
      <c r="D120" s="72"/>
      <c r="E120" s="72" t="s">
        <v>80</v>
      </c>
      <c r="F120" s="72"/>
      <c r="G120" s="30"/>
      <c r="H120" s="78" t="s">
        <v>81</v>
      </c>
      <c r="I120" s="24"/>
      <c r="J120" s="78" t="s">
        <v>81</v>
      </c>
      <c r="K120" s="24"/>
      <c r="L120" s="78" t="s">
        <v>81</v>
      </c>
      <c r="M120" s="24"/>
      <c r="N120" s="78" t="s">
        <v>81</v>
      </c>
      <c r="O120" s="24"/>
    </row>
    <row r="121" spans="2:15" ht="7.5" customHeight="1" thickBot="1">
      <c r="B121" s="71"/>
      <c r="C121" s="72"/>
      <c r="D121" s="72"/>
      <c r="E121" s="72"/>
      <c r="F121" s="24"/>
      <c r="G121" s="30"/>
      <c r="H121" s="79"/>
      <c r="I121" s="24"/>
      <c r="J121" s="80"/>
      <c r="K121" s="24"/>
      <c r="L121" s="79"/>
      <c r="M121" s="24"/>
      <c r="N121" s="80"/>
      <c r="O121" s="24"/>
    </row>
    <row r="122" spans="2:15" ht="15.75" customHeight="1">
      <c r="B122" s="23"/>
      <c r="C122" s="24"/>
      <c r="D122" s="24"/>
      <c r="E122" s="24"/>
      <c r="F122" s="24"/>
      <c r="G122" s="30"/>
      <c r="H122" s="24"/>
      <c r="I122" s="24"/>
      <c r="J122" s="81"/>
      <c r="K122" s="24"/>
      <c r="L122" s="24"/>
      <c r="M122" s="24"/>
      <c r="N122" s="24"/>
      <c r="O122" s="24"/>
    </row>
    <row r="123" spans="2:15" ht="15.75" customHeight="1">
      <c r="B123" s="23"/>
      <c r="C123" s="24"/>
      <c r="D123" s="24"/>
      <c r="E123" s="24"/>
      <c r="F123" s="24"/>
      <c r="G123" s="30"/>
      <c r="H123" s="24"/>
      <c r="I123" s="24"/>
      <c r="J123" s="83"/>
      <c r="K123" s="24"/>
      <c r="L123" s="24"/>
      <c r="M123" s="24"/>
      <c r="N123" s="24"/>
      <c r="O123" s="24"/>
    </row>
    <row r="124" spans="6:15" ht="15.75" customHeight="1">
      <c r="F124" s="24"/>
      <c r="G124" s="30"/>
      <c r="H124" s="24"/>
      <c r="I124" s="24"/>
      <c r="J124" s="84"/>
      <c r="K124" s="24"/>
      <c r="L124" s="24"/>
      <c r="M124" s="24"/>
      <c r="N124" s="24"/>
      <c r="O124" s="24"/>
    </row>
    <row r="125" spans="2:15" ht="15.75" customHeight="1">
      <c r="B125" s="23" t="s">
        <v>80</v>
      </c>
      <c r="C125" s="24" t="s">
        <v>82</v>
      </c>
      <c r="D125" s="24"/>
      <c r="E125" s="24"/>
      <c r="F125" s="24"/>
      <c r="G125" s="30"/>
      <c r="H125" s="24"/>
      <c r="I125" s="24"/>
      <c r="J125" s="24"/>
      <c r="K125" s="24"/>
      <c r="L125" s="24"/>
      <c r="M125" s="24"/>
      <c r="N125" s="24"/>
      <c r="O125" s="24"/>
    </row>
    <row r="126" spans="2:15" ht="15.75" customHeight="1">
      <c r="B126" s="23"/>
      <c r="C126" s="24"/>
      <c r="D126" s="24"/>
      <c r="E126" s="24"/>
      <c r="F126" s="24"/>
      <c r="G126" s="30"/>
      <c r="H126" s="24"/>
      <c r="I126" s="24"/>
      <c r="J126" s="24"/>
      <c r="K126" s="24"/>
      <c r="L126" s="24"/>
      <c r="M126" s="24"/>
      <c r="N126" s="24"/>
      <c r="O126" s="24"/>
    </row>
    <row r="127" ht="15.75" customHeight="1">
      <c r="O127" s="24"/>
    </row>
    <row r="128" ht="15.75" customHeight="1">
      <c r="O128" s="24"/>
    </row>
    <row r="129" spans="2:15" ht="15.75" customHeight="1">
      <c r="B129" s="166" t="s">
        <v>83</v>
      </c>
      <c r="C129" s="167"/>
      <c r="D129" s="167"/>
      <c r="E129" s="167"/>
      <c r="F129" s="167"/>
      <c r="G129" s="167"/>
      <c r="H129" s="167"/>
      <c r="I129" s="167"/>
      <c r="J129" s="167"/>
      <c r="K129" s="167"/>
      <c r="L129" s="167"/>
      <c r="M129" s="167"/>
      <c r="N129" s="167"/>
      <c r="O129" s="24"/>
    </row>
    <row r="130" spans="2:15" ht="15.75" customHeight="1">
      <c r="B130" s="166"/>
      <c r="C130" s="167"/>
      <c r="D130" s="167"/>
      <c r="E130" s="167"/>
      <c r="F130" s="167"/>
      <c r="G130" s="167"/>
      <c r="H130" s="167"/>
      <c r="I130" s="167"/>
      <c r="J130" s="167"/>
      <c r="K130" s="167"/>
      <c r="L130" s="167"/>
      <c r="M130" s="167"/>
      <c r="N130" s="167"/>
      <c r="O130" s="24"/>
    </row>
    <row r="131" spans="2:15" ht="15.75" customHeight="1">
      <c r="B131" s="167"/>
      <c r="C131" s="167"/>
      <c r="D131" s="167"/>
      <c r="E131" s="167"/>
      <c r="F131" s="167"/>
      <c r="G131" s="167"/>
      <c r="H131" s="167"/>
      <c r="I131" s="167"/>
      <c r="J131" s="167"/>
      <c r="K131" s="167"/>
      <c r="L131" s="167"/>
      <c r="M131" s="167"/>
      <c r="N131" s="167"/>
      <c r="O131" s="24"/>
    </row>
    <row r="132" ht="15.75" customHeight="1">
      <c r="O132" s="24"/>
    </row>
    <row r="133" ht="15.75" customHeight="1">
      <c r="O133" s="24"/>
    </row>
    <row r="134" spans="2:15" ht="15.75" customHeight="1">
      <c r="B134" s="23" t="s">
        <v>24</v>
      </c>
      <c r="C134" s="30"/>
      <c r="D134" s="30"/>
      <c r="E134" s="30"/>
      <c r="F134" s="30"/>
      <c r="G134" s="30"/>
      <c r="H134" s="30"/>
      <c r="I134" s="30"/>
      <c r="J134" s="30"/>
      <c r="K134" s="30"/>
      <c r="L134" s="30"/>
      <c r="M134" s="30"/>
      <c r="N134" s="30"/>
      <c r="O134" s="24"/>
    </row>
    <row r="135" spans="2:15" ht="15.75" customHeight="1">
      <c r="B135" s="82" t="s">
        <v>25</v>
      </c>
      <c r="C135" s="82"/>
      <c r="D135" s="82"/>
      <c r="E135" s="82"/>
      <c r="F135" s="82"/>
      <c r="G135" s="82"/>
      <c r="H135" s="82"/>
      <c r="I135" s="82"/>
      <c r="J135" s="82"/>
      <c r="K135" s="82"/>
      <c r="L135" s="82"/>
      <c r="M135" s="82"/>
      <c r="N135" s="82"/>
      <c r="O135" s="24"/>
    </row>
    <row r="136" ht="15.75" customHeight="1">
      <c r="O136" s="24"/>
    </row>
    <row r="137" ht="15.75" customHeight="1">
      <c r="O137" s="24"/>
    </row>
    <row r="138" ht="15.75" customHeight="1">
      <c r="O138" s="24"/>
    </row>
    <row r="139" ht="15.75" customHeight="1">
      <c r="O139" s="24"/>
    </row>
    <row r="140" spans="2:15" ht="15.75" customHeight="1">
      <c r="B140" s="165" t="s">
        <v>84</v>
      </c>
      <c r="C140" s="165"/>
      <c r="D140" s="165"/>
      <c r="E140" s="165"/>
      <c r="F140" s="165"/>
      <c r="G140" s="165"/>
      <c r="H140" s="165"/>
      <c r="I140" s="165"/>
      <c r="J140" s="165"/>
      <c r="K140" s="165"/>
      <c r="L140" s="165"/>
      <c r="M140" s="165"/>
      <c r="N140" s="165"/>
      <c r="O140" s="24"/>
    </row>
    <row r="141" spans="2:15" ht="15.75" customHeight="1">
      <c r="B141" s="168" t="s">
        <v>85</v>
      </c>
      <c r="C141" s="168"/>
      <c r="D141" s="168"/>
      <c r="E141" s="168"/>
      <c r="F141" s="168"/>
      <c r="G141" s="168"/>
      <c r="H141" s="168"/>
      <c r="I141" s="168"/>
      <c r="J141" s="168"/>
      <c r="K141" s="168"/>
      <c r="L141" s="168"/>
      <c r="M141" s="168"/>
      <c r="N141" s="168"/>
      <c r="O141" s="24"/>
    </row>
    <row r="142" spans="2:15" ht="15.75" customHeight="1">
      <c r="B142" s="24"/>
      <c r="C142" s="24"/>
      <c r="D142" s="24"/>
      <c r="E142" s="24"/>
      <c r="F142" s="24"/>
      <c r="G142" s="31"/>
      <c r="H142" s="24"/>
      <c r="I142" s="24"/>
      <c r="J142" s="24"/>
      <c r="K142" s="24"/>
      <c r="L142" s="24"/>
      <c r="M142" s="24"/>
      <c r="N142" s="24"/>
      <c r="O142" s="24"/>
    </row>
    <row r="143" spans="2:15" ht="15.75" customHeight="1">
      <c r="B143" s="24"/>
      <c r="C143" s="24"/>
      <c r="D143" s="24"/>
      <c r="E143" s="24"/>
      <c r="F143" s="24"/>
      <c r="G143" s="31"/>
      <c r="H143" s="24"/>
      <c r="I143" s="24"/>
      <c r="J143" s="24"/>
      <c r="K143" s="24"/>
      <c r="L143" s="24"/>
      <c r="M143" s="24"/>
      <c r="N143" s="24"/>
      <c r="O143" s="24"/>
    </row>
    <row r="144" spans="2:15" ht="15.75" customHeight="1">
      <c r="B144" s="24"/>
      <c r="C144" s="24"/>
      <c r="D144" s="24"/>
      <c r="E144" s="24"/>
      <c r="F144" s="24"/>
      <c r="G144" s="31"/>
      <c r="H144" s="24"/>
      <c r="I144" s="24"/>
      <c r="J144" s="24"/>
      <c r="K144" s="24"/>
      <c r="L144" s="24"/>
      <c r="M144" s="24"/>
      <c r="N144" s="24"/>
      <c r="O144" s="24"/>
    </row>
    <row r="145" spans="2:15" ht="15.75" customHeight="1">
      <c r="B145" s="24"/>
      <c r="C145" s="24"/>
      <c r="D145" s="24"/>
      <c r="E145" s="24"/>
      <c r="F145" s="24"/>
      <c r="G145" s="31"/>
      <c r="H145" s="24"/>
      <c r="I145" s="24"/>
      <c r="J145" s="24"/>
      <c r="K145" s="24"/>
      <c r="L145" s="24"/>
      <c r="M145" s="24"/>
      <c r="N145" s="24"/>
      <c r="O145" s="24"/>
    </row>
    <row r="146" spans="2:15" ht="15.75" customHeight="1">
      <c r="B146" s="24"/>
      <c r="C146" s="24"/>
      <c r="D146" s="24"/>
      <c r="E146" s="24"/>
      <c r="F146" s="24"/>
      <c r="G146" s="31"/>
      <c r="H146" s="24"/>
      <c r="I146" s="24"/>
      <c r="J146" s="24"/>
      <c r="K146" s="24"/>
      <c r="L146" s="24"/>
      <c r="M146" s="24"/>
      <c r="N146" s="24"/>
      <c r="O146" s="24"/>
    </row>
    <row r="147" spans="2:15" ht="15.75" customHeight="1">
      <c r="B147" s="24"/>
      <c r="C147" s="24"/>
      <c r="D147" s="24"/>
      <c r="E147" s="24"/>
      <c r="H147" s="31" t="s">
        <v>86</v>
      </c>
      <c r="I147" s="26"/>
      <c r="J147" s="86" t="s">
        <v>87</v>
      </c>
      <c r="K147" s="86"/>
      <c r="L147" s="31" t="s">
        <v>10</v>
      </c>
      <c r="M147" s="31"/>
      <c r="N147" s="24"/>
      <c r="O147" s="24"/>
    </row>
    <row r="148" spans="2:15" ht="15.75" customHeight="1">
      <c r="B148" s="24"/>
      <c r="C148" s="24"/>
      <c r="D148" s="24"/>
      <c r="E148" s="24"/>
      <c r="H148" s="31" t="s">
        <v>88</v>
      </c>
      <c r="I148" s="26"/>
      <c r="J148" s="86" t="s">
        <v>89</v>
      </c>
      <c r="K148" s="86"/>
      <c r="L148" s="31" t="s">
        <v>90</v>
      </c>
      <c r="M148" s="31"/>
      <c r="N148" s="31" t="s">
        <v>91</v>
      </c>
      <c r="O148" s="24"/>
    </row>
    <row r="149" spans="2:15" ht="15.75" customHeight="1">
      <c r="B149" s="24"/>
      <c r="C149" s="24"/>
      <c r="D149" s="24"/>
      <c r="E149" s="24"/>
      <c r="H149" s="31" t="s">
        <v>8</v>
      </c>
      <c r="I149" s="26"/>
      <c r="J149" s="31" t="s">
        <v>8</v>
      </c>
      <c r="K149" s="31"/>
      <c r="L149" s="31" t="s">
        <v>8</v>
      </c>
      <c r="M149" s="31"/>
      <c r="N149" s="31" t="s">
        <v>8</v>
      </c>
      <c r="O149" s="24"/>
    </row>
    <row r="150" spans="2:15" ht="15.75" customHeight="1">
      <c r="B150" s="24"/>
      <c r="C150" s="24"/>
      <c r="D150" s="24"/>
      <c r="E150" s="24"/>
      <c r="H150" s="31"/>
      <c r="I150" s="26"/>
      <c r="J150" s="31"/>
      <c r="K150" s="31"/>
      <c r="L150" s="31"/>
      <c r="M150" s="31"/>
      <c r="N150" s="31"/>
      <c r="O150" s="24"/>
    </row>
    <row r="151" spans="2:15" ht="15.75" customHeight="1">
      <c r="B151" s="24"/>
      <c r="C151" s="24"/>
      <c r="D151" s="24"/>
      <c r="E151" s="24"/>
      <c r="H151" s="35"/>
      <c r="I151" s="69"/>
      <c r="J151" s="35"/>
      <c r="K151" s="35"/>
      <c r="L151" s="34"/>
      <c r="M151" s="35"/>
      <c r="N151" s="35"/>
      <c r="O151" s="35"/>
    </row>
    <row r="152" spans="2:15" ht="15.75" customHeight="1">
      <c r="B152" s="87" t="s">
        <v>92</v>
      </c>
      <c r="C152" s="88"/>
      <c r="D152" s="89"/>
      <c r="E152" s="89"/>
      <c r="H152" s="35">
        <v>23400</v>
      </c>
      <c r="I152" s="69"/>
      <c r="J152" s="35">
        <v>3521.944</v>
      </c>
      <c r="K152" s="35"/>
      <c r="L152" s="34">
        <f>1110.699-0.5</f>
        <v>1110.199</v>
      </c>
      <c r="M152" s="35"/>
      <c r="N152" s="35">
        <f>SUM(H152:L152)</f>
        <v>28032.143</v>
      </c>
      <c r="O152" s="35"/>
    </row>
    <row r="153" spans="2:15" ht="15.75" customHeight="1">
      <c r="B153" s="87"/>
      <c r="C153" s="88"/>
      <c r="D153" s="89"/>
      <c r="E153" s="89"/>
      <c r="H153" s="35"/>
      <c r="I153" s="69"/>
      <c r="J153" s="35"/>
      <c r="K153" s="35"/>
      <c r="L153" s="34"/>
      <c r="M153" s="35"/>
      <c r="N153" s="35"/>
      <c r="O153" s="35"/>
    </row>
    <row r="154" spans="2:15" ht="15.75" customHeight="1">
      <c r="B154" s="87"/>
      <c r="C154" s="88"/>
      <c r="D154" s="89"/>
      <c r="E154" s="89"/>
      <c r="H154" s="35"/>
      <c r="I154" s="69"/>
      <c r="J154" s="35"/>
      <c r="K154" s="35"/>
      <c r="L154" s="34"/>
      <c r="M154" s="35"/>
      <c r="N154" s="35"/>
      <c r="O154" s="35"/>
    </row>
    <row r="155" spans="2:15" ht="15.75" customHeight="1">
      <c r="B155" s="89" t="s">
        <v>93</v>
      </c>
      <c r="C155" s="88"/>
      <c r="D155" s="89"/>
      <c r="E155" s="89"/>
      <c r="H155" s="35"/>
      <c r="I155" s="69"/>
      <c r="J155" s="35"/>
      <c r="K155" s="35"/>
      <c r="L155" s="34"/>
      <c r="M155" s="35"/>
      <c r="N155" s="35"/>
      <c r="O155" s="35"/>
    </row>
    <row r="156" spans="2:15" ht="15.75" customHeight="1">
      <c r="B156" s="90" t="s">
        <v>94</v>
      </c>
      <c r="C156" s="88"/>
      <c r="D156" s="89"/>
      <c r="E156" s="89"/>
      <c r="H156" s="35">
        <v>4000</v>
      </c>
      <c r="I156" s="69"/>
      <c r="J156" s="35">
        <v>0</v>
      </c>
      <c r="K156" s="35"/>
      <c r="L156" s="35">
        <v>0</v>
      </c>
      <c r="M156" s="35"/>
      <c r="N156" s="35">
        <f>SUM(H156:L156)</f>
        <v>4000</v>
      </c>
      <c r="O156" s="35"/>
    </row>
    <row r="157" spans="2:15" ht="15.75" customHeight="1">
      <c r="B157" s="89"/>
      <c r="C157" s="88"/>
      <c r="D157" s="89"/>
      <c r="E157" s="89"/>
      <c r="H157" s="35"/>
      <c r="I157" s="69"/>
      <c r="J157" s="35"/>
      <c r="K157" s="35"/>
      <c r="L157" s="35"/>
      <c r="M157" s="35"/>
      <c r="N157" s="35"/>
      <c r="O157" s="35"/>
    </row>
    <row r="158" spans="2:15" ht="15.75" customHeight="1">
      <c r="B158" s="89"/>
      <c r="C158" s="88"/>
      <c r="D158" s="89"/>
      <c r="E158" s="89"/>
      <c r="H158" s="35"/>
      <c r="I158" s="69"/>
      <c r="J158" s="35"/>
      <c r="K158" s="35"/>
      <c r="L158" s="35"/>
      <c r="M158" s="35"/>
      <c r="N158" s="35"/>
      <c r="O158" s="35"/>
    </row>
    <row r="159" spans="2:15" ht="15.75" customHeight="1">
      <c r="B159" s="89" t="s">
        <v>95</v>
      </c>
      <c r="C159" s="88"/>
      <c r="D159" s="89"/>
      <c r="E159" s="89"/>
      <c r="H159" s="35">
        <v>0</v>
      </c>
      <c r="I159" s="69"/>
      <c r="J159" s="35">
        <v>0</v>
      </c>
      <c r="K159" s="35"/>
      <c r="L159" s="34">
        <f>H113</f>
        <v>2137.6990000000014</v>
      </c>
      <c r="M159" s="35"/>
      <c r="N159" s="35">
        <f>SUM(H159:L159)</f>
        <v>2137.6990000000014</v>
      </c>
      <c r="O159" s="35"/>
    </row>
    <row r="160" spans="2:15" ht="15.75" customHeight="1">
      <c r="B160" s="89"/>
      <c r="C160" s="88"/>
      <c r="D160" s="89"/>
      <c r="E160" s="89"/>
      <c r="H160" s="35"/>
      <c r="I160" s="69"/>
      <c r="J160" s="35"/>
      <c r="K160" s="35"/>
      <c r="L160" s="34"/>
      <c r="M160" s="35"/>
      <c r="N160" s="35"/>
      <c r="O160" s="35"/>
    </row>
    <row r="161" spans="2:15" ht="7.5" customHeight="1">
      <c r="B161" s="24"/>
      <c r="D161" s="24"/>
      <c r="E161" s="24"/>
      <c r="H161" s="37"/>
      <c r="I161" s="91"/>
      <c r="J161" s="37"/>
      <c r="K161" s="37"/>
      <c r="L161" s="37"/>
      <c r="M161" s="37"/>
      <c r="N161" s="37"/>
      <c r="O161" s="35"/>
    </row>
    <row r="162" spans="2:15" ht="7.5" customHeight="1">
      <c r="B162" s="24"/>
      <c r="D162" s="24"/>
      <c r="E162" s="24"/>
      <c r="H162" s="36"/>
      <c r="I162" s="69"/>
      <c r="J162" s="36"/>
      <c r="K162" s="36"/>
      <c r="L162" s="36"/>
      <c r="M162" s="36"/>
      <c r="N162" s="36"/>
      <c r="O162" s="35"/>
    </row>
    <row r="163" spans="2:15" ht="15.75" customHeight="1">
      <c r="B163" s="23" t="s">
        <v>96</v>
      </c>
      <c r="D163" s="24"/>
      <c r="E163" s="24"/>
      <c r="H163" s="36">
        <f>SUM(H152:H162)</f>
        <v>27400</v>
      </c>
      <c r="I163" s="92"/>
      <c r="J163" s="36">
        <f>SUM(J152:J162)</f>
        <v>3521.944</v>
      </c>
      <c r="K163" s="36"/>
      <c r="L163" s="36">
        <f>SUM(L152:L162)</f>
        <v>3247.8980000000015</v>
      </c>
      <c r="M163" s="36"/>
      <c r="N163" s="36">
        <f>SUM(N152:N162)</f>
        <v>34169.842000000004</v>
      </c>
      <c r="O163" s="35"/>
    </row>
    <row r="164" spans="2:15" ht="7.5" customHeight="1" thickBot="1">
      <c r="B164" s="24"/>
      <c r="C164" s="24"/>
      <c r="D164" s="24"/>
      <c r="E164" s="24"/>
      <c r="H164" s="70"/>
      <c r="I164" s="93"/>
      <c r="J164" s="70"/>
      <c r="K164" s="70"/>
      <c r="L164" s="70"/>
      <c r="M164" s="70"/>
      <c r="N164" s="70"/>
      <c r="O164" s="35"/>
    </row>
    <row r="165" spans="2:15" ht="7.5" customHeight="1" thickTop="1">
      <c r="B165" s="24"/>
      <c r="C165" s="24"/>
      <c r="D165" s="24"/>
      <c r="E165" s="24"/>
      <c r="H165" s="36"/>
      <c r="I165" s="92"/>
      <c r="J165" s="36"/>
      <c r="K165" s="36"/>
      <c r="L165" s="36"/>
      <c r="M165" s="36"/>
      <c r="N165" s="36"/>
      <c r="O165" s="35"/>
    </row>
    <row r="166" spans="2:15" ht="15.75" customHeight="1">
      <c r="B166" s="24"/>
      <c r="C166" s="24"/>
      <c r="D166" s="24"/>
      <c r="E166" s="24"/>
      <c r="F166" s="35"/>
      <c r="G166" s="69"/>
      <c r="H166" s="35"/>
      <c r="I166" s="35"/>
      <c r="J166" s="35"/>
      <c r="K166" s="35"/>
      <c r="L166" s="34"/>
      <c r="M166" s="35"/>
      <c r="N166" s="35"/>
      <c r="O166" s="35"/>
    </row>
    <row r="167" spans="2:15" ht="15.75" customHeight="1">
      <c r="B167" s="24"/>
      <c r="C167" s="24"/>
      <c r="D167" s="24"/>
      <c r="E167" s="24"/>
      <c r="F167" s="35"/>
      <c r="G167" s="69"/>
      <c r="H167" s="35"/>
      <c r="I167" s="35"/>
      <c r="J167" s="35"/>
      <c r="K167" s="35"/>
      <c r="L167" s="34"/>
      <c r="M167" s="35"/>
      <c r="N167" s="35"/>
      <c r="O167" s="35"/>
    </row>
    <row r="168" spans="2:15" ht="15.75" customHeight="1">
      <c r="B168" s="24"/>
      <c r="C168" s="24"/>
      <c r="D168" s="24"/>
      <c r="E168" s="24"/>
      <c r="F168" s="35"/>
      <c r="G168" s="69"/>
      <c r="H168" s="35"/>
      <c r="I168" s="35"/>
      <c r="J168" s="35"/>
      <c r="K168" s="35"/>
      <c r="L168" s="34"/>
      <c r="M168" s="35"/>
      <c r="N168" s="35"/>
      <c r="O168" s="35"/>
    </row>
    <row r="169" spans="2:15" ht="15.75" customHeight="1">
      <c r="B169" s="24"/>
      <c r="C169" s="24"/>
      <c r="D169" s="24"/>
      <c r="E169" s="24"/>
      <c r="F169" s="35"/>
      <c r="G169" s="69"/>
      <c r="H169" s="35"/>
      <c r="I169" s="35"/>
      <c r="J169" s="35"/>
      <c r="K169" s="35"/>
      <c r="L169" s="34"/>
      <c r="M169" s="35"/>
      <c r="N169" s="35"/>
      <c r="O169" s="35"/>
    </row>
    <row r="170" spans="2:15" ht="15.75" customHeight="1">
      <c r="B170" s="166" t="s">
        <v>97</v>
      </c>
      <c r="C170" s="166"/>
      <c r="D170" s="166"/>
      <c r="E170" s="166"/>
      <c r="F170" s="166"/>
      <c r="G170" s="166"/>
      <c r="H170" s="166"/>
      <c r="I170" s="166"/>
      <c r="J170" s="166"/>
      <c r="K170" s="166"/>
      <c r="L170" s="166"/>
      <c r="M170" s="166"/>
      <c r="N170" s="166"/>
      <c r="O170" s="24"/>
    </row>
    <row r="171" spans="2:15" ht="15.75" customHeight="1">
      <c r="B171" s="166"/>
      <c r="C171" s="166"/>
      <c r="D171" s="166"/>
      <c r="E171" s="166"/>
      <c r="F171" s="166"/>
      <c r="G171" s="166"/>
      <c r="H171" s="166"/>
      <c r="I171" s="166"/>
      <c r="J171" s="166"/>
      <c r="K171" s="166"/>
      <c r="L171" s="166"/>
      <c r="M171" s="166"/>
      <c r="N171" s="166"/>
      <c r="O171" s="24"/>
    </row>
    <row r="172" spans="2:15" ht="15.75" customHeight="1">
      <c r="B172" s="24"/>
      <c r="C172" s="24"/>
      <c r="D172" s="24"/>
      <c r="E172" s="24"/>
      <c r="F172" s="24"/>
      <c r="G172" s="26"/>
      <c r="H172" s="49"/>
      <c r="I172" s="49"/>
      <c r="J172" s="49"/>
      <c r="K172" s="49"/>
      <c r="L172" s="49"/>
      <c r="M172" s="49"/>
      <c r="N172" s="49"/>
      <c r="O172" s="24"/>
    </row>
    <row r="173" spans="2:15" ht="15.75" customHeight="1">
      <c r="B173" s="24"/>
      <c r="C173" s="24"/>
      <c r="D173" s="24"/>
      <c r="E173" s="24"/>
      <c r="F173" s="24"/>
      <c r="G173" s="26"/>
      <c r="H173" s="49"/>
      <c r="I173" s="49"/>
      <c r="J173" s="49"/>
      <c r="K173" s="49"/>
      <c r="L173" s="49"/>
      <c r="M173" s="49"/>
      <c r="N173" s="49"/>
      <c r="O173" s="24"/>
    </row>
    <row r="174" spans="2:15" ht="15.75" customHeight="1">
      <c r="B174" s="24"/>
      <c r="C174" s="24"/>
      <c r="D174" s="24"/>
      <c r="E174" s="24"/>
      <c r="F174" s="24"/>
      <c r="G174" s="26"/>
      <c r="H174" s="49"/>
      <c r="I174" s="49"/>
      <c r="J174" s="49"/>
      <c r="K174" s="49"/>
      <c r="L174" s="49"/>
      <c r="M174" s="49"/>
      <c r="N174" s="49"/>
      <c r="O174" s="24"/>
    </row>
    <row r="175" spans="2:15" ht="15.75" customHeight="1">
      <c r="B175" s="24"/>
      <c r="C175" s="24"/>
      <c r="D175" s="24"/>
      <c r="E175" s="24"/>
      <c r="F175" s="24"/>
      <c r="G175" s="26"/>
      <c r="H175" s="49"/>
      <c r="I175" s="49"/>
      <c r="J175" s="49"/>
      <c r="K175" s="49"/>
      <c r="L175" s="49"/>
      <c r="M175" s="49"/>
      <c r="N175" s="49"/>
      <c r="O175" s="24"/>
    </row>
    <row r="176" spans="2:15" ht="15.75" customHeight="1">
      <c r="B176" s="166" t="s">
        <v>98</v>
      </c>
      <c r="C176" s="166"/>
      <c r="D176" s="166"/>
      <c r="E176" s="166"/>
      <c r="F176" s="166"/>
      <c r="G176" s="166"/>
      <c r="H176" s="166"/>
      <c r="I176" s="166"/>
      <c r="J176" s="166"/>
      <c r="K176" s="166"/>
      <c r="L176" s="166"/>
      <c r="M176" s="166"/>
      <c r="N176" s="166"/>
      <c r="O176" s="24"/>
    </row>
    <row r="177" spans="2:15" ht="15.75" customHeight="1">
      <c r="B177" s="170"/>
      <c r="C177" s="170"/>
      <c r="D177" s="170"/>
      <c r="E177" s="170"/>
      <c r="F177" s="170"/>
      <c r="G177" s="170"/>
      <c r="H177" s="170"/>
      <c r="I177" s="170"/>
      <c r="J177" s="170"/>
      <c r="K177" s="170"/>
      <c r="L177" s="170"/>
      <c r="M177" s="170"/>
      <c r="N177" s="170"/>
      <c r="O177" s="24"/>
    </row>
    <row r="178" spans="2:15" ht="15.75" customHeight="1">
      <c r="B178" s="170"/>
      <c r="C178" s="170"/>
      <c r="D178" s="170"/>
      <c r="E178" s="170"/>
      <c r="F178" s="170"/>
      <c r="G178" s="170"/>
      <c r="H178" s="170"/>
      <c r="I178" s="170"/>
      <c r="J178" s="170"/>
      <c r="K178" s="170"/>
      <c r="L178" s="170"/>
      <c r="M178" s="170"/>
      <c r="N178" s="170"/>
      <c r="O178" s="24"/>
    </row>
    <row r="179" spans="2:15" ht="15.75" customHeight="1">
      <c r="B179" s="95"/>
      <c r="C179" s="95"/>
      <c r="D179" s="95"/>
      <c r="E179" s="95"/>
      <c r="F179" s="95"/>
      <c r="G179" s="95"/>
      <c r="H179" s="95"/>
      <c r="I179" s="95"/>
      <c r="J179" s="95"/>
      <c r="K179" s="95"/>
      <c r="L179" s="95"/>
      <c r="M179" s="95"/>
      <c r="N179" s="95"/>
      <c r="O179" s="24"/>
    </row>
    <row r="180" spans="2:15" ht="15.75" customHeight="1">
      <c r="B180" s="95"/>
      <c r="C180" s="95"/>
      <c r="D180" s="95"/>
      <c r="E180" s="95"/>
      <c r="F180" s="95"/>
      <c r="G180" s="95"/>
      <c r="H180" s="95"/>
      <c r="I180" s="95"/>
      <c r="J180" s="95"/>
      <c r="K180" s="95"/>
      <c r="L180" s="95"/>
      <c r="M180" s="95"/>
      <c r="N180" s="95"/>
      <c r="O180" s="24"/>
    </row>
    <row r="181" spans="2:15" ht="15.75" customHeight="1">
      <c r="B181" s="95"/>
      <c r="C181" s="95"/>
      <c r="D181" s="95"/>
      <c r="E181" s="95"/>
      <c r="F181" s="95"/>
      <c r="G181" s="95"/>
      <c r="H181" s="95"/>
      <c r="I181" s="95"/>
      <c r="J181" s="95"/>
      <c r="K181" s="95"/>
      <c r="L181" s="95"/>
      <c r="M181" s="95"/>
      <c r="N181" s="95"/>
      <c r="O181" s="24"/>
    </row>
    <row r="182" spans="2:15" ht="15.75" customHeight="1">
      <c r="B182" s="23" t="s">
        <v>24</v>
      </c>
      <c r="C182" s="24"/>
      <c r="D182" s="24"/>
      <c r="E182" s="25"/>
      <c r="F182" s="25"/>
      <c r="G182" s="30"/>
      <c r="H182" s="25"/>
      <c r="I182" s="25"/>
      <c r="J182" s="25"/>
      <c r="K182" s="25"/>
      <c r="L182" s="25"/>
      <c r="M182" s="25"/>
      <c r="N182" s="25"/>
      <c r="O182" s="25"/>
    </row>
    <row r="183" spans="2:15" ht="15.75" customHeight="1">
      <c r="B183" s="82" t="s">
        <v>25</v>
      </c>
      <c r="C183" s="82"/>
      <c r="D183" s="82"/>
      <c r="E183" s="82"/>
      <c r="F183" s="82"/>
      <c r="G183" s="82"/>
      <c r="H183" s="82"/>
      <c r="I183" s="82"/>
      <c r="J183" s="82"/>
      <c r="K183" s="82"/>
      <c r="L183" s="82"/>
      <c r="M183" s="82"/>
      <c r="N183" s="82"/>
      <c r="O183" s="25"/>
    </row>
    <row r="184" spans="7:15" ht="15" customHeight="1">
      <c r="G184" s="27"/>
      <c r="O184" s="25"/>
    </row>
    <row r="185" spans="2:15" ht="15" customHeight="1">
      <c r="B185" s="24"/>
      <c r="C185" s="24"/>
      <c r="D185" s="24"/>
      <c r="E185" s="26"/>
      <c r="F185" s="25"/>
      <c r="G185" s="26"/>
      <c r="H185" s="26"/>
      <c r="I185" s="26"/>
      <c r="J185" s="26"/>
      <c r="K185" s="26"/>
      <c r="L185" s="25"/>
      <c r="M185" s="25"/>
      <c r="N185" s="25"/>
      <c r="O185" s="25"/>
    </row>
    <row r="186" spans="2:15" ht="15.75" customHeight="1">
      <c r="B186" s="165" t="s">
        <v>99</v>
      </c>
      <c r="C186" s="165"/>
      <c r="D186" s="165"/>
      <c r="E186" s="165"/>
      <c r="F186" s="165"/>
      <c r="G186" s="165"/>
      <c r="H186" s="165"/>
      <c r="I186" s="165"/>
      <c r="J186" s="165"/>
      <c r="K186" s="165"/>
      <c r="L186" s="165"/>
      <c r="M186" s="165"/>
      <c r="N186" s="165"/>
      <c r="O186" s="25"/>
    </row>
    <row r="187" spans="2:15" ht="15.75" customHeight="1">
      <c r="B187" s="168" t="s">
        <v>85</v>
      </c>
      <c r="C187" s="168"/>
      <c r="D187" s="168"/>
      <c r="E187" s="168"/>
      <c r="F187" s="168"/>
      <c r="G187" s="168"/>
      <c r="H187" s="168"/>
      <c r="I187" s="168"/>
      <c r="J187" s="168"/>
      <c r="K187" s="168"/>
      <c r="L187" s="168"/>
      <c r="M187" s="168"/>
      <c r="N187" s="168"/>
      <c r="O187" s="25"/>
    </row>
    <row r="188" spans="2:15" ht="15.75" customHeight="1">
      <c r="B188" s="66"/>
      <c r="C188" s="66"/>
      <c r="D188" s="66"/>
      <c r="E188" s="66"/>
      <c r="F188" s="66"/>
      <c r="G188" s="66"/>
      <c r="H188" s="66"/>
      <c r="I188" s="66"/>
      <c r="J188" s="66"/>
      <c r="K188" s="66"/>
      <c r="L188" s="66"/>
      <c r="M188" s="66"/>
      <c r="N188" s="66"/>
      <c r="O188" s="25"/>
    </row>
    <row r="189" spans="2:15" ht="15.75" customHeight="1">
      <c r="B189" s="66"/>
      <c r="C189" s="66"/>
      <c r="D189" s="66"/>
      <c r="E189" s="66"/>
      <c r="F189" s="66"/>
      <c r="G189" s="66"/>
      <c r="H189" s="66"/>
      <c r="I189" s="66"/>
      <c r="J189" s="66"/>
      <c r="K189" s="66"/>
      <c r="L189" s="66"/>
      <c r="M189" s="66"/>
      <c r="N189" s="66"/>
      <c r="O189" s="25"/>
    </row>
    <row r="190" spans="2:15" ht="15.75" customHeight="1">
      <c r="B190" s="24"/>
      <c r="C190" s="25"/>
      <c r="D190" s="25"/>
      <c r="E190" s="25"/>
      <c r="F190" s="25"/>
      <c r="G190" s="5"/>
      <c r="H190" s="25"/>
      <c r="I190" s="25"/>
      <c r="J190" s="25"/>
      <c r="K190" s="25"/>
      <c r="L190" s="168" t="s">
        <v>63</v>
      </c>
      <c r="M190" s="168"/>
      <c r="N190" s="168"/>
      <c r="O190" s="25"/>
    </row>
    <row r="191" spans="2:15" ht="15.75" customHeight="1">
      <c r="B191" s="46"/>
      <c r="C191" s="25"/>
      <c r="D191" s="25"/>
      <c r="E191" s="25"/>
      <c r="F191" s="25"/>
      <c r="G191" s="26"/>
      <c r="H191" s="31"/>
      <c r="I191" s="31"/>
      <c r="J191" s="31"/>
      <c r="K191" s="25"/>
      <c r="L191" s="31" t="s">
        <v>29</v>
      </c>
      <c r="M191" s="96"/>
      <c r="N191" s="96"/>
      <c r="O191" s="25"/>
    </row>
    <row r="192" spans="2:15" ht="15.75" customHeight="1">
      <c r="B192" s="46"/>
      <c r="C192" s="25"/>
      <c r="D192" s="25"/>
      <c r="E192" s="25"/>
      <c r="G192" s="26"/>
      <c r="H192" s="5"/>
      <c r="I192" s="5"/>
      <c r="J192" s="5"/>
      <c r="K192" s="25"/>
      <c r="L192" s="5" t="s">
        <v>8</v>
      </c>
      <c r="M192" s="97"/>
      <c r="N192" s="97"/>
      <c r="O192" s="25"/>
    </row>
    <row r="193" spans="2:15" ht="15.75" customHeight="1">
      <c r="B193" s="46"/>
      <c r="C193" s="25"/>
      <c r="D193" s="25"/>
      <c r="E193" s="25"/>
      <c r="F193" s="25"/>
      <c r="G193" s="26"/>
      <c r="K193" s="25"/>
      <c r="M193" s="25"/>
      <c r="N193" s="5"/>
      <c r="O193" s="25"/>
    </row>
    <row r="194" spans="2:15" ht="15.75" customHeight="1">
      <c r="B194" s="23" t="s">
        <v>100</v>
      </c>
      <c r="C194" s="25"/>
      <c r="D194" s="25"/>
      <c r="E194" s="25"/>
      <c r="F194" s="25"/>
      <c r="G194" s="26"/>
      <c r="K194" s="25"/>
      <c r="M194" s="25"/>
      <c r="N194" s="24"/>
      <c r="O194" s="25"/>
    </row>
    <row r="195" spans="2:15" ht="15.75" customHeight="1">
      <c r="B195" s="23"/>
      <c r="C195" s="25"/>
      <c r="D195" s="25"/>
      <c r="E195" s="25"/>
      <c r="F195" s="25"/>
      <c r="G195" s="26"/>
      <c r="K195" s="25"/>
      <c r="M195" s="25"/>
      <c r="N195" s="24"/>
      <c r="O195" s="25"/>
    </row>
    <row r="196" spans="2:15" ht="15.75" customHeight="1">
      <c r="B196" s="25" t="s">
        <v>101</v>
      </c>
      <c r="C196" s="25"/>
      <c r="E196" s="25"/>
      <c r="F196" s="25"/>
      <c r="G196" s="26"/>
      <c r="I196" s="35"/>
      <c r="J196" s="35"/>
      <c r="K196" s="25"/>
      <c r="L196" s="98">
        <f>L109</f>
        <v>2551.3380000000016</v>
      </c>
      <c r="M196" s="98"/>
      <c r="N196" s="98"/>
      <c r="O196" s="25"/>
    </row>
    <row r="197" spans="2:15" ht="15.75" customHeight="1">
      <c r="B197" s="25" t="s">
        <v>102</v>
      </c>
      <c r="C197" s="25"/>
      <c r="E197" s="25"/>
      <c r="F197" s="25"/>
      <c r="G197" s="26"/>
      <c r="H197" s="35"/>
      <c r="K197" s="25"/>
      <c r="M197" s="35"/>
      <c r="N197" s="35"/>
      <c r="O197" s="25"/>
    </row>
    <row r="198" spans="2:15" ht="15.75" customHeight="1">
      <c r="B198" s="25"/>
      <c r="E198" s="25"/>
      <c r="F198" s="25"/>
      <c r="G198" s="26"/>
      <c r="H198" s="33"/>
      <c r="J198" s="33"/>
      <c r="K198" s="25"/>
      <c r="L198" s="33"/>
      <c r="M198" s="35"/>
      <c r="O198" s="25"/>
    </row>
    <row r="199" spans="2:15" ht="15.75" customHeight="1">
      <c r="B199" s="24"/>
      <c r="C199" s="24" t="s">
        <v>103</v>
      </c>
      <c r="E199" s="25"/>
      <c r="F199" s="33"/>
      <c r="G199" s="26"/>
      <c r="H199" s="33"/>
      <c r="I199" s="33"/>
      <c r="J199" s="33"/>
      <c r="L199" s="35">
        <f>(74985.63+574184.03)/1000+0.3</f>
        <v>649.46966</v>
      </c>
      <c r="M199" s="35"/>
      <c r="O199" s="25"/>
    </row>
    <row r="200" spans="2:15" ht="15.75" customHeight="1">
      <c r="B200" s="24"/>
      <c r="C200" s="24" t="s">
        <v>104</v>
      </c>
      <c r="E200" s="25"/>
      <c r="F200" s="33"/>
      <c r="G200" s="26"/>
      <c r="L200" s="35"/>
      <c r="M200" s="35"/>
      <c r="O200" s="25"/>
    </row>
    <row r="201" spans="2:15" ht="15.75" customHeight="1">
      <c r="B201" s="24"/>
      <c r="C201" s="25" t="s">
        <v>105</v>
      </c>
      <c r="E201" s="25"/>
      <c r="F201" s="25"/>
      <c r="G201" s="26"/>
      <c r="H201" s="33"/>
      <c r="I201" s="33"/>
      <c r="J201" s="33"/>
      <c r="K201" s="25"/>
      <c r="L201" s="35">
        <f>(545491.39-13186.83+427610.91-16603.64)/1000</f>
        <v>943.31183</v>
      </c>
      <c r="M201" s="35"/>
      <c r="O201" s="25"/>
    </row>
    <row r="202" spans="2:15" ht="15.75" customHeight="1">
      <c r="B202" s="24"/>
      <c r="C202" s="25" t="s">
        <v>106</v>
      </c>
      <c r="E202" s="25"/>
      <c r="F202" s="25"/>
      <c r="G202" s="26"/>
      <c r="H202" s="33"/>
      <c r="I202" s="33"/>
      <c r="J202" s="33"/>
      <c r="K202" s="25"/>
      <c r="L202" s="36">
        <f>(-(18142.44+52882.47))/1000</f>
        <v>-71.02491</v>
      </c>
      <c r="M202" s="36"/>
      <c r="O202" s="25"/>
    </row>
    <row r="203" spans="2:15" ht="15.75" customHeight="1">
      <c r="B203" s="25"/>
      <c r="C203" s="25"/>
      <c r="E203" s="25"/>
      <c r="F203" s="25"/>
      <c r="G203" s="26"/>
      <c r="H203" s="36"/>
      <c r="I203" s="36"/>
      <c r="J203" s="36"/>
      <c r="K203" s="25"/>
      <c r="L203" s="36"/>
      <c r="M203" s="36"/>
      <c r="O203" s="25"/>
    </row>
    <row r="204" spans="2:15" ht="15.75" customHeight="1">
      <c r="B204" s="25" t="s">
        <v>107</v>
      </c>
      <c r="C204" s="25"/>
      <c r="E204" s="25"/>
      <c r="F204" s="25"/>
      <c r="G204" s="26"/>
      <c r="H204" s="36"/>
      <c r="I204" s="36"/>
      <c r="J204" s="36"/>
      <c r="K204" s="25"/>
      <c r="L204" s="36">
        <f>SUM(L196:L202)</f>
        <v>4073.094580000001</v>
      </c>
      <c r="M204" s="36"/>
      <c r="O204" s="25"/>
    </row>
    <row r="205" spans="2:15" ht="15.75" customHeight="1">
      <c r="B205" s="25" t="s">
        <v>108</v>
      </c>
      <c r="C205" s="25"/>
      <c r="E205" s="25"/>
      <c r="F205" s="25"/>
      <c r="G205" s="26"/>
      <c r="H205" s="36"/>
      <c r="I205" s="36"/>
      <c r="J205" s="36"/>
      <c r="K205" s="25"/>
      <c r="M205" s="36"/>
      <c r="N205" s="36"/>
      <c r="O205" s="25"/>
    </row>
    <row r="206" spans="2:15" ht="15.75" customHeight="1">
      <c r="B206" s="25"/>
      <c r="C206" s="25" t="s">
        <v>109</v>
      </c>
      <c r="E206" s="25"/>
      <c r="F206" s="25"/>
      <c r="G206" s="26"/>
      <c r="H206" s="33"/>
      <c r="I206" s="33"/>
      <c r="J206" s="33"/>
      <c r="K206" s="25"/>
      <c r="L206" s="36">
        <v>-378.332</v>
      </c>
      <c r="M206" s="36"/>
      <c r="O206" s="25"/>
    </row>
    <row r="207" spans="2:15" ht="15.75" customHeight="1">
      <c r="B207" s="25"/>
      <c r="C207" s="25" t="s">
        <v>110</v>
      </c>
      <c r="E207" s="25"/>
      <c r="F207" s="25"/>
      <c r="G207" s="26"/>
      <c r="H207" s="33"/>
      <c r="I207" s="33"/>
      <c r="J207" s="33"/>
      <c r="K207" s="25"/>
      <c r="L207" s="36">
        <f>(-(29593008+1689336-28346889-2318718))/1000</f>
        <v>-616.737</v>
      </c>
      <c r="M207" s="36"/>
      <c r="O207" s="25"/>
    </row>
    <row r="208" spans="2:15" ht="15.75" customHeight="1">
      <c r="B208" s="24"/>
      <c r="C208" s="25" t="s">
        <v>111</v>
      </c>
      <c r="E208" s="25"/>
      <c r="F208" s="25"/>
      <c r="G208" s="26"/>
      <c r="H208" s="33"/>
      <c r="I208" s="33"/>
      <c r="J208" s="33"/>
      <c r="K208" s="25"/>
      <c r="L208" s="36">
        <f>(-(1926254+1843811)+(1424960+1883927)+1)/1000</f>
        <v>-461.177</v>
      </c>
      <c r="M208" s="36"/>
      <c r="O208" s="25"/>
    </row>
    <row r="209" spans="2:15" ht="15.75" customHeight="1">
      <c r="B209" s="24"/>
      <c r="C209" s="25"/>
      <c r="E209" s="25"/>
      <c r="F209" s="25"/>
      <c r="G209" s="26"/>
      <c r="H209" s="36"/>
      <c r="I209" s="36"/>
      <c r="J209" s="36"/>
      <c r="K209" s="25"/>
      <c r="L209" s="36"/>
      <c r="M209" s="36"/>
      <c r="O209" s="25"/>
    </row>
    <row r="210" spans="2:15" ht="15.75" customHeight="1">
      <c r="B210" s="27" t="s">
        <v>112</v>
      </c>
      <c r="C210" s="25"/>
      <c r="E210" s="25"/>
      <c r="F210" s="25"/>
      <c r="G210" s="26"/>
      <c r="H210" s="36"/>
      <c r="I210" s="36"/>
      <c r="J210" s="36"/>
      <c r="K210" s="25"/>
      <c r="L210" s="36">
        <f>SUM(L204:L208)</f>
        <v>2616.8485800000008</v>
      </c>
      <c r="M210" s="36"/>
      <c r="O210" s="25"/>
    </row>
    <row r="211" spans="3:15" ht="15.75" customHeight="1">
      <c r="C211" s="25" t="s">
        <v>113</v>
      </c>
      <c r="E211" s="25"/>
      <c r="F211" s="25"/>
      <c r="G211" s="26"/>
      <c r="H211" s="33"/>
      <c r="I211" s="33"/>
      <c r="J211" s="33"/>
      <c r="K211" s="25"/>
      <c r="L211" s="36">
        <f>-L202</f>
        <v>71.02491</v>
      </c>
      <c r="M211" s="36"/>
      <c r="O211" s="25"/>
    </row>
    <row r="212" spans="2:15" ht="15.75" customHeight="1">
      <c r="B212" s="25"/>
      <c r="C212" s="25" t="s">
        <v>114</v>
      </c>
      <c r="E212" s="25"/>
      <c r="F212" s="25"/>
      <c r="G212" s="26"/>
      <c r="H212" s="33"/>
      <c r="I212" s="33"/>
      <c r="J212" s="33"/>
      <c r="K212" s="25"/>
      <c r="L212" s="36">
        <f>-L201</f>
        <v>-943.31183</v>
      </c>
      <c r="M212" s="36"/>
      <c r="O212" s="25"/>
    </row>
    <row r="213" spans="2:15" ht="15.75" customHeight="1">
      <c r="B213" s="25"/>
      <c r="C213" s="25" t="s">
        <v>115</v>
      </c>
      <c r="E213" s="25"/>
      <c r="F213" s="25"/>
      <c r="G213" s="26"/>
      <c r="H213" s="33"/>
      <c r="I213" s="33"/>
      <c r="J213" s="33"/>
      <c r="K213" s="25"/>
      <c r="L213" s="36">
        <f>(-91350-144192)/1000</f>
        <v>-235.542</v>
      </c>
      <c r="M213" s="36"/>
      <c r="O213" s="25"/>
    </row>
    <row r="214" spans="2:15" ht="15.75" customHeight="1">
      <c r="B214" s="25"/>
      <c r="C214" s="25"/>
      <c r="E214" s="25"/>
      <c r="F214" s="25"/>
      <c r="G214" s="26"/>
      <c r="H214" s="36"/>
      <c r="I214" s="36"/>
      <c r="J214" s="36"/>
      <c r="K214" s="25"/>
      <c r="L214" s="36"/>
      <c r="M214" s="36"/>
      <c r="O214" s="25"/>
    </row>
    <row r="215" spans="2:15" ht="15.75" customHeight="1">
      <c r="B215" s="25" t="s">
        <v>116</v>
      </c>
      <c r="E215" s="25"/>
      <c r="F215" s="25"/>
      <c r="G215" s="26"/>
      <c r="H215" s="36"/>
      <c r="I215" s="36"/>
      <c r="J215" s="36"/>
      <c r="K215" s="25"/>
      <c r="L215" s="36">
        <f>SUM(L210:L213)</f>
        <v>1509.0196600000008</v>
      </c>
      <c r="M215" s="36"/>
      <c r="O215" s="25"/>
    </row>
    <row r="216" spans="2:15" ht="15.75" customHeight="1">
      <c r="B216" s="25" t="s">
        <v>117</v>
      </c>
      <c r="E216" s="25"/>
      <c r="F216" s="25"/>
      <c r="G216" s="26"/>
      <c r="H216" s="36"/>
      <c r="I216" s="36"/>
      <c r="J216" s="36"/>
      <c r="K216" s="25"/>
      <c r="M216" s="36"/>
      <c r="N216" s="36"/>
      <c r="O216" s="25"/>
    </row>
    <row r="217" spans="2:15" ht="15.75" customHeight="1">
      <c r="B217" s="25"/>
      <c r="C217" s="25"/>
      <c r="E217" s="25"/>
      <c r="F217" s="25"/>
      <c r="G217" s="26"/>
      <c r="K217" s="25"/>
      <c r="M217" s="36"/>
      <c r="N217" s="36"/>
      <c r="O217" s="25"/>
    </row>
    <row r="218" spans="2:15" ht="15.75" customHeight="1">
      <c r="B218" s="23" t="s">
        <v>118</v>
      </c>
      <c r="C218" s="25"/>
      <c r="D218" s="25"/>
      <c r="E218" s="25"/>
      <c r="F218" s="25"/>
      <c r="G218" s="26"/>
      <c r="K218" s="25"/>
      <c r="M218" s="36"/>
      <c r="N218" s="36"/>
      <c r="O218" s="25"/>
    </row>
    <row r="219" spans="2:15" ht="7.5" customHeight="1">
      <c r="B219" s="23"/>
      <c r="C219" s="25"/>
      <c r="D219" s="25"/>
      <c r="E219" s="25"/>
      <c r="F219" s="25"/>
      <c r="G219" s="26"/>
      <c r="K219" s="25"/>
      <c r="L219" s="36"/>
      <c r="M219" s="36"/>
      <c r="O219" s="25"/>
    </row>
    <row r="220" spans="2:15" ht="7.5" customHeight="1">
      <c r="B220" s="23"/>
      <c r="C220" s="25"/>
      <c r="D220" s="25"/>
      <c r="E220" s="25"/>
      <c r="F220" s="25"/>
      <c r="G220" s="26"/>
      <c r="H220" s="36"/>
      <c r="I220" s="36"/>
      <c r="J220" s="36"/>
      <c r="K220" s="25"/>
      <c r="L220" s="100"/>
      <c r="M220" s="36"/>
      <c r="O220" s="25"/>
    </row>
    <row r="221" spans="2:15" ht="15.75" customHeight="1">
      <c r="B221" s="23"/>
      <c r="C221" s="25" t="s">
        <v>119</v>
      </c>
      <c r="D221" s="25"/>
      <c r="E221" s="25"/>
      <c r="F221" s="68"/>
      <c r="G221" s="26"/>
      <c r="H221" s="36"/>
      <c r="I221" s="36"/>
      <c r="J221" s="36"/>
      <c r="K221" s="25"/>
      <c r="L221" s="101">
        <f>(-2083505.84-765000)/1000+0.1</f>
        <v>-2848.40584</v>
      </c>
      <c r="M221" s="36"/>
      <c r="O221" s="25"/>
    </row>
    <row r="222" spans="2:15" ht="15.75" customHeight="1">
      <c r="B222" s="23"/>
      <c r="C222" s="25" t="s">
        <v>104</v>
      </c>
      <c r="D222" s="25"/>
      <c r="E222" s="25"/>
      <c r="F222" s="68"/>
      <c r="G222" s="26"/>
      <c r="H222" s="36"/>
      <c r="I222" s="36"/>
      <c r="J222" s="36"/>
      <c r="K222" s="25"/>
      <c r="L222" s="101"/>
      <c r="M222" s="36"/>
      <c r="O222" s="25"/>
    </row>
    <row r="223" spans="2:15" ht="15.75" customHeight="1">
      <c r="B223" s="23"/>
      <c r="C223" s="24" t="s">
        <v>120</v>
      </c>
      <c r="D223" s="25"/>
      <c r="E223" s="25"/>
      <c r="F223" s="103"/>
      <c r="G223" s="26"/>
      <c r="H223" s="36"/>
      <c r="I223" s="36"/>
      <c r="J223" s="36"/>
      <c r="K223" s="25"/>
      <c r="L223" s="101">
        <f>(-1211365+757380)/1000</f>
        <v>-453.985</v>
      </c>
      <c r="M223" s="36"/>
      <c r="O223" s="25"/>
    </row>
    <row r="224" spans="2:15" ht="7.5" customHeight="1">
      <c r="B224" s="23"/>
      <c r="C224" s="25"/>
      <c r="D224" s="25"/>
      <c r="E224" s="25"/>
      <c r="F224" s="25"/>
      <c r="G224" s="26"/>
      <c r="H224" s="36"/>
      <c r="I224" s="36"/>
      <c r="J224" s="36"/>
      <c r="K224" s="25"/>
      <c r="L224" s="104"/>
      <c r="M224" s="36"/>
      <c r="O224" s="25"/>
    </row>
    <row r="225" spans="2:15" ht="7.5" customHeight="1">
      <c r="B225" s="23"/>
      <c r="C225" s="25"/>
      <c r="D225" s="25"/>
      <c r="E225" s="25"/>
      <c r="F225" s="25"/>
      <c r="G225" s="26"/>
      <c r="H225" s="36"/>
      <c r="I225" s="36"/>
      <c r="J225" s="36"/>
      <c r="K225" s="25"/>
      <c r="L225" s="36"/>
      <c r="M225" s="36"/>
      <c r="O225" s="25"/>
    </row>
    <row r="226" spans="2:15" ht="15.75" customHeight="1">
      <c r="B226" s="25" t="s">
        <v>121</v>
      </c>
      <c r="D226" s="25"/>
      <c r="E226" s="25"/>
      <c r="F226" s="25"/>
      <c r="G226" s="26"/>
      <c r="H226" s="36"/>
      <c r="I226" s="36"/>
      <c r="J226" s="36"/>
      <c r="K226" s="25"/>
      <c r="L226" s="36">
        <f>SUM(L221:L224)</f>
        <v>-3302.39084</v>
      </c>
      <c r="M226" s="36"/>
      <c r="O226" s="25"/>
    </row>
    <row r="227" spans="2:15" ht="15.75" customHeight="1">
      <c r="B227" s="24"/>
      <c r="C227" s="25"/>
      <c r="D227" s="25"/>
      <c r="E227" s="25"/>
      <c r="F227" s="25"/>
      <c r="G227" s="26"/>
      <c r="H227" s="25"/>
      <c r="I227" s="25"/>
      <c r="J227" s="25"/>
      <c r="K227" s="25"/>
      <c r="L227" s="105"/>
      <c r="M227" s="36"/>
      <c r="N227" s="105"/>
      <c r="O227" s="25"/>
    </row>
    <row r="228" spans="2:15" ht="15.75" customHeight="1">
      <c r="B228" s="24"/>
      <c r="C228" s="25"/>
      <c r="D228" s="25"/>
      <c r="E228" s="25"/>
      <c r="F228" s="25"/>
      <c r="G228" s="26"/>
      <c r="H228" s="25"/>
      <c r="I228" s="25"/>
      <c r="J228" s="25"/>
      <c r="K228" s="25"/>
      <c r="L228" s="105"/>
      <c r="M228" s="36"/>
      <c r="N228" s="105"/>
      <c r="O228" s="25"/>
    </row>
    <row r="229" spans="2:15" ht="15.75" customHeight="1">
      <c r="B229" s="23" t="s">
        <v>24</v>
      </c>
      <c r="C229" s="24"/>
      <c r="D229" s="24"/>
      <c r="E229" s="25"/>
      <c r="F229" s="25"/>
      <c r="G229" s="30"/>
      <c r="H229" s="25"/>
      <c r="I229" s="25"/>
      <c r="J229" s="25"/>
      <c r="K229" s="25"/>
      <c r="L229" s="25"/>
      <c r="M229" s="25"/>
      <c r="N229" s="25"/>
      <c r="O229" s="25"/>
    </row>
    <row r="230" spans="2:15" ht="15.75" customHeight="1">
      <c r="B230" s="82" t="s">
        <v>25</v>
      </c>
      <c r="C230" s="82"/>
      <c r="D230" s="82"/>
      <c r="E230" s="82"/>
      <c r="F230" s="82"/>
      <c r="G230" s="82"/>
      <c r="H230" s="82"/>
      <c r="I230" s="82"/>
      <c r="J230" s="82"/>
      <c r="K230" s="82"/>
      <c r="L230" s="82"/>
      <c r="M230" s="82"/>
      <c r="N230" s="82"/>
      <c r="O230" s="25"/>
    </row>
    <row r="231" spans="2:15" ht="15.75" customHeight="1">
      <c r="B231" s="24"/>
      <c r="C231" s="25"/>
      <c r="D231" s="25"/>
      <c r="E231" s="25"/>
      <c r="F231" s="25"/>
      <c r="G231" s="26"/>
      <c r="H231" s="25"/>
      <c r="I231" s="25"/>
      <c r="J231" s="25"/>
      <c r="K231" s="25"/>
      <c r="L231" s="105"/>
      <c r="M231" s="36"/>
      <c r="N231" s="105"/>
      <c r="O231" s="25"/>
    </row>
    <row r="232" spans="2:15" ht="15.75" customHeight="1">
      <c r="B232" s="24"/>
      <c r="C232" s="25"/>
      <c r="D232" s="25"/>
      <c r="E232" s="25"/>
      <c r="F232" s="25"/>
      <c r="G232" s="26"/>
      <c r="H232" s="25"/>
      <c r="I232" s="25"/>
      <c r="J232" s="25"/>
      <c r="K232" s="25"/>
      <c r="L232" s="105"/>
      <c r="M232" s="36"/>
      <c r="N232" s="105"/>
      <c r="O232" s="25"/>
    </row>
    <row r="233" spans="2:15" ht="15.75" customHeight="1">
      <c r="B233" s="24"/>
      <c r="C233" s="25"/>
      <c r="D233" s="25"/>
      <c r="E233" s="25"/>
      <c r="F233" s="25"/>
      <c r="G233" s="26"/>
      <c r="H233" s="25"/>
      <c r="I233" s="25"/>
      <c r="J233" s="25"/>
      <c r="K233" s="25"/>
      <c r="L233" s="168" t="s">
        <v>63</v>
      </c>
      <c r="M233" s="168"/>
      <c r="N233" s="168"/>
      <c r="O233" s="25"/>
    </row>
    <row r="234" spans="2:15" ht="15.75" customHeight="1">
      <c r="B234" s="24"/>
      <c r="C234" s="25"/>
      <c r="D234" s="25"/>
      <c r="E234" s="25"/>
      <c r="F234" s="25"/>
      <c r="G234" s="26"/>
      <c r="H234" s="25"/>
      <c r="I234" s="25"/>
      <c r="J234" s="25"/>
      <c r="K234" s="25"/>
      <c r="L234" s="31" t="s">
        <v>29</v>
      </c>
      <c r="M234" s="96"/>
      <c r="N234" s="96"/>
      <c r="O234" s="25"/>
    </row>
    <row r="235" spans="2:15" ht="15.75" customHeight="1">
      <c r="B235" s="24"/>
      <c r="C235" s="25"/>
      <c r="D235" s="25"/>
      <c r="E235" s="25"/>
      <c r="F235" s="25"/>
      <c r="G235" s="26"/>
      <c r="H235" s="25"/>
      <c r="I235" s="25"/>
      <c r="J235" s="25"/>
      <c r="K235" s="25"/>
      <c r="L235" s="5" t="s">
        <v>8</v>
      </c>
      <c r="M235" s="97"/>
      <c r="N235" s="97"/>
      <c r="O235" s="25"/>
    </row>
    <row r="236" spans="2:15" ht="15.75" customHeight="1">
      <c r="B236" s="46" t="s">
        <v>122</v>
      </c>
      <c r="C236" s="25"/>
      <c r="D236" s="25"/>
      <c r="E236" s="25"/>
      <c r="F236" s="25"/>
      <c r="G236" s="26"/>
      <c r="H236" s="25"/>
      <c r="I236" s="25"/>
      <c r="J236" s="25"/>
      <c r="K236" s="25"/>
      <c r="L236" s="105"/>
      <c r="M236" s="36"/>
      <c r="O236" s="25"/>
    </row>
    <row r="237" spans="2:15" ht="7.5" customHeight="1">
      <c r="B237" s="46"/>
      <c r="C237" s="25"/>
      <c r="D237" s="25"/>
      <c r="E237" s="25"/>
      <c r="F237" s="25"/>
      <c r="G237" s="26"/>
      <c r="H237" s="36"/>
      <c r="I237" s="36"/>
      <c r="J237" s="36"/>
      <c r="K237" s="25"/>
      <c r="L237" s="36"/>
      <c r="M237" s="36"/>
      <c r="O237" s="25"/>
    </row>
    <row r="238" spans="2:15" ht="7.5" customHeight="1">
      <c r="B238" s="46"/>
      <c r="C238" s="25"/>
      <c r="D238" s="25"/>
      <c r="E238" s="25"/>
      <c r="F238" s="25"/>
      <c r="G238" s="26"/>
      <c r="H238" s="36"/>
      <c r="I238" s="36"/>
      <c r="J238" s="36"/>
      <c r="K238" s="25"/>
      <c r="L238" s="100"/>
      <c r="M238" s="36"/>
      <c r="O238" s="25"/>
    </row>
    <row r="239" spans="2:15" ht="15.75" customHeight="1">
      <c r="B239" s="46"/>
      <c r="C239" s="25" t="s">
        <v>123</v>
      </c>
      <c r="D239" s="25"/>
      <c r="E239" s="25"/>
      <c r="F239" s="25"/>
      <c r="G239" s="26"/>
      <c r="H239" s="36"/>
      <c r="I239" s="36"/>
      <c r="J239" s="36"/>
      <c r="K239" s="25"/>
      <c r="L239" s="101">
        <v>-255.12860999999998</v>
      </c>
      <c r="M239" s="36"/>
      <c r="O239" s="25"/>
    </row>
    <row r="240" spans="2:15" ht="15.75" customHeight="1">
      <c r="B240" s="46"/>
      <c r="C240" s="25" t="s">
        <v>124</v>
      </c>
      <c r="D240" s="25"/>
      <c r="E240" s="25"/>
      <c r="F240" s="25"/>
      <c r="G240" s="26"/>
      <c r="H240" s="36"/>
      <c r="I240" s="36"/>
      <c r="J240" s="36"/>
      <c r="L240" s="101">
        <v>4000</v>
      </c>
      <c r="O240" s="25"/>
    </row>
    <row r="241" spans="2:15" ht="15.75" customHeight="1">
      <c r="B241" s="46"/>
      <c r="C241" s="25" t="s">
        <v>125</v>
      </c>
      <c r="D241" s="25"/>
      <c r="E241" s="25"/>
      <c r="F241" s="25"/>
      <c r="G241" s="26"/>
      <c r="H241" s="36"/>
      <c r="I241" s="36"/>
      <c r="J241" s="36"/>
      <c r="K241" s="25"/>
      <c r="L241" s="101">
        <v>9082.132</v>
      </c>
      <c r="M241" s="36"/>
      <c r="O241" s="25"/>
    </row>
    <row r="242" spans="2:15" ht="15.75" customHeight="1">
      <c r="B242" s="46"/>
      <c r="C242" s="25" t="s">
        <v>126</v>
      </c>
      <c r="D242" s="25"/>
      <c r="E242" s="25"/>
      <c r="F242" s="25"/>
      <c r="G242" s="26"/>
      <c r="H242" s="36"/>
      <c r="I242" s="36"/>
      <c r="J242" s="36"/>
      <c r="L242" s="106"/>
      <c r="O242" s="25"/>
    </row>
    <row r="243" spans="2:15" ht="15.75" customHeight="1">
      <c r="B243" s="46"/>
      <c r="C243" s="25" t="s">
        <v>127</v>
      </c>
      <c r="D243" s="25"/>
      <c r="E243" s="25"/>
      <c r="F243" s="25"/>
      <c r="G243" s="26"/>
      <c r="H243" s="36"/>
      <c r="I243" s="36"/>
      <c r="J243" s="36"/>
      <c r="K243" s="25"/>
      <c r="L243" s="101">
        <v>-5324.80516</v>
      </c>
      <c r="M243" s="36"/>
      <c r="O243" s="25"/>
    </row>
    <row r="244" spans="2:15" ht="15.75" customHeight="1">
      <c r="B244" s="46"/>
      <c r="C244" s="25" t="s">
        <v>128</v>
      </c>
      <c r="D244" s="25"/>
      <c r="E244" s="25"/>
      <c r="F244" s="25"/>
      <c r="G244" s="26"/>
      <c r="H244" s="36"/>
      <c r="I244" s="36"/>
      <c r="J244" s="36"/>
      <c r="K244" s="25"/>
      <c r="L244" s="101"/>
      <c r="M244" s="36"/>
      <c r="O244" s="25"/>
    </row>
    <row r="245" spans="2:15" ht="15.75" customHeight="1">
      <c r="B245" s="46"/>
      <c r="C245" s="25" t="s">
        <v>129</v>
      </c>
      <c r="D245" s="25"/>
      <c r="E245" s="25"/>
      <c r="F245" s="25"/>
      <c r="G245" s="26"/>
      <c r="H245" s="36"/>
      <c r="I245" s="36"/>
      <c r="J245" s="36"/>
      <c r="K245" s="25"/>
      <c r="L245" s="107">
        <f>(-2503000-5529904+7850034)/1000</f>
        <v>-182.87</v>
      </c>
      <c r="M245" s="36"/>
      <c r="O245" s="25"/>
    </row>
    <row r="246" spans="2:15" ht="7.5" customHeight="1">
      <c r="B246" s="46"/>
      <c r="C246" s="25"/>
      <c r="D246" s="25"/>
      <c r="E246" s="25"/>
      <c r="F246" s="25"/>
      <c r="G246" s="26"/>
      <c r="H246" s="36"/>
      <c r="I246" s="36"/>
      <c r="J246" s="36"/>
      <c r="K246" s="25"/>
      <c r="L246" s="104"/>
      <c r="M246" s="36"/>
      <c r="O246" s="25"/>
    </row>
    <row r="247" spans="2:15" ht="7.5" customHeight="1">
      <c r="B247" s="46"/>
      <c r="C247" s="25"/>
      <c r="D247" s="25"/>
      <c r="E247" s="25"/>
      <c r="F247" s="25"/>
      <c r="G247" s="26"/>
      <c r="H247" s="36"/>
      <c r="I247" s="36"/>
      <c r="J247" s="36"/>
      <c r="K247" s="25"/>
      <c r="L247" s="36"/>
      <c r="M247" s="36"/>
      <c r="O247" s="25"/>
    </row>
    <row r="248" spans="2:15" ht="15.75" customHeight="1">
      <c r="B248" s="25" t="s">
        <v>130</v>
      </c>
      <c r="D248" s="25"/>
      <c r="E248" s="25"/>
      <c r="F248" s="25"/>
      <c r="G248" s="26"/>
      <c r="H248" s="105"/>
      <c r="I248" s="105"/>
      <c r="J248" s="105"/>
      <c r="K248" s="25"/>
      <c r="L248" s="105">
        <f>SUM(L239:L245)</f>
        <v>7319.32823</v>
      </c>
      <c r="M248" s="36"/>
      <c r="O248" s="25"/>
    </row>
    <row r="249" spans="2:15" ht="15.75" customHeight="1">
      <c r="B249" s="46"/>
      <c r="C249" s="25"/>
      <c r="D249" s="25"/>
      <c r="E249" s="25"/>
      <c r="F249" s="25"/>
      <c r="G249" s="26"/>
      <c r="H249" s="105"/>
      <c r="I249" s="105"/>
      <c r="J249" s="105"/>
      <c r="K249" s="25"/>
      <c r="L249" s="105"/>
      <c r="M249" s="36"/>
      <c r="O249" s="25"/>
    </row>
    <row r="250" spans="2:15" ht="15.75" customHeight="1">
      <c r="B250" s="46" t="s">
        <v>131</v>
      </c>
      <c r="C250" s="25"/>
      <c r="D250" s="25"/>
      <c r="E250" s="25"/>
      <c r="F250" s="25"/>
      <c r="G250" s="26"/>
      <c r="H250" s="36"/>
      <c r="I250" s="36"/>
      <c r="J250" s="36"/>
      <c r="K250" s="25"/>
      <c r="L250" s="36">
        <f>+L248+L226+L215</f>
        <v>5525.957050000001</v>
      </c>
      <c r="M250" s="36"/>
      <c r="O250" s="25"/>
    </row>
    <row r="251" spans="2:15" ht="15.75" customHeight="1">
      <c r="B251" s="46" t="s">
        <v>132</v>
      </c>
      <c r="C251" s="25"/>
      <c r="D251" s="25"/>
      <c r="E251" s="25"/>
      <c r="F251" s="25"/>
      <c r="G251" s="26"/>
      <c r="O251" s="25"/>
    </row>
    <row r="252" spans="2:15" ht="15.75" customHeight="1">
      <c r="B252" s="46"/>
      <c r="C252" s="25"/>
      <c r="D252" s="25"/>
      <c r="E252" s="25"/>
      <c r="F252" s="25"/>
      <c r="G252" s="26"/>
      <c r="H252" s="36"/>
      <c r="I252" s="36"/>
      <c r="J252" s="59"/>
      <c r="K252" s="25"/>
      <c r="L252" s="36"/>
      <c r="M252" s="36"/>
      <c r="O252" s="25"/>
    </row>
    <row r="253" spans="2:15" ht="15.75" customHeight="1">
      <c r="B253" s="23" t="s">
        <v>133</v>
      </c>
      <c r="C253" s="24"/>
      <c r="D253" s="24"/>
      <c r="E253" s="24"/>
      <c r="F253" s="25"/>
      <c r="G253" s="26"/>
      <c r="H253" s="36"/>
      <c r="I253" s="36"/>
      <c r="J253" s="59"/>
      <c r="K253" s="25"/>
      <c r="L253" s="36">
        <v>4533.85</v>
      </c>
      <c r="M253" s="36"/>
      <c r="O253" s="25"/>
    </row>
    <row r="254" spans="2:15" ht="15.75" customHeight="1">
      <c r="B254" s="23" t="s">
        <v>134</v>
      </c>
      <c r="D254" s="24"/>
      <c r="E254" s="25"/>
      <c r="F254" s="25"/>
      <c r="G254" s="26"/>
      <c r="J254" s="108"/>
      <c r="O254" s="25"/>
    </row>
    <row r="255" spans="2:15" ht="15.75" customHeight="1">
      <c r="B255" s="23" t="s">
        <v>135</v>
      </c>
      <c r="D255" s="24"/>
      <c r="E255" s="25"/>
      <c r="F255" s="25"/>
      <c r="G255" s="26"/>
      <c r="J255" s="108"/>
      <c r="O255" s="25"/>
    </row>
    <row r="256" spans="2:15" ht="15.75" customHeight="1">
      <c r="B256" s="23" t="s">
        <v>136</v>
      </c>
      <c r="D256" s="24"/>
      <c r="E256" s="25"/>
      <c r="F256" s="25"/>
      <c r="G256" s="26"/>
      <c r="H256" s="36"/>
      <c r="I256" s="36"/>
      <c r="J256" s="59"/>
      <c r="K256" s="25"/>
      <c r="L256" s="36"/>
      <c r="M256" s="36"/>
      <c r="O256" s="25"/>
    </row>
    <row r="257" spans="2:15" ht="15.75" customHeight="1">
      <c r="B257" s="23" t="s">
        <v>137</v>
      </c>
      <c r="C257" s="24"/>
      <c r="D257" s="24"/>
      <c r="E257" s="25"/>
      <c r="F257" s="25"/>
      <c r="G257" s="26"/>
      <c r="H257" s="36"/>
      <c r="I257" s="36"/>
      <c r="J257" s="59"/>
      <c r="K257" s="25"/>
      <c r="L257" s="36">
        <f>SUM(L250:L253)</f>
        <v>10059.807050000001</v>
      </c>
      <c r="M257" s="36"/>
      <c r="O257" s="25"/>
    </row>
    <row r="258" spans="2:15" ht="15.75" customHeight="1" thickBot="1">
      <c r="B258" s="23" t="s">
        <v>138</v>
      </c>
      <c r="D258" s="24"/>
      <c r="E258" s="24"/>
      <c r="F258" s="24"/>
      <c r="G258" s="30"/>
      <c r="J258" s="59"/>
      <c r="L258" s="109"/>
      <c r="O258" s="25"/>
    </row>
    <row r="259" spans="2:15" ht="7.5" customHeight="1" thickTop="1">
      <c r="B259" s="24"/>
      <c r="C259" s="23"/>
      <c r="D259" s="24"/>
      <c r="E259" s="24"/>
      <c r="F259" s="24"/>
      <c r="G259" s="30"/>
      <c r="I259" s="110"/>
      <c r="J259" s="59"/>
      <c r="K259" s="24"/>
      <c r="M259" s="36"/>
      <c r="O259" s="25"/>
    </row>
    <row r="260" spans="2:15" ht="15.75" customHeight="1">
      <c r="B260" s="46"/>
      <c r="C260" s="25"/>
      <c r="D260" s="25"/>
      <c r="E260" s="25"/>
      <c r="F260" s="25"/>
      <c r="G260" s="26"/>
      <c r="J260" s="59"/>
      <c r="K260" s="25"/>
      <c r="L260" s="105"/>
      <c r="M260" s="36"/>
      <c r="O260" s="25"/>
    </row>
    <row r="261" spans="2:15" ht="15.75" customHeight="1">
      <c r="B261" s="24" t="s">
        <v>139</v>
      </c>
      <c r="C261" s="24"/>
      <c r="D261" s="24"/>
      <c r="E261" s="24"/>
      <c r="F261" s="24"/>
      <c r="G261" s="30"/>
      <c r="I261" s="24"/>
      <c r="J261" s="59"/>
      <c r="K261" s="24"/>
      <c r="L261" s="105"/>
      <c r="M261" s="36"/>
      <c r="N261" s="105"/>
      <c r="O261" s="25"/>
    </row>
    <row r="262" spans="2:15" ht="15.75" customHeight="1">
      <c r="B262" s="111"/>
      <c r="C262" s="111"/>
      <c r="D262" s="111"/>
      <c r="E262" s="111"/>
      <c r="F262" s="111"/>
      <c r="G262" s="111"/>
      <c r="I262" s="111"/>
      <c r="J262" s="59"/>
      <c r="K262" s="111"/>
      <c r="L262" s="111"/>
      <c r="M262" s="111"/>
      <c r="N262" s="112"/>
      <c r="O262" s="25"/>
    </row>
    <row r="263" spans="2:15" ht="15.75" customHeight="1">
      <c r="B263" s="23" t="s">
        <v>137</v>
      </c>
      <c r="C263" s="24"/>
      <c r="D263" s="24"/>
      <c r="E263" s="25"/>
      <c r="F263" s="25"/>
      <c r="G263" s="26"/>
      <c r="I263" s="25"/>
      <c r="J263" s="25"/>
      <c r="K263" s="25"/>
      <c r="L263" s="25"/>
      <c r="M263" s="25"/>
      <c r="N263" s="49"/>
      <c r="O263" s="25"/>
    </row>
    <row r="264" spans="2:15" ht="15.75" customHeight="1">
      <c r="B264" s="24"/>
      <c r="C264" s="24"/>
      <c r="D264" s="24"/>
      <c r="E264" s="25"/>
      <c r="F264" s="25"/>
      <c r="G264" s="26"/>
      <c r="I264" s="25"/>
      <c r="J264" s="25"/>
      <c r="K264" s="25"/>
      <c r="L264" s="25"/>
      <c r="M264" s="25"/>
      <c r="O264" s="25"/>
    </row>
    <row r="265" spans="2:15" ht="15.75" customHeight="1">
      <c r="B265" s="24"/>
      <c r="C265" s="24" t="s">
        <v>140</v>
      </c>
      <c r="D265" s="24"/>
      <c r="E265" s="25"/>
      <c r="F265" s="25"/>
      <c r="G265" s="26"/>
      <c r="I265" s="25"/>
      <c r="J265" s="25"/>
      <c r="K265" s="25"/>
      <c r="L265" s="38">
        <f>(2894431.8-1586464.68+2829459.94+16245.7+7303+5804131.34+94300)/1000+0.2</f>
        <v>10059.607100000001</v>
      </c>
      <c r="M265" s="25"/>
      <c r="O265" s="25"/>
    </row>
    <row r="266" spans="2:15" ht="15.75" customHeight="1">
      <c r="B266" s="24"/>
      <c r="C266" s="24" t="s">
        <v>141</v>
      </c>
      <c r="D266" s="24"/>
      <c r="E266" s="25"/>
      <c r="F266" s="25"/>
      <c r="G266" s="26"/>
      <c r="I266" s="25"/>
      <c r="J266" s="25"/>
      <c r="K266" s="25"/>
      <c r="L266" s="34">
        <f>(5529904.4+2503000)/1000</f>
        <v>8032.9044</v>
      </c>
      <c r="O266" s="25"/>
    </row>
    <row r="267" spans="2:15" ht="15.75" customHeight="1">
      <c r="B267" s="24"/>
      <c r="C267" s="24"/>
      <c r="D267" s="24"/>
      <c r="E267" s="25"/>
      <c r="F267" s="25"/>
      <c r="G267" s="26"/>
      <c r="I267" s="25"/>
      <c r="J267" s="25"/>
      <c r="K267" s="25"/>
      <c r="L267" s="36"/>
      <c r="M267" s="36"/>
      <c r="O267" s="25"/>
    </row>
    <row r="268" spans="2:15" ht="15.75" customHeight="1">
      <c r="B268" s="24"/>
      <c r="C268" s="24"/>
      <c r="D268" s="24"/>
      <c r="E268" s="25"/>
      <c r="F268" s="25"/>
      <c r="G268" s="26"/>
      <c r="I268" s="25"/>
      <c r="J268" s="25"/>
      <c r="K268" s="25"/>
      <c r="L268" s="36">
        <f>+L265+L266</f>
        <v>18092.5115</v>
      </c>
      <c r="M268" s="36"/>
      <c r="O268" s="25"/>
    </row>
    <row r="269" spans="2:15" ht="15.75" customHeight="1">
      <c r="B269" s="24"/>
      <c r="C269" s="24" t="s">
        <v>129</v>
      </c>
      <c r="D269" s="24"/>
      <c r="E269" s="25"/>
      <c r="F269" s="25"/>
      <c r="G269" s="26"/>
      <c r="H269" s="25"/>
      <c r="I269" s="25"/>
      <c r="J269" s="25"/>
      <c r="K269" s="25"/>
      <c r="L269" s="33">
        <f>-L266</f>
        <v>-8032.9044</v>
      </c>
      <c r="O269" s="25"/>
    </row>
    <row r="270" spans="2:15" ht="12" customHeight="1">
      <c r="B270" s="24"/>
      <c r="C270" s="24"/>
      <c r="D270" s="24"/>
      <c r="E270" s="25"/>
      <c r="F270" s="25"/>
      <c r="G270" s="26"/>
      <c r="H270" s="25"/>
      <c r="I270" s="25"/>
      <c r="J270" s="25"/>
      <c r="K270" s="25"/>
      <c r="L270" s="36"/>
      <c r="M270" s="36"/>
      <c r="O270" s="25"/>
    </row>
    <row r="271" spans="2:15" ht="21" customHeight="1" thickBot="1">
      <c r="B271" s="24"/>
      <c r="C271" s="24"/>
      <c r="D271" s="24"/>
      <c r="E271" s="25"/>
      <c r="F271" s="25"/>
      <c r="G271" s="26"/>
      <c r="H271" s="25"/>
      <c r="I271" s="25"/>
      <c r="J271" s="25"/>
      <c r="K271" s="25"/>
      <c r="L271" s="113">
        <f>+L268+L269</f>
        <v>10059.607100000001</v>
      </c>
      <c r="M271" s="36"/>
      <c r="O271" s="25"/>
    </row>
    <row r="272" spans="2:15" ht="21" customHeight="1" thickTop="1">
      <c r="B272" s="24"/>
      <c r="C272" s="24"/>
      <c r="D272" s="24"/>
      <c r="E272" s="25"/>
      <c r="F272" s="25"/>
      <c r="G272" s="26"/>
      <c r="H272" s="25"/>
      <c r="I272" s="25"/>
      <c r="J272" s="25"/>
      <c r="K272" s="25"/>
      <c r="L272" s="114"/>
      <c r="M272" s="36"/>
      <c r="O272" s="25"/>
    </row>
    <row r="273" spans="2:15" ht="21" customHeight="1">
      <c r="B273" s="24"/>
      <c r="C273" s="24"/>
      <c r="D273" s="24"/>
      <c r="E273" s="25"/>
      <c r="F273" s="25"/>
      <c r="G273" s="26"/>
      <c r="H273" s="25"/>
      <c r="I273" s="25"/>
      <c r="J273" s="25"/>
      <c r="K273" s="25"/>
      <c r="L273" s="115"/>
      <c r="M273" s="36"/>
      <c r="N273" s="114"/>
      <c r="O273" s="25"/>
    </row>
    <row r="274" spans="2:15" ht="21" customHeight="1">
      <c r="B274" s="173" t="s">
        <v>97</v>
      </c>
      <c r="C274" s="173"/>
      <c r="D274" s="173"/>
      <c r="E274" s="173"/>
      <c r="F274" s="173"/>
      <c r="G274" s="173"/>
      <c r="H274" s="173"/>
      <c r="I274" s="173"/>
      <c r="J274" s="173"/>
      <c r="K274" s="173"/>
      <c r="L274" s="173"/>
      <c r="M274" s="173"/>
      <c r="N274" s="173"/>
      <c r="O274" s="25"/>
    </row>
    <row r="275" spans="2:15" ht="21" customHeight="1">
      <c r="B275" s="173"/>
      <c r="C275" s="173"/>
      <c r="D275" s="173"/>
      <c r="E275" s="173"/>
      <c r="F275" s="173"/>
      <c r="G275" s="173"/>
      <c r="H275" s="173"/>
      <c r="I275" s="173"/>
      <c r="J275" s="173"/>
      <c r="K275" s="173"/>
      <c r="L275" s="173"/>
      <c r="M275" s="173"/>
      <c r="N275" s="173"/>
      <c r="O275" s="25"/>
    </row>
    <row r="276" spans="2:15" ht="21" customHeight="1">
      <c r="B276" s="116"/>
      <c r="C276" s="116"/>
      <c r="D276" s="116"/>
      <c r="E276" s="116"/>
      <c r="F276" s="116"/>
      <c r="G276" s="116"/>
      <c r="H276" s="116"/>
      <c r="I276" s="116"/>
      <c r="J276" s="116"/>
      <c r="K276" s="116"/>
      <c r="L276" s="116"/>
      <c r="M276" s="116"/>
      <c r="N276" s="116"/>
      <c r="O276" s="25"/>
    </row>
    <row r="277" spans="2:15" ht="21" customHeight="1">
      <c r="B277" s="23"/>
      <c r="C277" s="117"/>
      <c r="D277" s="117"/>
      <c r="E277" s="117"/>
      <c r="F277" s="117"/>
      <c r="G277" s="117"/>
      <c r="H277" s="117"/>
      <c r="I277" s="117"/>
      <c r="J277" s="117"/>
      <c r="K277" s="117"/>
      <c r="L277" s="117"/>
      <c r="M277" s="117"/>
      <c r="N277" s="117"/>
      <c r="O277" s="25"/>
    </row>
    <row r="278" spans="2:15" ht="21" customHeight="1">
      <c r="B278" s="137" t="s">
        <v>83</v>
      </c>
      <c r="C278" s="175"/>
      <c r="D278" s="175"/>
      <c r="E278" s="175"/>
      <c r="F278" s="175"/>
      <c r="G278" s="175"/>
      <c r="H278" s="175"/>
      <c r="I278" s="175"/>
      <c r="J278" s="175"/>
      <c r="K278" s="175"/>
      <c r="L278" s="175"/>
      <c r="M278" s="175"/>
      <c r="N278" s="175"/>
      <c r="O278" s="25"/>
    </row>
    <row r="279" spans="2:15" ht="21" customHeight="1">
      <c r="B279" s="137"/>
      <c r="C279" s="175"/>
      <c r="D279" s="175"/>
      <c r="E279" s="175"/>
      <c r="F279" s="175"/>
      <c r="G279" s="175"/>
      <c r="H279" s="175"/>
      <c r="I279" s="175"/>
      <c r="J279" s="175"/>
      <c r="K279" s="175"/>
      <c r="L279" s="175"/>
      <c r="M279" s="175"/>
      <c r="N279" s="175"/>
      <c r="O279" s="25"/>
    </row>
    <row r="280" spans="2:15" ht="21" customHeight="1">
      <c r="B280" s="175"/>
      <c r="C280" s="175"/>
      <c r="D280" s="175"/>
      <c r="E280" s="175"/>
      <c r="F280" s="175"/>
      <c r="G280" s="175"/>
      <c r="H280" s="175"/>
      <c r="I280" s="175"/>
      <c r="J280" s="175"/>
      <c r="K280" s="175"/>
      <c r="L280" s="175"/>
      <c r="M280" s="175"/>
      <c r="N280" s="175"/>
      <c r="O280" s="25"/>
    </row>
    <row r="281" spans="2:15" ht="21" customHeight="1">
      <c r="B281" s="24"/>
      <c r="C281" s="24"/>
      <c r="D281" s="24"/>
      <c r="E281" s="25"/>
      <c r="F281" s="25"/>
      <c r="G281" s="26"/>
      <c r="H281" s="25"/>
      <c r="I281" s="25"/>
      <c r="J281" s="25"/>
      <c r="K281" s="25"/>
      <c r="L281" s="115"/>
      <c r="M281" s="36"/>
      <c r="N281" s="114"/>
      <c r="O281" s="25"/>
    </row>
    <row r="282" spans="2:15" ht="15.75" customHeight="1">
      <c r="B282" s="23" t="s">
        <v>24</v>
      </c>
      <c r="C282" s="24"/>
      <c r="D282" s="24"/>
      <c r="E282" s="25"/>
      <c r="F282" s="25"/>
      <c r="G282" s="26"/>
      <c r="H282" s="25"/>
      <c r="I282" s="25"/>
      <c r="J282" s="25"/>
      <c r="K282" s="25"/>
      <c r="L282" s="25"/>
      <c r="M282" s="25"/>
      <c r="N282" s="25"/>
      <c r="O282" s="25"/>
    </row>
    <row r="283" spans="2:15" ht="15.75" customHeight="1">
      <c r="B283" s="82" t="s">
        <v>25</v>
      </c>
      <c r="C283" s="82"/>
      <c r="D283" s="82"/>
      <c r="E283" s="82"/>
      <c r="F283" s="82"/>
      <c r="G283" s="82"/>
      <c r="H283" s="82"/>
      <c r="I283" s="82"/>
      <c r="J283" s="82"/>
      <c r="K283" s="82"/>
      <c r="L283" s="82"/>
      <c r="M283" s="82"/>
      <c r="N283" s="82"/>
      <c r="O283" s="25"/>
    </row>
    <row r="284" spans="2:15" ht="15" customHeight="1">
      <c r="B284" s="24"/>
      <c r="C284" s="24"/>
      <c r="D284" s="24"/>
      <c r="E284" s="26"/>
      <c r="F284" s="25"/>
      <c r="G284" s="26"/>
      <c r="H284" s="26"/>
      <c r="I284" s="26"/>
      <c r="J284" s="26"/>
      <c r="K284" s="26"/>
      <c r="L284" s="26"/>
      <c r="M284" s="25"/>
      <c r="N284" s="25"/>
      <c r="O284" s="25"/>
    </row>
    <row r="285" spans="2:15" ht="15" customHeight="1">
      <c r="B285" s="24"/>
      <c r="C285" s="24"/>
      <c r="D285" s="24"/>
      <c r="E285" s="26"/>
      <c r="F285" s="25"/>
      <c r="G285" s="26"/>
      <c r="H285" s="26"/>
      <c r="I285" s="26"/>
      <c r="J285" s="26"/>
      <c r="K285" s="26"/>
      <c r="L285" s="26"/>
      <c r="M285" s="25"/>
      <c r="N285" s="25"/>
      <c r="O285" s="25"/>
    </row>
    <row r="286" spans="2:15" ht="15" customHeight="1">
      <c r="B286" s="29"/>
      <c r="C286" s="29"/>
      <c r="D286" s="29"/>
      <c r="E286" s="29"/>
      <c r="F286" s="29"/>
      <c r="G286" s="29"/>
      <c r="H286" s="29"/>
      <c r="I286" s="29"/>
      <c r="J286" s="29"/>
      <c r="K286" s="29"/>
      <c r="L286" s="29"/>
      <c r="M286" s="29"/>
      <c r="N286" s="29"/>
      <c r="O286" s="26"/>
    </row>
    <row r="287" spans="2:15" ht="15.75" customHeight="1">
      <c r="B287" s="165" t="s">
        <v>142</v>
      </c>
      <c r="C287" s="165"/>
      <c r="D287" s="165"/>
      <c r="E287" s="165"/>
      <c r="F287" s="165"/>
      <c r="G287" s="165"/>
      <c r="H287" s="165"/>
      <c r="I287" s="165"/>
      <c r="J287" s="165"/>
      <c r="K287" s="165"/>
      <c r="L287" s="165"/>
      <c r="M287" s="165"/>
      <c r="N287" s="165"/>
      <c r="O287" s="26"/>
    </row>
    <row r="288" spans="2:15" ht="15.75" customHeight="1">
      <c r="B288" s="28"/>
      <c r="C288" s="30"/>
      <c r="D288" s="30"/>
      <c r="E288" s="26"/>
      <c r="F288" s="25"/>
      <c r="G288" s="31"/>
      <c r="H288" s="26"/>
      <c r="I288" s="26"/>
      <c r="J288" s="26"/>
      <c r="K288" s="26"/>
      <c r="L288" s="26"/>
      <c r="M288" s="26"/>
      <c r="N288" s="26"/>
      <c r="O288" s="26"/>
    </row>
    <row r="289" spans="2:15" ht="15.75" customHeight="1">
      <c r="B289" s="28"/>
      <c r="C289" s="30"/>
      <c r="D289" s="30"/>
      <c r="E289" s="26"/>
      <c r="F289" s="25"/>
      <c r="G289" s="31"/>
      <c r="H289" s="26"/>
      <c r="I289" s="26"/>
      <c r="J289" s="26"/>
      <c r="K289" s="26"/>
      <c r="L289" s="26"/>
      <c r="M289" s="26"/>
      <c r="N289" s="26"/>
      <c r="O289" s="26"/>
    </row>
    <row r="290" spans="2:15" ht="15.75" customHeight="1">
      <c r="B290" s="31"/>
      <c r="C290" s="66"/>
      <c r="D290" s="66"/>
      <c r="E290" s="5"/>
      <c r="F290" s="25"/>
      <c r="G290" s="5"/>
      <c r="H290" s="5"/>
      <c r="I290" s="5"/>
      <c r="J290" s="5"/>
      <c r="K290" s="5"/>
      <c r="L290" s="5"/>
      <c r="M290" s="5"/>
      <c r="N290" s="5"/>
      <c r="O290" s="5"/>
    </row>
    <row r="291" spans="2:15" ht="15.75" customHeight="1">
      <c r="B291" s="118" t="s">
        <v>9</v>
      </c>
      <c r="C291" s="66" t="s">
        <v>143</v>
      </c>
      <c r="D291" s="66"/>
      <c r="E291" s="5"/>
      <c r="F291" s="25"/>
      <c r="G291" s="5"/>
      <c r="H291" s="5"/>
      <c r="I291" s="5"/>
      <c r="J291" s="5"/>
      <c r="K291" s="5"/>
      <c r="L291" s="5"/>
      <c r="M291" s="5"/>
      <c r="N291" s="5"/>
      <c r="O291" s="5"/>
    </row>
    <row r="292" spans="2:15" ht="15.75" customHeight="1">
      <c r="B292" s="118"/>
      <c r="C292" s="66"/>
      <c r="D292" s="66"/>
      <c r="E292" s="5"/>
      <c r="F292" s="25"/>
      <c r="G292" s="5"/>
      <c r="H292" s="5"/>
      <c r="I292" s="5"/>
      <c r="J292" s="5"/>
      <c r="K292" s="5"/>
      <c r="L292" s="5"/>
      <c r="M292" s="5"/>
      <c r="N292" s="5"/>
      <c r="O292" s="5"/>
    </row>
    <row r="293" spans="2:15" ht="15.75" customHeight="1">
      <c r="B293" s="31"/>
      <c r="C293" s="66"/>
      <c r="D293" s="66"/>
      <c r="E293" s="5"/>
      <c r="F293" s="25"/>
      <c r="G293" s="5"/>
      <c r="H293" s="5"/>
      <c r="I293" s="5"/>
      <c r="J293" s="5"/>
      <c r="K293" s="5"/>
      <c r="L293" s="5"/>
      <c r="M293" s="5"/>
      <c r="N293" s="5"/>
      <c r="O293" s="5"/>
    </row>
    <row r="294" spans="2:15" ht="15.75" customHeight="1">
      <c r="B294" s="31"/>
      <c r="C294" s="176" t="s">
        <v>144</v>
      </c>
      <c r="D294" s="176"/>
      <c r="E294" s="176"/>
      <c r="F294" s="176"/>
      <c r="G294" s="176"/>
      <c r="H294" s="176"/>
      <c r="I294" s="176"/>
      <c r="J294" s="176"/>
      <c r="K294" s="176"/>
      <c r="L294" s="176"/>
      <c r="M294" s="176"/>
      <c r="N294" s="176"/>
      <c r="O294" s="5"/>
    </row>
    <row r="295" spans="2:15" ht="15.75" customHeight="1">
      <c r="B295" s="31"/>
      <c r="C295" s="176"/>
      <c r="D295" s="176"/>
      <c r="E295" s="176"/>
      <c r="F295" s="176"/>
      <c r="G295" s="176"/>
      <c r="H295" s="176"/>
      <c r="I295" s="176"/>
      <c r="J295" s="176"/>
      <c r="K295" s="176"/>
      <c r="L295" s="176"/>
      <c r="M295" s="176"/>
      <c r="N295" s="176"/>
      <c r="O295" s="5"/>
    </row>
    <row r="296" spans="2:15" ht="15.75" customHeight="1">
      <c r="B296" s="31"/>
      <c r="C296" s="176"/>
      <c r="D296" s="176"/>
      <c r="E296" s="176"/>
      <c r="F296" s="176"/>
      <c r="G296" s="176"/>
      <c r="H296" s="176"/>
      <c r="I296" s="176"/>
      <c r="J296" s="176"/>
      <c r="K296" s="176"/>
      <c r="L296" s="176"/>
      <c r="M296" s="176"/>
      <c r="N296" s="176"/>
      <c r="O296" s="5"/>
    </row>
    <row r="297" spans="2:15" ht="15.75" customHeight="1">
      <c r="B297" s="31"/>
      <c r="C297" s="28"/>
      <c r="D297" s="66"/>
      <c r="E297" s="5"/>
      <c r="F297" s="25"/>
      <c r="G297" s="5"/>
      <c r="H297" s="5"/>
      <c r="I297" s="5"/>
      <c r="J297" s="5"/>
      <c r="K297" s="5"/>
      <c r="L297" s="5"/>
      <c r="M297" s="5"/>
      <c r="N297" s="5"/>
      <c r="O297" s="5"/>
    </row>
    <row r="298" spans="2:15" ht="15.75" customHeight="1">
      <c r="B298" s="31"/>
      <c r="C298" s="137" t="s">
        <v>289</v>
      </c>
      <c r="D298" s="135"/>
      <c r="E298" s="135"/>
      <c r="F298" s="135"/>
      <c r="G298" s="135"/>
      <c r="H298" s="135"/>
      <c r="I298" s="135"/>
      <c r="J298" s="135"/>
      <c r="K298" s="135"/>
      <c r="L298" s="135"/>
      <c r="M298" s="135"/>
      <c r="N298" s="135"/>
      <c r="O298" s="5"/>
    </row>
    <row r="299" spans="2:15" ht="15.75" customHeight="1">
      <c r="B299" s="31"/>
      <c r="C299" s="137"/>
      <c r="D299" s="135"/>
      <c r="E299" s="135"/>
      <c r="F299" s="135"/>
      <c r="G299" s="135"/>
      <c r="H299" s="135"/>
      <c r="I299" s="135"/>
      <c r="J299" s="135"/>
      <c r="K299" s="135"/>
      <c r="L299" s="135"/>
      <c r="M299" s="135"/>
      <c r="N299" s="135"/>
      <c r="O299" s="5"/>
    </row>
    <row r="300" spans="2:15" ht="15.75" customHeight="1">
      <c r="B300" s="31"/>
      <c r="C300" s="135"/>
      <c r="D300" s="135"/>
      <c r="E300" s="135"/>
      <c r="F300" s="135"/>
      <c r="G300" s="135"/>
      <c r="H300" s="135"/>
      <c r="I300" s="135"/>
      <c r="J300" s="135"/>
      <c r="K300" s="135"/>
      <c r="L300" s="135"/>
      <c r="M300" s="135"/>
      <c r="N300" s="135"/>
      <c r="O300" s="5"/>
    </row>
    <row r="301" spans="2:15" ht="15.75" customHeight="1">
      <c r="B301" s="31"/>
      <c r="C301" s="135"/>
      <c r="D301" s="135"/>
      <c r="E301" s="135"/>
      <c r="F301" s="135"/>
      <c r="G301" s="135"/>
      <c r="H301" s="135"/>
      <c r="I301" s="135"/>
      <c r="J301" s="135"/>
      <c r="K301" s="135"/>
      <c r="L301" s="135"/>
      <c r="M301" s="135"/>
      <c r="N301" s="135"/>
      <c r="O301" s="5"/>
    </row>
    <row r="302" spans="2:15" ht="15.75" customHeight="1">
      <c r="B302" s="31"/>
      <c r="C302" s="28"/>
      <c r="D302" s="66"/>
      <c r="E302" s="5"/>
      <c r="F302" s="25"/>
      <c r="G302" s="5"/>
      <c r="H302" s="5"/>
      <c r="I302" s="5"/>
      <c r="J302" s="5"/>
      <c r="K302" s="5"/>
      <c r="L302" s="5"/>
      <c r="M302" s="5"/>
      <c r="N302" s="5"/>
      <c r="O302" s="5"/>
    </row>
    <row r="303" spans="2:15" ht="15.75" customHeight="1">
      <c r="B303" s="31"/>
      <c r="C303" s="137" t="s">
        <v>290</v>
      </c>
      <c r="D303" s="135"/>
      <c r="E303" s="135"/>
      <c r="F303" s="135"/>
      <c r="G303" s="135"/>
      <c r="H303" s="135"/>
      <c r="I303" s="135"/>
      <c r="J303" s="135"/>
      <c r="K303" s="135"/>
      <c r="L303" s="135"/>
      <c r="M303" s="135"/>
      <c r="N303" s="135"/>
      <c r="O303" s="5"/>
    </row>
    <row r="304" spans="2:15" ht="15.75" customHeight="1">
      <c r="B304" s="31"/>
      <c r="C304" s="137"/>
      <c r="D304" s="135"/>
      <c r="E304" s="135"/>
      <c r="F304" s="135"/>
      <c r="G304" s="135"/>
      <c r="H304" s="135"/>
      <c r="I304" s="135"/>
      <c r="J304" s="135"/>
      <c r="K304" s="135"/>
      <c r="L304" s="135"/>
      <c r="M304" s="135"/>
      <c r="N304" s="135"/>
      <c r="O304" s="5"/>
    </row>
    <row r="305" spans="2:15" ht="15.75" customHeight="1">
      <c r="B305" s="31"/>
      <c r="C305" s="135"/>
      <c r="D305" s="135"/>
      <c r="E305" s="135"/>
      <c r="F305" s="135"/>
      <c r="G305" s="135"/>
      <c r="H305" s="135"/>
      <c r="I305" s="135"/>
      <c r="J305" s="135"/>
      <c r="K305" s="135"/>
      <c r="L305" s="135"/>
      <c r="M305" s="135"/>
      <c r="N305" s="135"/>
      <c r="O305" s="5"/>
    </row>
    <row r="306" spans="2:15" ht="15.75" customHeight="1">
      <c r="B306" s="31"/>
      <c r="C306" s="95"/>
      <c r="D306" s="95"/>
      <c r="E306" s="95"/>
      <c r="F306" s="95"/>
      <c r="G306" s="95"/>
      <c r="H306" s="95"/>
      <c r="I306" s="95"/>
      <c r="J306" s="95"/>
      <c r="K306" s="95"/>
      <c r="L306" s="95"/>
      <c r="M306" s="95"/>
      <c r="N306" s="95"/>
      <c r="O306" s="5"/>
    </row>
    <row r="307" spans="2:15" ht="15.75" customHeight="1">
      <c r="B307" s="31"/>
      <c r="C307" s="95"/>
      <c r="D307" s="95"/>
      <c r="E307" s="95"/>
      <c r="F307" s="95"/>
      <c r="G307" s="95"/>
      <c r="H307" s="95"/>
      <c r="I307" s="95"/>
      <c r="J307" s="95"/>
      <c r="K307" s="95"/>
      <c r="L307" s="95"/>
      <c r="M307" s="95"/>
      <c r="N307" s="95"/>
      <c r="O307" s="5"/>
    </row>
    <row r="308" spans="2:15" ht="15.75" customHeight="1">
      <c r="B308" s="31"/>
      <c r="C308" s="95"/>
      <c r="D308" s="95"/>
      <c r="E308" s="95"/>
      <c r="F308" s="95"/>
      <c r="G308" s="95"/>
      <c r="H308" s="95"/>
      <c r="I308" s="95"/>
      <c r="J308" s="95"/>
      <c r="K308" s="95"/>
      <c r="L308" s="95"/>
      <c r="M308" s="95"/>
      <c r="N308" s="95"/>
      <c r="O308" s="5"/>
    </row>
    <row r="309" spans="2:15" ht="15.75" customHeight="1">
      <c r="B309" s="31"/>
      <c r="C309" s="138" t="s">
        <v>145</v>
      </c>
      <c r="D309" s="138"/>
      <c r="E309" s="138"/>
      <c r="F309" s="138"/>
      <c r="G309" s="138"/>
      <c r="H309" s="138"/>
      <c r="I309" s="138"/>
      <c r="J309" s="138"/>
      <c r="K309" s="138"/>
      <c r="L309" s="138"/>
      <c r="M309" s="138"/>
      <c r="N309" s="138"/>
      <c r="O309" s="5"/>
    </row>
    <row r="310" spans="2:15" ht="15.75" customHeight="1">
      <c r="B310" s="31"/>
      <c r="C310" s="138" t="s">
        <v>146</v>
      </c>
      <c r="D310" s="138"/>
      <c r="E310" s="138"/>
      <c r="F310" s="138"/>
      <c r="G310" s="138"/>
      <c r="H310" s="138"/>
      <c r="I310" s="138"/>
      <c r="J310" s="138"/>
      <c r="K310" s="138"/>
      <c r="L310" s="138"/>
      <c r="M310" s="138"/>
      <c r="N310" s="138"/>
      <c r="O310" s="5"/>
    </row>
    <row r="311" spans="2:15" ht="15.75" customHeight="1">
      <c r="B311" s="31"/>
      <c r="C311" s="138" t="s">
        <v>147</v>
      </c>
      <c r="D311" s="138"/>
      <c r="E311" s="138"/>
      <c r="F311" s="138"/>
      <c r="G311" s="138"/>
      <c r="H311" s="138"/>
      <c r="I311" s="138"/>
      <c r="J311" s="138"/>
      <c r="K311" s="138"/>
      <c r="L311" s="138"/>
      <c r="M311" s="138"/>
      <c r="N311" s="138"/>
      <c r="O311" s="5"/>
    </row>
    <row r="312" spans="2:15" ht="15.75" customHeight="1">
      <c r="B312" s="31"/>
      <c r="C312" s="138" t="s">
        <v>148</v>
      </c>
      <c r="D312" s="138"/>
      <c r="E312" s="138"/>
      <c r="F312" s="138"/>
      <c r="G312" s="138"/>
      <c r="H312" s="138"/>
      <c r="I312" s="138"/>
      <c r="J312" s="138"/>
      <c r="K312" s="138"/>
      <c r="L312" s="138"/>
      <c r="M312" s="138"/>
      <c r="N312" s="138"/>
      <c r="O312" s="5"/>
    </row>
    <row r="313" spans="2:15" ht="15.75" customHeight="1">
      <c r="B313" s="31"/>
      <c r="C313" s="138" t="s">
        <v>149</v>
      </c>
      <c r="D313" s="138"/>
      <c r="E313" s="138"/>
      <c r="F313" s="138"/>
      <c r="G313" s="138"/>
      <c r="H313" s="138"/>
      <c r="I313" s="138"/>
      <c r="J313" s="138"/>
      <c r="K313" s="138"/>
      <c r="L313" s="138"/>
      <c r="M313" s="138"/>
      <c r="N313" s="138"/>
      <c r="O313" s="5"/>
    </row>
    <row r="314" spans="2:15" ht="15.75" customHeight="1">
      <c r="B314" s="31"/>
      <c r="C314" s="138" t="s">
        <v>150</v>
      </c>
      <c r="D314" s="138"/>
      <c r="E314" s="138"/>
      <c r="F314" s="138"/>
      <c r="G314" s="138"/>
      <c r="H314" s="138"/>
      <c r="I314" s="138"/>
      <c r="J314" s="138"/>
      <c r="K314" s="138"/>
      <c r="L314" s="138"/>
      <c r="M314" s="138"/>
      <c r="N314" s="138"/>
      <c r="O314" s="5"/>
    </row>
    <row r="315" spans="2:15" ht="15.75" customHeight="1">
      <c r="B315" s="31"/>
      <c r="C315" s="138" t="s">
        <v>151</v>
      </c>
      <c r="D315" s="138"/>
      <c r="E315" s="138"/>
      <c r="F315" s="138"/>
      <c r="G315" s="138"/>
      <c r="H315" s="138"/>
      <c r="I315" s="138"/>
      <c r="J315" s="138"/>
      <c r="K315" s="138"/>
      <c r="L315" s="138"/>
      <c r="M315" s="138"/>
      <c r="N315" s="138"/>
      <c r="O315" s="5"/>
    </row>
    <row r="316" spans="2:15" ht="15.75" customHeight="1">
      <c r="B316" s="31"/>
      <c r="C316" s="138" t="s">
        <v>152</v>
      </c>
      <c r="D316" s="138"/>
      <c r="E316" s="138"/>
      <c r="F316" s="138"/>
      <c r="G316" s="138"/>
      <c r="H316" s="138"/>
      <c r="I316" s="138"/>
      <c r="J316" s="138"/>
      <c r="K316" s="138"/>
      <c r="L316" s="138"/>
      <c r="M316" s="138"/>
      <c r="N316" s="138"/>
      <c r="O316" s="5"/>
    </row>
    <row r="317" spans="2:15" ht="15.75" customHeight="1">
      <c r="B317" s="31"/>
      <c r="C317" s="138" t="s">
        <v>153</v>
      </c>
      <c r="D317" s="138"/>
      <c r="E317" s="138"/>
      <c r="F317" s="138"/>
      <c r="G317" s="138"/>
      <c r="H317" s="138"/>
      <c r="I317" s="138"/>
      <c r="J317" s="138"/>
      <c r="K317" s="138"/>
      <c r="L317" s="138"/>
      <c r="M317" s="138"/>
      <c r="N317" s="138"/>
      <c r="O317" s="5"/>
    </row>
    <row r="318" spans="2:15" ht="15.75" customHeight="1">
      <c r="B318" s="31"/>
      <c r="C318" s="138" t="s">
        <v>154</v>
      </c>
      <c r="D318" s="138"/>
      <c r="E318" s="138"/>
      <c r="F318" s="138"/>
      <c r="G318" s="138"/>
      <c r="H318" s="138"/>
      <c r="I318" s="138"/>
      <c r="J318" s="138"/>
      <c r="K318" s="138"/>
      <c r="L318" s="138"/>
      <c r="M318" s="138"/>
      <c r="N318" s="138"/>
      <c r="O318" s="5"/>
    </row>
    <row r="319" spans="2:15" ht="15.75" customHeight="1">
      <c r="B319" s="31"/>
      <c r="C319" s="138" t="s">
        <v>155</v>
      </c>
      <c r="D319" s="138"/>
      <c r="E319" s="138"/>
      <c r="F319" s="138"/>
      <c r="G319" s="138"/>
      <c r="H319" s="138"/>
      <c r="I319" s="138"/>
      <c r="J319" s="138"/>
      <c r="K319" s="138"/>
      <c r="L319" s="138"/>
      <c r="M319" s="138"/>
      <c r="N319" s="138"/>
      <c r="O319" s="5"/>
    </row>
    <row r="320" spans="2:15" ht="15.75" customHeight="1">
      <c r="B320" s="31"/>
      <c r="C320" s="138" t="s">
        <v>156</v>
      </c>
      <c r="D320" s="138"/>
      <c r="E320" s="138"/>
      <c r="F320" s="138"/>
      <c r="G320" s="138"/>
      <c r="H320" s="138"/>
      <c r="I320" s="138"/>
      <c r="J320" s="138"/>
      <c r="K320" s="138"/>
      <c r="L320" s="138"/>
      <c r="M320" s="138"/>
      <c r="N320" s="138"/>
      <c r="O320" s="5"/>
    </row>
    <row r="321" spans="2:15" ht="15.75" customHeight="1">
      <c r="B321" s="31"/>
      <c r="C321" s="95"/>
      <c r="D321" s="95"/>
      <c r="E321" s="95"/>
      <c r="F321" s="95"/>
      <c r="G321" s="95"/>
      <c r="H321" s="95"/>
      <c r="I321" s="95"/>
      <c r="J321" s="95"/>
      <c r="K321" s="95"/>
      <c r="L321" s="95"/>
      <c r="M321" s="95"/>
      <c r="N321" s="95"/>
      <c r="O321" s="5"/>
    </row>
    <row r="322" spans="2:15" ht="15.75" customHeight="1">
      <c r="B322" s="31"/>
      <c r="C322" s="95"/>
      <c r="D322" s="95"/>
      <c r="E322" s="95"/>
      <c r="F322" s="95"/>
      <c r="G322" s="95"/>
      <c r="H322" s="95"/>
      <c r="I322" s="95"/>
      <c r="J322" s="95"/>
      <c r="K322" s="95"/>
      <c r="L322" s="95"/>
      <c r="M322" s="95"/>
      <c r="N322" s="95"/>
      <c r="O322" s="5"/>
    </row>
    <row r="323" spans="2:15" ht="15.75" customHeight="1">
      <c r="B323" s="31"/>
      <c r="C323" s="66"/>
      <c r="D323" s="66"/>
      <c r="E323" s="5"/>
      <c r="F323" s="25"/>
      <c r="G323" s="5"/>
      <c r="H323" s="5"/>
      <c r="I323" s="5"/>
      <c r="J323" s="5"/>
      <c r="K323" s="5"/>
      <c r="L323" s="5"/>
      <c r="M323" s="5"/>
      <c r="N323" s="5"/>
      <c r="O323" s="5"/>
    </row>
    <row r="324" spans="2:15" ht="15.75" customHeight="1">
      <c r="B324" s="31"/>
      <c r="C324" s="53" t="s">
        <v>291</v>
      </c>
      <c r="D324" s="135"/>
      <c r="E324" s="135"/>
      <c r="F324" s="135"/>
      <c r="G324" s="135"/>
      <c r="H324" s="135"/>
      <c r="I324" s="135"/>
      <c r="J324" s="135"/>
      <c r="K324" s="135"/>
      <c r="L324" s="135"/>
      <c r="M324" s="135"/>
      <c r="N324" s="135"/>
      <c r="O324" s="5"/>
    </row>
    <row r="325" spans="2:15" ht="15.75" customHeight="1">
      <c r="B325" s="31"/>
      <c r="C325" s="53"/>
      <c r="D325" s="135"/>
      <c r="E325" s="135"/>
      <c r="F325" s="135"/>
      <c r="G325" s="135"/>
      <c r="H325" s="135"/>
      <c r="I325" s="135"/>
      <c r="J325" s="135"/>
      <c r="K325" s="135"/>
      <c r="L325" s="135"/>
      <c r="M325" s="135"/>
      <c r="N325" s="135"/>
      <c r="O325" s="5"/>
    </row>
    <row r="326" spans="2:15" ht="15.75" customHeight="1">
      <c r="B326" s="31"/>
      <c r="C326" s="53"/>
      <c r="D326" s="135"/>
      <c r="E326" s="135"/>
      <c r="F326" s="135"/>
      <c r="G326" s="135"/>
      <c r="H326" s="135"/>
      <c r="I326" s="135"/>
      <c r="J326" s="135"/>
      <c r="K326" s="135"/>
      <c r="L326" s="135"/>
      <c r="M326" s="135"/>
      <c r="N326" s="135"/>
      <c r="O326" s="5"/>
    </row>
    <row r="327" spans="2:15" ht="15.75" customHeight="1">
      <c r="B327" s="31"/>
      <c r="C327" s="119"/>
      <c r="D327" s="95"/>
      <c r="E327" s="95"/>
      <c r="F327" s="95"/>
      <c r="G327" s="95"/>
      <c r="H327" s="95"/>
      <c r="I327" s="95"/>
      <c r="J327" s="95"/>
      <c r="K327" s="95"/>
      <c r="L327" s="95"/>
      <c r="M327" s="95"/>
      <c r="N327" s="95"/>
      <c r="O327" s="5"/>
    </row>
    <row r="328" spans="2:15" ht="15.75" customHeight="1">
      <c r="B328" s="31"/>
      <c r="C328" s="119"/>
      <c r="D328" s="95"/>
      <c r="E328" s="95"/>
      <c r="F328" s="95"/>
      <c r="G328" s="95"/>
      <c r="H328" s="95"/>
      <c r="I328" s="95"/>
      <c r="J328" s="95"/>
      <c r="K328" s="95"/>
      <c r="L328" s="95"/>
      <c r="M328" s="95"/>
      <c r="N328" s="95"/>
      <c r="O328" s="5"/>
    </row>
    <row r="329" spans="2:15" ht="15.75" customHeight="1">
      <c r="B329" s="31"/>
      <c r="C329" s="120"/>
      <c r="D329" s="66"/>
      <c r="E329" s="5"/>
      <c r="F329" s="25"/>
      <c r="G329" s="5"/>
      <c r="H329" s="5"/>
      <c r="I329" s="5"/>
      <c r="J329" s="5"/>
      <c r="K329" s="5"/>
      <c r="L329" s="5"/>
      <c r="M329" s="5"/>
      <c r="N329" s="5"/>
      <c r="O329" s="5"/>
    </row>
    <row r="330" spans="2:15" ht="15.75" customHeight="1">
      <c r="B330" s="31"/>
      <c r="C330" s="53" t="s">
        <v>292</v>
      </c>
      <c r="D330" s="135"/>
      <c r="E330" s="135"/>
      <c r="F330" s="135"/>
      <c r="G330" s="135"/>
      <c r="H330" s="135"/>
      <c r="I330" s="135"/>
      <c r="J330" s="135"/>
      <c r="K330" s="135"/>
      <c r="L330" s="135"/>
      <c r="M330" s="135"/>
      <c r="N330" s="135"/>
      <c r="O330" s="5"/>
    </row>
    <row r="331" spans="2:15" ht="15.75" customHeight="1">
      <c r="B331" s="31"/>
      <c r="C331" s="53"/>
      <c r="D331" s="135"/>
      <c r="E331" s="135"/>
      <c r="F331" s="135"/>
      <c r="G331" s="135"/>
      <c r="H331" s="135"/>
      <c r="I331" s="135"/>
      <c r="J331" s="135"/>
      <c r="K331" s="135"/>
      <c r="L331" s="135"/>
      <c r="M331" s="135"/>
      <c r="N331" s="135"/>
      <c r="O331" s="5"/>
    </row>
    <row r="332" spans="2:15" ht="15.75" customHeight="1">
      <c r="B332" s="31"/>
      <c r="C332" s="135"/>
      <c r="D332" s="135"/>
      <c r="E332" s="135"/>
      <c r="F332" s="135"/>
      <c r="G332" s="135"/>
      <c r="H332" s="135"/>
      <c r="I332" s="135"/>
      <c r="J332" s="135"/>
      <c r="K332" s="135"/>
      <c r="L332" s="135"/>
      <c r="M332" s="135"/>
      <c r="N332" s="135"/>
      <c r="O332" s="5"/>
    </row>
    <row r="333" spans="2:15" ht="15.75" customHeight="1">
      <c r="B333" s="31"/>
      <c r="C333" s="95"/>
      <c r="D333" s="95"/>
      <c r="E333" s="95"/>
      <c r="F333" s="95"/>
      <c r="G333" s="95"/>
      <c r="H333" s="95"/>
      <c r="I333" s="95"/>
      <c r="J333" s="95"/>
      <c r="K333" s="95"/>
      <c r="L333" s="95"/>
      <c r="M333" s="95"/>
      <c r="N333" s="95"/>
      <c r="O333" s="5"/>
    </row>
    <row r="334" spans="2:15" ht="15.75" customHeight="1">
      <c r="B334" s="31"/>
      <c r="C334" s="66"/>
      <c r="D334" s="66"/>
      <c r="E334" s="5"/>
      <c r="F334" s="25"/>
      <c r="G334" s="5"/>
      <c r="H334" s="5"/>
      <c r="I334" s="5"/>
      <c r="J334" s="5"/>
      <c r="K334" s="5"/>
      <c r="L334" s="5"/>
      <c r="M334" s="5"/>
      <c r="N334" s="5"/>
      <c r="O334" s="5"/>
    </row>
    <row r="335" spans="2:15" ht="15.75" customHeight="1">
      <c r="B335" s="31"/>
      <c r="C335" s="66"/>
      <c r="D335" s="66"/>
      <c r="E335" s="5"/>
      <c r="F335" s="25"/>
      <c r="G335" s="5"/>
      <c r="H335" s="5"/>
      <c r="I335" s="5"/>
      <c r="J335" s="5"/>
      <c r="K335" s="5"/>
      <c r="L335" s="5"/>
      <c r="M335" s="5"/>
      <c r="N335" s="5"/>
      <c r="O335" s="5"/>
    </row>
    <row r="336" spans="2:15" ht="15.75" customHeight="1">
      <c r="B336" s="23" t="s">
        <v>24</v>
      </c>
      <c r="C336" s="24"/>
      <c r="D336" s="24"/>
      <c r="E336" s="25"/>
      <c r="F336" s="25"/>
      <c r="G336" s="26"/>
      <c r="H336" s="25"/>
      <c r="I336" s="25"/>
      <c r="J336" s="25"/>
      <c r="K336" s="25"/>
      <c r="L336" s="25"/>
      <c r="M336" s="25"/>
      <c r="N336" s="25"/>
      <c r="O336" s="5"/>
    </row>
    <row r="337" spans="2:15" ht="15.75" customHeight="1">
      <c r="B337" s="82" t="s">
        <v>25</v>
      </c>
      <c r="C337" s="82"/>
      <c r="D337" s="82"/>
      <c r="E337" s="82"/>
      <c r="F337" s="82"/>
      <c r="G337" s="82"/>
      <c r="H337" s="82"/>
      <c r="I337" s="82"/>
      <c r="J337" s="82"/>
      <c r="K337" s="82"/>
      <c r="L337" s="82"/>
      <c r="M337" s="82"/>
      <c r="N337" s="82"/>
      <c r="O337" s="5"/>
    </row>
    <row r="338" spans="2:15" ht="15" customHeight="1">
      <c r="B338" s="28"/>
      <c r="C338" s="28"/>
      <c r="D338" s="28"/>
      <c r="E338" s="28"/>
      <c r="F338" s="28"/>
      <c r="G338" s="28"/>
      <c r="H338" s="28"/>
      <c r="I338" s="28"/>
      <c r="J338" s="28"/>
      <c r="K338" s="28"/>
      <c r="L338" s="28"/>
      <c r="M338" s="28"/>
      <c r="N338" s="28"/>
      <c r="O338" s="5"/>
    </row>
    <row r="339" spans="2:15" ht="15" customHeight="1">
      <c r="B339" s="28"/>
      <c r="C339" s="28"/>
      <c r="D339" s="28"/>
      <c r="E339" s="28"/>
      <c r="F339" s="28"/>
      <c r="G339" s="28"/>
      <c r="H339" s="28"/>
      <c r="I339" s="28"/>
      <c r="J339" s="28"/>
      <c r="K339" s="28"/>
      <c r="L339" s="28"/>
      <c r="M339" s="28"/>
      <c r="N339" s="28"/>
      <c r="O339" s="5"/>
    </row>
    <row r="340" spans="2:15" ht="15" customHeight="1">
      <c r="B340" s="28"/>
      <c r="C340" s="28"/>
      <c r="D340" s="28"/>
      <c r="E340" s="28"/>
      <c r="F340" s="28"/>
      <c r="G340" s="28"/>
      <c r="H340" s="28"/>
      <c r="I340" s="28"/>
      <c r="J340" s="28"/>
      <c r="K340" s="28"/>
      <c r="L340" s="28"/>
      <c r="M340" s="28"/>
      <c r="N340" s="28"/>
      <c r="O340" s="5"/>
    </row>
    <row r="341" spans="2:15" ht="15" customHeight="1">
      <c r="B341" s="31"/>
      <c r="C341" s="66"/>
      <c r="D341" s="66"/>
      <c r="E341" s="5"/>
      <c r="F341" s="25"/>
      <c r="G341" s="5"/>
      <c r="H341" s="5"/>
      <c r="I341" s="5"/>
      <c r="J341" s="5"/>
      <c r="K341" s="5"/>
      <c r="L341" s="5"/>
      <c r="M341" s="5"/>
      <c r="N341" s="5"/>
      <c r="O341" s="5"/>
    </row>
    <row r="342" spans="2:15" ht="15.75" customHeight="1">
      <c r="B342" s="118" t="s">
        <v>11</v>
      </c>
      <c r="C342" s="66" t="s">
        <v>157</v>
      </c>
      <c r="D342" s="66"/>
      <c r="E342" s="5"/>
      <c r="F342" s="25"/>
      <c r="G342" s="5"/>
      <c r="H342" s="5"/>
      <c r="I342" s="5"/>
      <c r="J342" s="5"/>
      <c r="K342" s="5"/>
      <c r="L342" s="5"/>
      <c r="M342" s="5"/>
      <c r="N342" s="5"/>
      <c r="O342" s="5"/>
    </row>
    <row r="343" spans="2:15" ht="15.75" customHeight="1">
      <c r="B343" s="66"/>
      <c r="C343" s="66"/>
      <c r="D343" s="66"/>
      <c r="E343" s="5"/>
      <c r="F343" s="25"/>
      <c r="G343" s="5"/>
      <c r="H343" s="5"/>
      <c r="I343" s="5"/>
      <c r="J343" s="5"/>
      <c r="K343" s="5"/>
      <c r="L343" s="5"/>
      <c r="M343" s="5"/>
      <c r="N343" s="5"/>
      <c r="O343" s="5"/>
    </row>
    <row r="344" spans="2:15" ht="15.75" customHeight="1">
      <c r="B344" s="66"/>
      <c r="C344" s="28" t="s">
        <v>158</v>
      </c>
      <c r="D344" s="121"/>
      <c r="E344" s="121"/>
      <c r="F344" s="121"/>
      <c r="G344" s="122"/>
      <c r="H344" s="121"/>
      <c r="I344" s="121"/>
      <c r="J344" s="121"/>
      <c r="K344" s="121"/>
      <c r="L344" s="121"/>
      <c r="M344" s="121"/>
      <c r="N344" s="121"/>
      <c r="O344" s="123"/>
    </row>
    <row r="345" spans="2:15" ht="15.75" customHeight="1">
      <c r="B345" s="66"/>
      <c r="C345" s="66"/>
      <c r="D345" s="121"/>
      <c r="E345" s="121"/>
      <c r="F345" s="121"/>
      <c r="G345" s="122"/>
      <c r="H345" s="121"/>
      <c r="I345" s="121"/>
      <c r="J345" s="121"/>
      <c r="K345" s="121"/>
      <c r="L345" s="121"/>
      <c r="M345" s="121"/>
      <c r="N345" s="121"/>
      <c r="O345" s="123"/>
    </row>
    <row r="346" spans="2:15" ht="15.75" customHeight="1">
      <c r="B346" s="66"/>
      <c r="C346" s="66"/>
      <c r="D346" s="121"/>
      <c r="E346" s="121"/>
      <c r="F346" s="121"/>
      <c r="G346" s="122"/>
      <c r="H346" s="121"/>
      <c r="I346" s="121"/>
      <c r="J346" s="121"/>
      <c r="K346" s="121"/>
      <c r="L346" s="121"/>
      <c r="M346" s="121"/>
      <c r="N346" s="121"/>
      <c r="O346" s="123"/>
    </row>
    <row r="347" spans="2:15" ht="15.75" customHeight="1">
      <c r="B347" s="66"/>
      <c r="C347" s="66"/>
      <c r="D347" s="121"/>
      <c r="E347" s="121"/>
      <c r="F347" s="121"/>
      <c r="G347" s="122"/>
      <c r="H347" s="121"/>
      <c r="I347" s="121"/>
      <c r="J347" s="121"/>
      <c r="K347" s="121"/>
      <c r="L347" s="121"/>
      <c r="M347" s="121"/>
      <c r="N347" s="121"/>
      <c r="O347" s="123"/>
    </row>
    <row r="348" spans="2:15" ht="15.75" customHeight="1">
      <c r="B348" s="66" t="s">
        <v>13</v>
      </c>
      <c r="C348" s="66" t="s">
        <v>159</v>
      </c>
      <c r="D348" s="66"/>
      <c r="E348" s="5"/>
      <c r="F348" s="121"/>
      <c r="G348" s="122"/>
      <c r="H348" s="121"/>
      <c r="I348" s="121"/>
      <c r="J348" s="121"/>
      <c r="K348" s="121"/>
      <c r="L348" s="121"/>
      <c r="M348" s="121"/>
      <c r="N348" s="121"/>
      <c r="O348" s="123"/>
    </row>
    <row r="349" spans="2:15" ht="15.75" customHeight="1">
      <c r="B349" s="66"/>
      <c r="C349" s="66"/>
      <c r="D349" s="121"/>
      <c r="E349" s="121"/>
      <c r="F349" s="121"/>
      <c r="G349" s="122"/>
      <c r="H349" s="121"/>
      <c r="I349" s="121"/>
      <c r="J349" s="121"/>
      <c r="K349" s="121"/>
      <c r="L349" s="121"/>
      <c r="M349" s="121"/>
      <c r="N349" s="121"/>
      <c r="O349" s="123"/>
    </row>
    <row r="350" spans="2:15" ht="15.75" customHeight="1">
      <c r="B350" s="66"/>
      <c r="C350" s="137" t="s">
        <v>160</v>
      </c>
      <c r="D350" s="135"/>
      <c r="E350" s="135"/>
      <c r="F350" s="135"/>
      <c r="G350" s="135"/>
      <c r="H350" s="135"/>
      <c r="I350" s="135"/>
      <c r="J350" s="135"/>
      <c r="K350" s="135"/>
      <c r="L350" s="135"/>
      <c r="M350" s="135"/>
      <c r="N350" s="135"/>
      <c r="O350" s="25"/>
    </row>
    <row r="351" spans="3:14" ht="15.75" customHeight="1">
      <c r="C351" s="135"/>
      <c r="D351" s="135"/>
      <c r="E351" s="135"/>
      <c r="F351" s="135"/>
      <c r="G351" s="135"/>
      <c r="H351" s="135"/>
      <c r="I351" s="135"/>
      <c r="J351" s="135"/>
      <c r="K351" s="135"/>
      <c r="L351" s="135"/>
      <c r="M351" s="135"/>
      <c r="N351" s="135"/>
    </row>
    <row r="352" spans="3:14" ht="15.75" customHeight="1">
      <c r="C352" s="95"/>
      <c r="D352" s="95"/>
      <c r="E352" s="95"/>
      <c r="F352" s="95"/>
      <c r="G352" s="95"/>
      <c r="H352" s="95"/>
      <c r="I352" s="95"/>
      <c r="J352" s="95"/>
      <c r="K352" s="95"/>
      <c r="L352" s="95"/>
      <c r="M352" s="95"/>
      <c r="N352" s="95"/>
    </row>
    <row r="355" spans="2:3" ht="15.75" customHeight="1">
      <c r="B355" s="124" t="s">
        <v>15</v>
      </c>
      <c r="C355" s="41" t="s">
        <v>161</v>
      </c>
    </row>
    <row r="357" ht="15.75" customHeight="1">
      <c r="C357" s="27" t="s">
        <v>162</v>
      </c>
    </row>
    <row r="361" spans="2:3" ht="15.75" customHeight="1">
      <c r="B361" s="124" t="s">
        <v>17</v>
      </c>
      <c r="C361" s="41" t="s">
        <v>163</v>
      </c>
    </row>
    <row r="362" spans="2:3" ht="15.75" customHeight="1">
      <c r="B362" s="124"/>
      <c r="C362" s="41"/>
    </row>
    <row r="363" spans="2:14" ht="15.75" customHeight="1">
      <c r="B363" s="124"/>
      <c r="C363" s="169" t="s">
        <v>164</v>
      </c>
      <c r="D363" s="169"/>
      <c r="E363" s="169"/>
      <c r="F363" s="169"/>
      <c r="G363" s="169"/>
      <c r="H363" s="169"/>
      <c r="I363" s="169"/>
      <c r="J363" s="169"/>
      <c r="K363" s="169"/>
      <c r="L363" s="169"/>
      <c r="M363" s="169"/>
      <c r="N363" s="169"/>
    </row>
    <row r="364" spans="2:14" ht="15.75" customHeight="1">
      <c r="B364" s="124"/>
      <c r="C364" s="169"/>
      <c r="D364" s="169"/>
      <c r="E364" s="169"/>
      <c r="F364" s="169"/>
      <c r="G364" s="169"/>
      <c r="H364" s="169"/>
      <c r="I364" s="169"/>
      <c r="J364" s="169"/>
      <c r="K364" s="169"/>
      <c r="L364" s="169"/>
      <c r="M364" s="169"/>
      <c r="N364" s="169"/>
    </row>
    <row r="367" spans="2:3" ht="15.75" customHeight="1">
      <c r="B367" s="124" t="s">
        <v>19</v>
      </c>
      <c r="C367" s="41" t="s">
        <v>165</v>
      </c>
    </row>
    <row r="369" spans="3:14" ht="15.75" customHeight="1">
      <c r="C369" s="169" t="s">
        <v>166</v>
      </c>
      <c r="D369" s="170"/>
      <c r="E369" s="170"/>
      <c r="F369" s="170"/>
      <c r="G369" s="170"/>
      <c r="H369" s="170"/>
      <c r="I369" s="170"/>
      <c r="J369" s="170"/>
      <c r="K369" s="170"/>
      <c r="L369" s="170"/>
      <c r="M369" s="170"/>
      <c r="N369" s="170"/>
    </row>
    <row r="370" spans="3:14" ht="15.75" customHeight="1">
      <c r="C370" s="169"/>
      <c r="D370" s="170"/>
      <c r="E370" s="170"/>
      <c r="F370" s="170"/>
      <c r="G370" s="170"/>
      <c r="H370" s="170"/>
      <c r="I370" s="170"/>
      <c r="J370" s="170"/>
      <c r="K370" s="170"/>
      <c r="L370" s="170"/>
      <c r="M370" s="170"/>
      <c r="N370" s="170"/>
    </row>
    <row r="371" spans="3:14" ht="15.75" customHeight="1">
      <c r="C371" s="170"/>
      <c r="D371" s="170"/>
      <c r="E371" s="170"/>
      <c r="F371" s="170"/>
      <c r="G371" s="170"/>
      <c r="H371" s="170"/>
      <c r="I371" s="170"/>
      <c r="J371" s="170"/>
      <c r="K371" s="170"/>
      <c r="L371" s="170"/>
      <c r="M371" s="170"/>
      <c r="N371" s="170"/>
    </row>
    <row r="372" spans="3:14" ht="15.75" customHeight="1">
      <c r="C372" s="94"/>
      <c r="D372" s="94"/>
      <c r="E372" s="94"/>
      <c r="F372" s="94"/>
      <c r="G372" s="94"/>
      <c r="H372" s="94"/>
      <c r="I372" s="94"/>
      <c r="J372" s="94"/>
      <c r="K372" s="94"/>
      <c r="L372" s="94"/>
      <c r="M372" s="94"/>
      <c r="N372" s="94"/>
    </row>
    <row r="373" spans="3:14" ht="15.75" customHeight="1">
      <c r="C373" s="125"/>
      <c r="D373" s="125"/>
      <c r="E373" s="125"/>
      <c r="F373" s="125"/>
      <c r="G373" s="125"/>
      <c r="H373" s="125"/>
      <c r="I373" s="125"/>
      <c r="J373" s="125"/>
      <c r="K373" s="125"/>
      <c r="L373" s="125"/>
      <c r="M373" s="125"/>
      <c r="N373" s="125"/>
    </row>
    <row r="374" spans="3:14" ht="15.75" customHeight="1">
      <c r="C374" s="126" t="s">
        <v>167</v>
      </c>
      <c r="D374" s="171" t="s">
        <v>168</v>
      </c>
      <c r="E374" s="171"/>
      <c r="F374" s="171"/>
      <c r="G374" s="171"/>
      <c r="H374" s="171"/>
      <c r="I374" s="171"/>
      <c r="J374" s="171"/>
      <c r="K374" s="171"/>
      <c r="L374" s="171"/>
      <c r="M374" s="171"/>
      <c r="N374" s="171"/>
    </row>
    <row r="375" spans="3:14" ht="15.75" customHeight="1">
      <c r="C375" s="126"/>
      <c r="D375" s="171"/>
      <c r="E375" s="171"/>
      <c r="F375" s="171"/>
      <c r="G375" s="171"/>
      <c r="H375" s="171"/>
      <c r="I375" s="171"/>
      <c r="J375" s="171"/>
      <c r="K375" s="171"/>
      <c r="L375" s="171"/>
      <c r="M375" s="171"/>
      <c r="N375" s="171"/>
    </row>
    <row r="376" spans="3:14" ht="15.75" customHeight="1">
      <c r="C376" s="126"/>
      <c r="D376" s="126"/>
      <c r="E376" s="126"/>
      <c r="F376" s="126"/>
      <c r="G376" s="126"/>
      <c r="H376" s="126"/>
      <c r="I376" s="126"/>
      <c r="J376" s="126"/>
      <c r="K376" s="126"/>
      <c r="L376" s="126"/>
      <c r="M376" s="126"/>
      <c r="N376" s="126"/>
    </row>
    <row r="377" spans="3:14" ht="15.75" customHeight="1">
      <c r="C377" s="126" t="s">
        <v>169</v>
      </c>
      <c r="D377" s="172" t="s">
        <v>170</v>
      </c>
      <c r="E377" s="172"/>
      <c r="F377" s="172"/>
      <c r="G377" s="172"/>
      <c r="H377" s="172"/>
      <c r="I377" s="172"/>
      <c r="J377" s="172"/>
      <c r="K377" s="172"/>
      <c r="L377" s="172"/>
      <c r="M377" s="172"/>
      <c r="N377" s="172"/>
    </row>
    <row r="378" spans="3:14" ht="15.75" customHeight="1">
      <c r="C378" s="126"/>
      <c r="D378" s="172"/>
      <c r="E378" s="172"/>
      <c r="F378" s="172"/>
      <c r="G378" s="172"/>
      <c r="H378" s="172"/>
      <c r="I378" s="172"/>
      <c r="J378" s="172"/>
      <c r="K378" s="172"/>
      <c r="L378" s="172"/>
      <c r="M378" s="172"/>
      <c r="N378" s="172"/>
    </row>
    <row r="379" spans="3:14" ht="15.75" customHeight="1">
      <c r="C379" s="125"/>
      <c r="D379" s="125"/>
      <c r="E379" s="125"/>
      <c r="F379" s="125"/>
      <c r="G379" s="125"/>
      <c r="H379" s="125"/>
      <c r="I379" s="125"/>
      <c r="J379" s="125"/>
      <c r="K379" s="125"/>
      <c r="L379" s="125"/>
      <c r="M379" s="125"/>
      <c r="N379" s="125"/>
    </row>
    <row r="380" spans="3:14" ht="15.75" customHeight="1">
      <c r="C380" s="125"/>
      <c r="D380" s="125"/>
      <c r="E380" s="125"/>
      <c r="F380" s="125"/>
      <c r="G380" s="125"/>
      <c r="H380" s="125"/>
      <c r="I380" s="125"/>
      <c r="J380" s="125"/>
      <c r="K380" s="125"/>
      <c r="L380" s="125"/>
      <c r="M380" s="125"/>
      <c r="N380" s="125"/>
    </row>
    <row r="381" spans="4:14" ht="15.75" customHeight="1">
      <c r="D381" s="125"/>
      <c r="E381" s="125"/>
      <c r="F381" s="125"/>
      <c r="G381" s="125"/>
      <c r="H381" s="125"/>
      <c r="I381" s="125"/>
      <c r="J381" s="125"/>
      <c r="K381" s="125"/>
      <c r="L381" s="125"/>
      <c r="M381" s="125"/>
      <c r="N381" s="125"/>
    </row>
    <row r="382" spans="2:3" ht="15.75" customHeight="1">
      <c r="B382" s="124" t="s">
        <v>23</v>
      </c>
      <c r="C382" s="41" t="s">
        <v>171</v>
      </c>
    </row>
    <row r="383" spans="2:3" ht="15.75" customHeight="1">
      <c r="B383" s="124"/>
      <c r="C383" s="41"/>
    </row>
    <row r="384" ht="15.75" customHeight="1">
      <c r="C384" s="27" t="s">
        <v>172</v>
      </c>
    </row>
    <row r="388" spans="2:14" ht="15.75" customHeight="1">
      <c r="B388" s="23" t="s">
        <v>24</v>
      </c>
      <c r="C388" s="24"/>
      <c r="D388" s="24"/>
      <c r="E388" s="25"/>
      <c r="F388" s="25"/>
      <c r="G388" s="26"/>
      <c r="H388" s="25"/>
      <c r="I388" s="25"/>
      <c r="J388" s="25"/>
      <c r="K388" s="25"/>
      <c r="L388" s="25"/>
      <c r="M388" s="25"/>
      <c r="N388" s="25"/>
    </row>
    <row r="389" spans="2:14" ht="15.75" customHeight="1">
      <c r="B389" s="82" t="s">
        <v>25</v>
      </c>
      <c r="C389" s="82"/>
      <c r="D389" s="82"/>
      <c r="E389" s="82"/>
      <c r="F389" s="82"/>
      <c r="G389" s="82"/>
      <c r="H389" s="82"/>
      <c r="I389" s="82"/>
      <c r="J389" s="82"/>
      <c r="K389" s="82"/>
      <c r="L389" s="82"/>
      <c r="M389" s="82"/>
      <c r="N389" s="82"/>
    </row>
    <row r="393" spans="2:3" ht="15.75" customHeight="1">
      <c r="B393" s="124" t="s">
        <v>173</v>
      </c>
      <c r="C393" s="41" t="s">
        <v>174</v>
      </c>
    </row>
    <row r="394" spans="2:3" ht="15.75" customHeight="1">
      <c r="B394" s="124"/>
      <c r="C394" s="41"/>
    </row>
    <row r="395" spans="2:3" ht="15.75" customHeight="1">
      <c r="B395" s="124"/>
      <c r="C395" s="41"/>
    </row>
    <row r="396" spans="2:3" ht="15.75" customHeight="1">
      <c r="B396" s="124"/>
      <c r="C396" s="41"/>
    </row>
    <row r="397" spans="2:4" ht="15.75" customHeight="1">
      <c r="B397" s="124"/>
      <c r="C397" s="41" t="s">
        <v>175</v>
      </c>
      <c r="D397" s="41" t="s">
        <v>176</v>
      </c>
    </row>
    <row r="398" spans="2:4" ht="15.75" customHeight="1">
      <c r="B398" s="124"/>
      <c r="C398" s="41"/>
      <c r="D398" s="41"/>
    </row>
    <row r="399" spans="2:3" ht="15.75" customHeight="1">
      <c r="B399" s="124"/>
      <c r="C399" s="41"/>
    </row>
    <row r="400" spans="2:4" ht="15.75" customHeight="1">
      <c r="B400" s="124"/>
      <c r="C400" s="41"/>
      <c r="D400" s="27" t="s">
        <v>177</v>
      </c>
    </row>
    <row r="401" spans="2:5" ht="15.75" customHeight="1">
      <c r="B401" s="124"/>
      <c r="C401" s="41"/>
      <c r="D401" s="102" t="s">
        <v>178</v>
      </c>
      <c r="E401" s="27" t="s">
        <v>179</v>
      </c>
    </row>
    <row r="402" spans="2:5" ht="15.75" customHeight="1">
      <c r="B402" s="124"/>
      <c r="C402" s="41"/>
      <c r="D402" s="102" t="s">
        <v>178</v>
      </c>
      <c r="E402" s="27" t="s">
        <v>180</v>
      </c>
    </row>
    <row r="403" spans="2:4" ht="15.75" customHeight="1">
      <c r="B403" s="124"/>
      <c r="C403" s="41"/>
      <c r="D403" s="102"/>
    </row>
    <row r="404" spans="2:4" ht="15.75" customHeight="1">
      <c r="B404" s="124"/>
      <c r="C404" s="41"/>
      <c r="D404" s="102"/>
    </row>
    <row r="405" spans="2:4" ht="15.75" customHeight="1">
      <c r="B405" s="124"/>
      <c r="C405" s="41"/>
      <c r="D405" s="102"/>
    </row>
    <row r="406" spans="2:12" ht="15.75" customHeight="1">
      <c r="B406" s="124"/>
      <c r="C406" s="41"/>
      <c r="D406" s="102"/>
      <c r="H406" s="127" t="s">
        <v>181</v>
      </c>
      <c r="I406" s="52" t="s">
        <v>182</v>
      </c>
      <c r="J406" s="52"/>
      <c r="K406" s="52"/>
      <c r="L406" s="52"/>
    </row>
    <row r="407" spans="2:14" ht="15.75" customHeight="1">
      <c r="B407" s="124"/>
      <c r="C407" s="41"/>
      <c r="H407" s="127" t="s">
        <v>183</v>
      </c>
      <c r="J407" s="127" t="s">
        <v>184</v>
      </c>
      <c r="L407" s="86" t="s">
        <v>185</v>
      </c>
      <c r="M407" s="41"/>
      <c r="N407" s="86" t="s">
        <v>91</v>
      </c>
    </row>
    <row r="408" spans="2:14" ht="15.75" customHeight="1">
      <c r="B408" s="124"/>
      <c r="C408" s="41"/>
      <c r="D408" s="41" t="s">
        <v>186</v>
      </c>
      <c r="H408" s="86" t="s">
        <v>8</v>
      </c>
      <c r="J408" s="86" t="s">
        <v>8</v>
      </c>
      <c r="L408" s="86" t="s">
        <v>8</v>
      </c>
      <c r="N408" s="86" t="s">
        <v>8</v>
      </c>
    </row>
    <row r="409" spans="2:14" ht="15.75" customHeight="1">
      <c r="B409" s="124"/>
      <c r="C409" s="41"/>
      <c r="D409" s="41"/>
      <c r="H409" s="86"/>
      <c r="J409" s="86"/>
      <c r="L409" s="86"/>
      <c r="N409" s="86"/>
    </row>
    <row r="410" spans="2:3" ht="15.75" customHeight="1">
      <c r="B410" s="124"/>
      <c r="C410" s="41"/>
    </row>
    <row r="411" ht="15.75" customHeight="1">
      <c r="D411" s="41" t="s">
        <v>10</v>
      </c>
    </row>
    <row r="413" spans="4:14" ht="15.75" customHeight="1">
      <c r="D413" s="27" t="s">
        <v>187</v>
      </c>
      <c r="H413" s="34">
        <v>16189.323</v>
      </c>
      <c r="J413" s="34">
        <v>15991.597</v>
      </c>
      <c r="L413" s="128">
        <v>0</v>
      </c>
      <c r="N413" s="33">
        <f>SUM(H413:L413)</f>
        <v>32180.92</v>
      </c>
    </row>
    <row r="414" spans="4:15" ht="15.75" customHeight="1">
      <c r="D414" s="27" t="s">
        <v>188</v>
      </c>
      <c r="H414" s="36">
        <v>0</v>
      </c>
      <c r="I414" s="36"/>
      <c r="J414" s="36">
        <v>0</v>
      </c>
      <c r="K414" s="99"/>
      <c r="L414" s="36">
        <v>0</v>
      </c>
      <c r="M414" s="36"/>
      <c r="N414" s="36">
        <v>0</v>
      </c>
      <c r="O414" s="99"/>
    </row>
    <row r="415" spans="8:14" ht="15.75" customHeight="1">
      <c r="H415" s="36"/>
      <c r="I415" s="36"/>
      <c r="J415" s="36"/>
      <c r="L415" s="36"/>
      <c r="M415" s="36"/>
      <c r="N415" s="36"/>
    </row>
    <row r="416" spans="4:14" ht="15.75" customHeight="1">
      <c r="D416" s="27" t="s">
        <v>189</v>
      </c>
      <c r="H416" s="33">
        <f>SUM(H413:H415)</f>
        <v>16189.323</v>
      </c>
      <c r="J416" s="33">
        <f>SUM(J413:J415)</f>
        <v>15991.597</v>
      </c>
      <c r="L416" s="33">
        <f>SUM(L413:L415)</f>
        <v>0</v>
      </c>
      <c r="N416" s="33">
        <f>SUM(N413:N415)</f>
        <v>32180.92</v>
      </c>
    </row>
    <row r="417" spans="8:14" ht="9" customHeight="1" thickBot="1">
      <c r="H417" s="109"/>
      <c r="I417" s="36"/>
      <c r="J417" s="109"/>
      <c r="L417" s="109"/>
      <c r="M417" s="36"/>
      <c r="N417" s="109"/>
    </row>
    <row r="418" spans="8:14" ht="15.75" customHeight="1" thickTop="1">
      <c r="H418" s="105"/>
      <c r="I418" s="36"/>
      <c r="J418" s="105"/>
      <c r="L418" s="105"/>
      <c r="M418" s="36"/>
      <c r="N418" s="105"/>
    </row>
    <row r="419" ht="15.75" customHeight="1">
      <c r="D419" s="41" t="s">
        <v>190</v>
      </c>
    </row>
    <row r="421" spans="4:14" ht="15.75" customHeight="1">
      <c r="D421" s="27" t="s">
        <v>191</v>
      </c>
      <c r="H421" s="34">
        <f>(2312636-90000)/1000</f>
        <v>2222.636</v>
      </c>
      <c r="J421" s="34">
        <f>(1236353+90000)/1000</f>
        <v>1326.353</v>
      </c>
      <c r="L421" s="38">
        <f>(-1005-1025-22519+9.65)/1000</f>
        <v>-24.53935</v>
      </c>
      <c r="N421" s="33">
        <f>SUM(H421:L421)</f>
        <v>3524.44965</v>
      </c>
    </row>
    <row r="422" spans="4:14" ht="15.75" customHeight="1">
      <c r="D422" s="27" t="s">
        <v>192</v>
      </c>
      <c r="N422" s="34">
        <v>-973.11165</v>
      </c>
    </row>
    <row r="423" spans="4:14" ht="15.75" customHeight="1">
      <c r="D423" s="27" t="s">
        <v>55</v>
      </c>
      <c r="N423" s="34">
        <v>-413.639</v>
      </c>
    </row>
    <row r="424" ht="15.75" customHeight="1">
      <c r="N424" s="36"/>
    </row>
    <row r="425" spans="4:14" ht="15.75" customHeight="1">
      <c r="D425" s="41" t="s">
        <v>193</v>
      </c>
      <c r="N425" s="33">
        <f>SUM(N421:N423)</f>
        <v>2137.6989999999996</v>
      </c>
    </row>
    <row r="426" ht="9" customHeight="1" thickBot="1">
      <c r="N426" s="109"/>
    </row>
    <row r="427" ht="15.75" customHeight="1" thickTop="1">
      <c r="N427" s="105"/>
    </row>
    <row r="428" spans="4:14" ht="15.75" customHeight="1">
      <c r="D428" s="41" t="s">
        <v>194</v>
      </c>
      <c r="N428" s="105"/>
    </row>
    <row r="429" spans="4:14" ht="15.75" customHeight="1">
      <c r="D429" s="41"/>
      <c r="N429" s="105"/>
    </row>
    <row r="430" spans="4:14" ht="15.75" customHeight="1">
      <c r="D430" s="27" t="s">
        <v>195</v>
      </c>
      <c r="H430" s="34">
        <f>(73750792-7730)/1000</f>
        <v>73743.062</v>
      </c>
      <c r="J430" s="34">
        <v>41512.189</v>
      </c>
      <c r="L430" s="38">
        <v>1305.661</v>
      </c>
      <c r="N430" s="33">
        <f>SUM(H430:L430)</f>
        <v>116560.91200000001</v>
      </c>
    </row>
    <row r="431" ht="7.5" customHeight="1" thickBot="1">
      <c r="N431" s="109"/>
    </row>
    <row r="432" ht="7.5" customHeight="1" thickTop="1">
      <c r="N432" s="115"/>
    </row>
    <row r="433" ht="12.75" customHeight="1">
      <c r="N433" s="115"/>
    </row>
    <row r="434" spans="4:14" ht="19.5" customHeight="1">
      <c r="D434" s="41" t="s">
        <v>196</v>
      </c>
      <c r="N434" s="115"/>
    </row>
    <row r="435" spans="8:14" ht="13.5" customHeight="1">
      <c r="H435" s="34"/>
      <c r="I435" s="34"/>
      <c r="J435" s="34"/>
      <c r="K435" s="34"/>
      <c r="L435" s="34"/>
      <c r="N435" s="105"/>
    </row>
    <row r="436" spans="4:14" ht="15.75" customHeight="1">
      <c r="D436" s="27" t="s">
        <v>197</v>
      </c>
      <c r="H436" s="34">
        <v>48160.733</v>
      </c>
      <c r="I436" s="34"/>
      <c r="J436" s="34">
        <v>33696.51676</v>
      </c>
      <c r="K436" s="34"/>
      <c r="L436" s="129">
        <v>533.32</v>
      </c>
      <c r="N436" s="33">
        <f>SUM(H436:L436)</f>
        <v>82390.56976000001</v>
      </c>
    </row>
    <row r="437" ht="6" customHeight="1" thickBot="1">
      <c r="N437" s="109"/>
    </row>
    <row r="438" ht="15.75" customHeight="1" thickTop="1">
      <c r="N438" s="115"/>
    </row>
    <row r="439" spans="4:14" ht="15.75" customHeight="1">
      <c r="D439" s="41" t="s">
        <v>198</v>
      </c>
      <c r="H439" s="34"/>
      <c r="I439" s="34"/>
      <c r="J439" s="34"/>
      <c r="K439" s="34"/>
      <c r="L439" s="34"/>
      <c r="N439" s="105"/>
    </row>
    <row r="441" spans="4:14" ht="15.75" customHeight="1">
      <c r="D441" s="27" t="s">
        <v>199</v>
      </c>
      <c r="H441" s="34">
        <v>7097.051</v>
      </c>
      <c r="J441" s="34">
        <v>332.386</v>
      </c>
      <c r="L441" s="99">
        <v>0</v>
      </c>
      <c r="N441" s="33">
        <f>SUM(H441:L441)</f>
        <v>7429.437000000001</v>
      </c>
    </row>
    <row r="442" spans="4:14" ht="15.75" customHeight="1">
      <c r="D442" s="27" t="s">
        <v>200</v>
      </c>
      <c r="H442" s="34">
        <v>574.184</v>
      </c>
      <c r="J442" s="34">
        <v>74.986</v>
      </c>
      <c r="L442" s="99">
        <v>0</v>
      </c>
      <c r="N442" s="33">
        <f>SUM(H442:L442)</f>
        <v>649.17</v>
      </c>
    </row>
    <row r="443" spans="4:14" ht="15.75" customHeight="1">
      <c r="D443" s="27" t="s">
        <v>201</v>
      </c>
      <c r="H443" s="99">
        <v>0</v>
      </c>
      <c r="I443" s="99"/>
      <c r="J443" s="99">
        <v>0</v>
      </c>
      <c r="K443" s="99"/>
      <c r="L443" s="99">
        <v>0</v>
      </c>
      <c r="N443" s="33">
        <f>SUM(H443:L443)</f>
        <v>0</v>
      </c>
    </row>
    <row r="444" ht="15.75" customHeight="1">
      <c r="D444" s="27" t="s">
        <v>202</v>
      </c>
    </row>
    <row r="445" spans="8:14" ht="3.75" customHeight="1" thickBot="1">
      <c r="H445" s="109"/>
      <c r="J445" s="109"/>
      <c r="L445" s="109"/>
      <c r="N445" s="109"/>
    </row>
    <row r="446" spans="8:14" ht="9.75" customHeight="1" thickTop="1">
      <c r="H446" s="115"/>
      <c r="J446" s="115"/>
      <c r="L446" s="115"/>
      <c r="N446" s="115"/>
    </row>
    <row r="447" spans="8:14" ht="15.75" customHeight="1">
      <c r="H447" s="115"/>
      <c r="J447" s="115"/>
      <c r="L447" s="115"/>
      <c r="N447" s="115"/>
    </row>
    <row r="448" spans="8:14" ht="15.75" customHeight="1">
      <c r="H448" s="115"/>
      <c r="J448" s="115"/>
      <c r="L448" s="115"/>
      <c r="N448" s="115"/>
    </row>
    <row r="449" spans="2:14" ht="15.75" customHeight="1">
      <c r="B449" s="23" t="s">
        <v>24</v>
      </c>
      <c r="C449" s="24"/>
      <c r="D449" s="24"/>
      <c r="E449" s="25"/>
      <c r="F449" s="25"/>
      <c r="G449" s="26"/>
      <c r="H449" s="25"/>
      <c r="I449" s="25"/>
      <c r="J449" s="25"/>
      <c r="K449" s="25"/>
      <c r="L449" s="25"/>
      <c r="M449" s="25"/>
      <c r="N449" s="25"/>
    </row>
    <row r="450" spans="2:14" ht="15.75" customHeight="1">
      <c r="B450" s="82" t="s">
        <v>25</v>
      </c>
      <c r="C450" s="82"/>
      <c r="D450" s="82"/>
      <c r="E450" s="82"/>
      <c r="F450" s="82"/>
      <c r="G450" s="82"/>
      <c r="H450" s="82"/>
      <c r="I450" s="82"/>
      <c r="J450" s="82"/>
      <c r="K450" s="82"/>
      <c r="L450" s="82"/>
      <c r="M450" s="82"/>
      <c r="N450" s="82"/>
    </row>
    <row r="454" spans="2:3" ht="15.75" customHeight="1">
      <c r="B454" s="124" t="s">
        <v>173</v>
      </c>
      <c r="C454" s="41" t="s">
        <v>203</v>
      </c>
    </row>
    <row r="455" spans="2:3" ht="15.75" customHeight="1">
      <c r="B455" s="124"/>
      <c r="C455" s="41"/>
    </row>
    <row r="456" spans="2:3" ht="15.75" customHeight="1">
      <c r="B456" s="124"/>
      <c r="C456" s="41"/>
    </row>
    <row r="457" spans="2:3" ht="15.75" customHeight="1">
      <c r="B457" s="124"/>
      <c r="C457" s="41"/>
    </row>
    <row r="458" spans="2:12" ht="15.75" customHeight="1">
      <c r="B458" s="124"/>
      <c r="C458" s="41"/>
      <c r="D458" s="102"/>
      <c r="H458" s="127" t="s">
        <v>181</v>
      </c>
      <c r="I458" s="52" t="s">
        <v>182</v>
      </c>
      <c r="J458" s="52"/>
      <c r="K458" s="52"/>
      <c r="L458" s="52"/>
    </row>
    <row r="459" spans="2:14" ht="15.75" customHeight="1">
      <c r="B459" s="124"/>
      <c r="C459" s="41"/>
      <c r="H459" s="127" t="s">
        <v>183</v>
      </c>
      <c r="J459" s="127" t="s">
        <v>184</v>
      </c>
      <c r="L459" s="86" t="s">
        <v>185</v>
      </c>
      <c r="M459" s="41"/>
      <c r="N459" s="86" t="s">
        <v>91</v>
      </c>
    </row>
    <row r="460" spans="2:14" ht="15.75" customHeight="1">
      <c r="B460" s="124"/>
      <c r="C460" s="41"/>
      <c r="D460" s="41" t="s">
        <v>204</v>
      </c>
      <c r="H460" s="86" t="s">
        <v>8</v>
      </c>
      <c r="J460" s="86" t="s">
        <v>8</v>
      </c>
      <c r="L460" s="86" t="s">
        <v>8</v>
      </c>
      <c r="N460" s="86" t="s">
        <v>8</v>
      </c>
    </row>
    <row r="461" spans="2:14" ht="15.75" customHeight="1">
      <c r="B461" s="124"/>
      <c r="C461" s="41"/>
      <c r="D461" s="41"/>
      <c r="H461" s="86"/>
      <c r="J461" s="86"/>
      <c r="L461" s="86"/>
      <c r="N461" s="86"/>
    </row>
    <row r="462" spans="2:3" ht="15.75" customHeight="1">
      <c r="B462" s="124"/>
      <c r="C462" s="41"/>
    </row>
    <row r="463" ht="15.75" customHeight="1">
      <c r="D463" s="41" t="s">
        <v>10</v>
      </c>
    </row>
    <row r="465" spans="4:14" ht="15.75" customHeight="1">
      <c r="D465" s="27" t="s">
        <v>187</v>
      </c>
      <c r="H465" s="34">
        <f>13783714/1000</f>
        <v>13783.714</v>
      </c>
      <c r="J465" s="34">
        <f>14705052/1000</f>
        <v>14705.052</v>
      </c>
      <c r="L465" s="128">
        <v>0</v>
      </c>
      <c r="N465" s="33">
        <f>SUM(H465:L465)</f>
        <v>28488.766</v>
      </c>
    </row>
    <row r="466" spans="4:14" ht="15.75" customHeight="1">
      <c r="D466" s="27" t="s">
        <v>188</v>
      </c>
      <c r="H466" s="36">
        <v>0</v>
      </c>
      <c r="I466" s="36"/>
      <c r="J466" s="36">
        <v>0</v>
      </c>
      <c r="K466" s="99"/>
      <c r="L466" s="36">
        <v>0</v>
      </c>
      <c r="M466" s="36"/>
      <c r="N466" s="36">
        <v>0</v>
      </c>
    </row>
    <row r="467" spans="8:14" ht="15.75" customHeight="1">
      <c r="H467" s="36"/>
      <c r="I467" s="36"/>
      <c r="J467" s="36"/>
      <c r="L467" s="36"/>
      <c r="M467" s="36"/>
      <c r="N467" s="36"/>
    </row>
    <row r="468" spans="4:14" ht="15.75" customHeight="1">
      <c r="D468" s="27" t="s">
        <v>189</v>
      </c>
      <c r="H468" s="33">
        <f>SUM(H465:H467)</f>
        <v>13783.714</v>
      </c>
      <c r="J468" s="33">
        <f>SUM(J465:J467)</f>
        <v>14705.052</v>
      </c>
      <c r="L468" s="33">
        <f>SUM(L465:L467)</f>
        <v>0</v>
      </c>
      <c r="N468" s="33">
        <f>SUM(N465:N467)</f>
        <v>28488.766</v>
      </c>
    </row>
    <row r="469" spans="8:14" ht="6.75" customHeight="1" thickBot="1">
      <c r="H469" s="109"/>
      <c r="I469" s="36"/>
      <c r="J469" s="109"/>
      <c r="L469" s="109"/>
      <c r="M469" s="36"/>
      <c r="N469" s="109"/>
    </row>
    <row r="470" spans="8:14" ht="15.75" customHeight="1" thickTop="1">
      <c r="H470" s="105"/>
      <c r="I470" s="36"/>
      <c r="J470" s="105"/>
      <c r="L470" s="105"/>
      <c r="M470" s="36"/>
      <c r="N470" s="105"/>
    </row>
    <row r="471" ht="15.75" customHeight="1">
      <c r="D471" s="41" t="s">
        <v>190</v>
      </c>
    </row>
    <row r="473" spans="4:14" ht="15.75" customHeight="1">
      <c r="D473" s="27" t="s">
        <v>191</v>
      </c>
      <c r="H473" s="34">
        <f>1876005/1000</f>
        <v>1876.005</v>
      </c>
      <c r="J473" s="34">
        <f>1080080/1000</f>
        <v>1080.08</v>
      </c>
      <c r="L473" s="99">
        <v>0</v>
      </c>
      <c r="N473" s="33">
        <f>SUM(H473:L473)</f>
        <v>2956.085</v>
      </c>
    </row>
    <row r="474" spans="4:14" ht="15.75" customHeight="1">
      <c r="D474" s="27" t="s">
        <v>192</v>
      </c>
      <c r="N474" s="34">
        <f>-567855/1000</f>
        <v>-567.855</v>
      </c>
    </row>
    <row r="475" spans="4:14" ht="15.75" customHeight="1">
      <c r="D475" s="27" t="s">
        <v>55</v>
      </c>
      <c r="N475" s="34">
        <f>-399946/1000</f>
        <v>-399.946</v>
      </c>
    </row>
    <row r="476" ht="15.75" customHeight="1">
      <c r="N476" s="36"/>
    </row>
    <row r="477" spans="4:14" ht="15.75" customHeight="1">
      <c r="D477" s="41" t="s">
        <v>193</v>
      </c>
      <c r="N477" s="33">
        <f>SUM(N473:N475)</f>
        <v>1988.284</v>
      </c>
    </row>
    <row r="478" ht="11.25" customHeight="1" thickBot="1">
      <c r="N478" s="109"/>
    </row>
    <row r="479" ht="15.75" customHeight="1" thickTop="1">
      <c r="N479" s="105"/>
    </row>
    <row r="480" spans="4:14" ht="15.75" customHeight="1">
      <c r="D480" s="41" t="s">
        <v>194</v>
      </c>
      <c r="N480" s="105"/>
    </row>
    <row r="481" spans="4:14" ht="15.75" customHeight="1">
      <c r="D481" s="41"/>
      <c r="N481" s="105"/>
    </row>
    <row r="482" spans="4:14" ht="15.75" customHeight="1">
      <c r="D482" s="27" t="s">
        <v>195</v>
      </c>
      <c r="H482" s="34">
        <f>(20205670+31517945)/1000</f>
        <v>51723.615</v>
      </c>
      <c r="J482" s="34">
        <f>(6332208+18291962)/1000</f>
        <v>24624.17</v>
      </c>
      <c r="L482" s="34">
        <f>161810.5/1000</f>
        <v>161.8105</v>
      </c>
      <c r="N482" s="33">
        <f>SUM(H482:L482)</f>
        <v>76509.59550000001</v>
      </c>
    </row>
    <row r="483" ht="7.5" customHeight="1" thickBot="1">
      <c r="N483" s="109"/>
    </row>
    <row r="484" ht="15.75" customHeight="1" thickTop="1">
      <c r="N484" s="115"/>
    </row>
    <row r="485" ht="15.75" customHeight="1">
      <c r="N485" s="115"/>
    </row>
    <row r="486" spans="4:14" ht="15.75" customHeight="1">
      <c r="D486" s="41" t="s">
        <v>196</v>
      </c>
      <c r="N486" s="115"/>
    </row>
    <row r="487" spans="8:14" ht="15.75" customHeight="1">
      <c r="H487" s="34"/>
      <c r="I487" s="34"/>
      <c r="J487" s="34"/>
      <c r="K487" s="34"/>
      <c r="L487" s="34"/>
      <c r="N487" s="105"/>
    </row>
    <row r="488" spans="4:14" ht="15.75" customHeight="1">
      <c r="D488" s="27" t="s">
        <v>197</v>
      </c>
      <c r="H488" s="34">
        <f>(29819489+6232822)/1000</f>
        <v>36052.311</v>
      </c>
      <c r="J488" s="34">
        <f>(16546478+2069819)/1000</f>
        <v>18616.297</v>
      </c>
      <c r="K488" s="34"/>
      <c r="L488" s="129">
        <f>56193.9/1000-0.5</f>
        <v>55.6939</v>
      </c>
      <c r="N488" s="34">
        <f>SUM(H488:L488)</f>
        <v>54724.3019</v>
      </c>
    </row>
    <row r="489" ht="7.5" customHeight="1" thickBot="1">
      <c r="N489" s="109"/>
    </row>
    <row r="490" ht="15.75" customHeight="1" thickTop="1">
      <c r="N490" s="115"/>
    </row>
    <row r="491" spans="4:14" ht="15.75" customHeight="1">
      <c r="D491" s="41" t="s">
        <v>198</v>
      </c>
      <c r="H491" s="34"/>
      <c r="I491" s="34"/>
      <c r="J491" s="34"/>
      <c r="K491" s="34"/>
      <c r="L491" s="34"/>
      <c r="N491" s="105"/>
    </row>
    <row r="493" spans="4:14" ht="15.75" customHeight="1">
      <c r="D493" s="27" t="s">
        <v>199</v>
      </c>
      <c r="H493" s="34">
        <f>1553938.72/1000</f>
        <v>1553.9387199999999</v>
      </c>
      <c r="J493" s="34">
        <f>140107/1000</f>
        <v>140.107</v>
      </c>
      <c r="L493" s="99">
        <v>0</v>
      </c>
      <c r="N493" s="33">
        <f>SUM(H493:L493)</f>
        <v>1694.0457199999998</v>
      </c>
    </row>
    <row r="494" spans="4:14" ht="15.75" customHeight="1">
      <c r="D494" s="27" t="s">
        <v>200</v>
      </c>
      <c r="H494" s="34">
        <f>360044.92/1000</f>
        <v>360.04492</v>
      </c>
      <c r="J494" s="34">
        <f>42983/1000</f>
        <v>42.983</v>
      </c>
      <c r="L494" s="99">
        <v>0</v>
      </c>
      <c r="N494" s="33">
        <f>SUM(H494:L494)</f>
        <v>403.02792</v>
      </c>
    </row>
    <row r="495" spans="4:14" ht="15.75" customHeight="1">
      <c r="D495" s="27" t="s">
        <v>201</v>
      </c>
      <c r="H495" s="99">
        <v>0</v>
      </c>
      <c r="I495" s="99"/>
      <c r="J495" s="99">
        <v>0</v>
      </c>
      <c r="K495" s="99"/>
      <c r="L495" s="99">
        <v>0</v>
      </c>
      <c r="N495" s="33">
        <f>SUM(H495:L495)</f>
        <v>0</v>
      </c>
    </row>
    <row r="496" ht="15.75" customHeight="1">
      <c r="D496" s="27" t="s">
        <v>202</v>
      </c>
    </row>
    <row r="497" spans="8:14" ht="6.75" customHeight="1" thickBot="1">
      <c r="H497" s="109"/>
      <c r="J497" s="109"/>
      <c r="L497" s="109"/>
      <c r="N497" s="109"/>
    </row>
    <row r="498" spans="8:14" ht="15.75" customHeight="1" thickTop="1">
      <c r="H498" s="115"/>
      <c r="J498" s="115"/>
      <c r="L498" s="115"/>
      <c r="N498" s="115"/>
    </row>
    <row r="499" spans="8:14" ht="15.75" customHeight="1">
      <c r="H499" s="115"/>
      <c r="J499" s="115"/>
      <c r="L499" s="115"/>
      <c r="N499" s="115"/>
    </row>
    <row r="500" spans="8:14" ht="15.75" customHeight="1">
      <c r="H500" s="115"/>
      <c r="J500" s="115"/>
      <c r="L500" s="115"/>
      <c r="N500" s="115"/>
    </row>
    <row r="501" spans="3:14" ht="15.75" customHeight="1">
      <c r="C501" s="41" t="s">
        <v>205</v>
      </c>
      <c r="D501" s="41" t="s">
        <v>206</v>
      </c>
      <c r="H501" s="115"/>
      <c r="J501" s="115"/>
      <c r="L501" s="115"/>
      <c r="N501" s="115"/>
    </row>
    <row r="502" spans="8:14" ht="15.75" customHeight="1">
      <c r="H502" s="115"/>
      <c r="J502" s="115"/>
      <c r="L502" s="115"/>
      <c r="N502" s="115"/>
    </row>
    <row r="503" spans="4:14" ht="15.75" customHeight="1">
      <c r="D503" s="27" t="s">
        <v>207</v>
      </c>
      <c r="H503" s="115"/>
      <c r="J503" s="115"/>
      <c r="L503" s="115"/>
      <c r="N503" s="115"/>
    </row>
    <row r="504" spans="8:14" ht="15.75" customHeight="1">
      <c r="H504" s="115"/>
      <c r="J504" s="115"/>
      <c r="L504" s="115"/>
      <c r="N504" s="115"/>
    </row>
    <row r="505" ht="15.75" customHeight="1">
      <c r="N505" s="115"/>
    </row>
    <row r="506" spans="2:14" ht="15.75" customHeight="1">
      <c r="B506" s="23" t="s">
        <v>24</v>
      </c>
      <c r="C506" s="24"/>
      <c r="D506" s="24"/>
      <c r="E506" s="25"/>
      <c r="F506" s="25"/>
      <c r="G506" s="26"/>
      <c r="H506" s="25"/>
      <c r="I506" s="25"/>
      <c r="J506" s="25"/>
      <c r="K506" s="25"/>
      <c r="L506" s="25"/>
      <c r="M506" s="25"/>
      <c r="N506" s="25"/>
    </row>
    <row r="507" spans="2:14" ht="15.75" customHeight="1">
      <c r="B507" s="82" t="s">
        <v>25</v>
      </c>
      <c r="C507" s="82"/>
      <c r="D507" s="82"/>
      <c r="E507" s="82"/>
      <c r="F507" s="82"/>
      <c r="G507" s="82"/>
      <c r="H507" s="82"/>
      <c r="I507" s="82"/>
      <c r="J507" s="82"/>
      <c r="K507" s="82"/>
      <c r="L507" s="82"/>
      <c r="M507" s="82"/>
      <c r="N507" s="82"/>
    </row>
    <row r="511" spans="2:3" ht="15.75" customHeight="1">
      <c r="B511" s="124" t="s">
        <v>208</v>
      </c>
      <c r="C511" s="41" t="s">
        <v>209</v>
      </c>
    </row>
    <row r="512" spans="2:3" ht="15.75" customHeight="1">
      <c r="B512" s="124"/>
      <c r="C512" s="41"/>
    </row>
    <row r="513" spans="2:3" ht="15.75" customHeight="1">
      <c r="B513" s="124"/>
      <c r="C513" s="41"/>
    </row>
    <row r="514" spans="3:14" ht="15.75" customHeight="1">
      <c r="C514" s="134" t="s">
        <v>210</v>
      </c>
      <c r="D514" s="134"/>
      <c r="E514" s="134"/>
      <c r="F514" s="134"/>
      <c r="G514" s="134"/>
      <c r="H514" s="134"/>
      <c r="I514" s="134"/>
      <c r="J514" s="134"/>
      <c r="K514" s="134"/>
      <c r="L514" s="134"/>
      <c r="M514" s="134"/>
      <c r="N514" s="134"/>
    </row>
    <row r="515" spans="3:14" ht="15.75" customHeight="1">
      <c r="C515" s="134"/>
      <c r="D515" s="134"/>
      <c r="E515" s="134"/>
      <c r="F515" s="134"/>
      <c r="G515" s="134"/>
      <c r="H515" s="134"/>
      <c r="I515" s="134"/>
      <c r="J515" s="134"/>
      <c r="K515" s="134"/>
      <c r="L515" s="134"/>
      <c r="M515" s="134"/>
      <c r="N515" s="134"/>
    </row>
    <row r="516" spans="3:14" ht="15.75" customHeight="1">
      <c r="C516" s="95"/>
      <c r="D516" s="95"/>
      <c r="E516" s="95"/>
      <c r="F516" s="95"/>
      <c r="G516" s="95"/>
      <c r="H516" s="95"/>
      <c r="I516" s="95"/>
      <c r="J516" s="95"/>
      <c r="K516" s="95"/>
      <c r="L516" s="95"/>
      <c r="M516" s="95"/>
      <c r="N516" s="95"/>
    </row>
    <row r="517" spans="3:14" ht="15.75" customHeight="1">
      <c r="C517" s="95"/>
      <c r="D517" s="95"/>
      <c r="E517" s="95"/>
      <c r="F517" s="95"/>
      <c r="G517" s="95"/>
      <c r="H517" s="95"/>
      <c r="I517" s="95"/>
      <c r="J517" s="95"/>
      <c r="K517" s="95"/>
      <c r="L517" s="95"/>
      <c r="M517" s="95"/>
      <c r="N517" s="95"/>
    </row>
    <row r="518" spans="3:14" ht="15.75" customHeight="1">
      <c r="C518" s="95"/>
      <c r="D518" s="95"/>
      <c r="E518" s="95"/>
      <c r="F518" s="95"/>
      <c r="G518" s="95"/>
      <c r="H518" s="95"/>
      <c r="I518" s="95"/>
      <c r="J518" s="95"/>
      <c r="K518" s="95"/>
      <c r="L518" s="95"/>
      <c r="M518" s="95"/>
      <c r="N518" s="95"/>
    </row>
    <row r="519" spans="2:3" ht="15.75" customHeight="1">
      <c r="B519" s="124" t="s">
        <v>211</v>
      </c>
      <c r="C519" s="41" t="s">
        <v>212</v>
      </c>
    </row>
    <row r="520" spans="2:3" ht="15.75" customHeight="1">
      <c r="B520" s="124"/>
      <c r="C520" s="41"/>
    </row>
    <row r="521" spans="2:3" ht="15.75" customHeight="1">
      <c r="B521" s="124"/>
      <c r="C521" s="41"/>
    </row>
    <row r="522" spans="3:14" ht="15.75" customHeight="1">
      <c r="C522" s="174" t="s">
        <v>213</v>
      </c>
      <c r="D522" s="174"/>
      <c r="E522" s="174"/>
      <c r="F522" s="174"/>
      <c r="G522" s="174"/>
      <c r="H522" s="174"/>
      <c r="I522" s="174"/>
      <c r="J522" s="174"/>
      <c r="K522" s="174"/>
      <c r="L522" s="174"/>
      <c r="M522" s="174"/>
      <c r="N522" s="174"/>
    </row>
    <row r="523" spans="3:14" ht="15.75" customHeight="1">
      <c r="C523" s="174"/>
      <c r="D523" s="174"/>
      <c r="E523" s="174"/>
      <c r="F523" s="174"/>
      <c r="G523" s="174"/>
      <c r="H523" s="174"/>
      <c r="I523" s="174"/>
      <c r="J523" s="174"/>
      <c r="K523" s="174"/>
      <c r="L523" s="174"/>
      <c r="M523" s="174"/>
      <c r="N523" s="174"/>
    </row>
    <row r="524" spans="3:14" ht="15.75" customHeight="1">
      <c r="C524" s="130"/>
      <c r="D524" s="130"/>
      <c r="E524" s="130"/>
      <c r="F524" s="130"/>
      <c r="G524" s="130"/>
      <c r="H524" s="130"/>
      <c r="I524" s="130"/>
      <c r="J524" s="130"/>
      <c r="K524" s="130"/>
      <c r="L524" s="130"/>
      <c r="M524" s="130"/>
      <c r="N524" s="130"/>
    </row>
    <row r="525" spans="3:14" ht="15.75" customHeight="1">
      <c r="C525" s="130"/>
      <c r="D525" s="130"/>
      <c r="E525" s="130"/>
      <c r="F525" s="130"/>
      <c r="G525" s="130"/>
      <c r="H525" s="130"/>
      <c r="I525" s="130"/>
      <c r="J525" s="130"/>
      <c r="K525" s="130"/>
      <c r="L525" s="130"/>
      <c r="M525" s="130"/>
      <c r="N525" s="130"/>
    </row>
    <row r="526" spans="3:14" ht="15.75" customHeight="1">
      <c r="C526" s="130"/>
      <c r="D526" s="130"/>
      <c r="E526" s="130"/>
      <c r="F526" s="130"/>
      <c r="G526" s="130"/>
      <c r="H526" s="130"/>
      <c r="I526" s="130"/>
      <c r="J526" s="130"/>
      <c r="K526" s="130"/>
      <c r="L526" s="130"/>
      <c r="M526" s="130"/>
      <c r="N526" s="130"/>
    </row>
    <row r="527" spans="2:3" ht="15.75" customHeight="1">
      <c r="B527" s="124" t="s">
        <v>214</v>
      </c>
      <c r="C527" s="41" t="s">
        <v>215</v>
      </c>
    </row>
    <row r="528" spans="2:3" ht="15.75" customHeight="1">
      <c r="B528" s="124"/>
      <c r="C528" s="41"/>
    </row>
    <row r="530" ht="15.75" customHeight="1">
      <c r="C530" s="27" t="s">
        <v>216</v>
      </c>
    </row>
    <row r="534" spans="2:3" ht="15.75" customHeight="1">
      <c r="B534" s="124" t="s">
        <v>217</v>
      </c>
      <c r="C534" s="41" t="s">
        <v>218</v>
      </c>
    </row>
    <row r="535" spans="2:3" ht="15.75" customHeight="1">
      <c r="B535" s="124"/>
      <c r="C535" s="41"/>
    </row>
    <row r="536" spans="2:3" ht="15.75" customHeight="1">
      <c r="B536" s="124"/>
      <c r="C536" s="41"/>
    </row>
    <row r="537" spans="2:14" ht="15.75" customHeight="1">
      <c r="B537" s="124"/>
      <c r="C537" s="134" t="s">
        <v>219</v>
      </c>
      <c r="D537" s="135"/>
      <c r="E537" s="135"/>
      <c r="F537" s="135"/>
      <c r="G537" s="135"/>
      <c r="H537" s="135"/>
      <c r="I537" s="135"/>
      <c r="J537" s="135"/>
      <c r="K537" s="135"/>
      <c r="L537" s="135"/>
      <c r="M537" s="135"/>
      <c r="N537" s="135"/>
    </row>
    <row r="538" spans="2:14" ht="15.75" customHeight="1">
      <c r="B538" s="124"/>
      <c r="C538" s="135"/>
      <c r="D538" s="135"/>
      <c r="E538" s="135"/>
      <c r="F538" s="135"/>
      <c r="G538" s="135"/>
      <c r="H538" s="135"/>
      <c r="I538" s="135"/>
      <c r="J538" s="135"/>
      <c r="K538" s="135"/>
      <c r="L538" s="135"/>
      <c r="M538" s="135"/>
      <c r="N538" s="135"/>
    </row>
    <row r="542" spans="2:5" ht="15.75" customHeight="1">
      <c r="B542" s="131" t="s">
        <v>220</v>
      </c>
      <c r="C542" s="132" t="s">
        <v>221</v>
      </c>
      <c r="D542" s="108"/>
      <c r="E542" s="108"/>
    </row>
    <row r="543" spans="2:5" ht="15.75" customHeight="1">
      <c r="B543" s="131"/>
      <c r="C543" s="132"/>
      <c r="D543" s="108"/>
      <c r="E543" s="108"/>
    </row>
    <row r="544" spans="2:5" ht="15.75" customHeight="1">
      <c r="B544" s="131"/>
      <c r="C544" s="132"/>
      <c r="D544" s="108"/>
      <c r="E544" s="108"/>
    </row>
    <row r="545" ht="15.75" customHeight="1">
      <c r="C545" s="27" t="s">
        <v>222</v>
      </c>
    </row>
    <row r="548" ht="15.75" customHeight="1">
      <c r="L548" s="86" t="s">
        <v>8</v>
      </c>
    </row>
    <row r="549" ht="7.5" customHeight="1">
      <c r="L549" s="85"/>
    </row>
    <row r="550" spans="3:12" ht="15.75" customHeight="1">
      <c r="C550" s="27" t="s">
        <v>223</v>
      </c>
      <c r="L550" s="51">
        <v>1258</v>
      </c>
    </row>
    <row r="551" ht="7.5" customHeight="1" thickBot="1">
      <c r="L551" s="139"/>
    </row>
    <row r="552" ht="7.5" customHeight="1"/>
    <row r="556" spans="2:14" ht="15.75" customHeight="1">
      <c r="B556" s="23" t="s">
        <v>24</v>
      </c>
      <c r="C556" s="24"/>
      <c r="D556" s="24"/>
      <c r="E556" s="25"/>
      <c r="F556" s="25"/>
      <c r="G556" s="26"/>
      <c r="H556" s="25"/>
      <c r="I556" s="25"/>
      <c r="J556" s="25"/>
      <c r="K556" s="25"/>
      <c r="L556" s="25"/>
      <c r="M556" s="25"/>
      <c r="N556" s="25"/>
    </row>
    <row r="557" spans="2:14" ht="15.75" customHeight="1">
      <c r="B557" s="82" t="s">
        <v>25</v>
      </c>
      <c r="C557" s="82"/>
      <c r="D557" s="82"/>
      <c r="E557" s="82"/>
      <c r="F557" s="82"/>
      <c r="G557" s="82"/>
      <c r="H557" s="82"/>
      <c r="I557" s="82"/>
      <c r="J557" s="82"/>
      <c r="K557" s="82"/>
      <c r="L557" s="82"/>
      <c r="M557" s="82"/>
      <c r="N557" s="82"/>
    </row>
    <row r="560" ht="15.75" customHeight="1">
      <c r="B560" s="41" t="s">
        <v>224</v>
      </c>
    </row>
    <row r="561" ht="15.75" customHeight="1">
      <c r="B561" s="41" t="s">
        <v>225</v>
      </c>
    </row>
    <row r="564" spans="2:7" ht="15.75" customHeight="1">
      <c r="B564" s="124" t="s">
        <v>226</v>
      </c>
      <c r="C564" s="41" t="s">
        <v>227</v>
      </c>
      <c r="G564" s="27"/>
    </row>
    <row r="565" ht="15.75" customHeight="1">
      <c r="G565" s="27"/>
    </row>
    <row r="566" spans="3:14" ht="15.75" customHeight="1">
      <c r="C566" s="164" t="s">
        <v>293</v>
      </c>
      <c r="D566" s="133"/>
      <c r="E566" s="133"/>
      <c r="F566" s="133"/>
      <c r="G566" s="133"/>
      <c r="H566" s="133"/>
      <c r="I566" s="133"/>
      <c r="J566" s="133"/>
      <c r="K566" s="133"/>
      <c r="L566" s="133"/>
      <c r="M566" s="133"/>
      <c r="N566" s="133"/>
    </row>
    <row r="567" spans="3:14" ht="15.75" customHeight="1">
      <c r="C567" s="133"/>
      <c r="D567" s="133"/>
      <c r="E567" s="133"/>
      <c r="F567" s="133"/>
      <c r="G567" s="133"/>
      <c r="H567" s="133"/>
      <c r="I567" s="133"/>
      <c r="J567" s="133"/>
      <c r="K567" s="133"/>
      <c r="L567" s="133"/>
      <c r="M567" s="133"/>
      <c r="N567" s="133"/>
    </row>
    <row r="568" spans="3:14" ht="15.75" customHeight="1">
      <c r="C568" s="133"/>
      <c r="D568" s="133"/>
      <c r="E568" s="133"/>
      <c r="F568" s="133"/>
      <c r="G568" s="133"/>
      <c r="H568" s="133"/>
      <c r="I568" s="133"/>
      <c r="J568" s="133"/>
      <c r="K568" s="133"/>
      <c r="L568" s="133"/>
      <c r="M568" s="133"/>
      <c r="N568" s="133"/>
    </row>
    <row r="569" spans="3:14" ht="15.75" customHeight="1">
      <c r="C569" s="133"/>
      <c r="D569" s="133"/>
      <c r="E569" s="133"/>
      <c r="F569" s="133"/>
      <c r="G569" s="133"/>
      <c r="H569" s="133"/>
      <c r="I569" s="133"/>
      <c r="J569" s="133"/>
      <c r="K569" s="133"/>
      <c r="L569" s="133"/>
      <c r="M569" s="133"/>
      <c r="N569" s="133"/>
    </row>
    <row r="570" spans="3:14" ht="15.75" customHeight="1">
      <c r="C570" s="133"/>
      <c r="D570" s="133"/>
      <c r="E570" s="133"/>
      <c r="F570" s="133"/>
      <c r="G570" s="133"/>
      <c r="H570" s="133"/>
      <c r="I570" s="133"/>
      <c r="J570" s="133"/>
      <c r="K570" s="133"/>
      <c r="L570" s="133"/>
      <c r="M570" s="133"/>
      <c r="N570" s="133"/>
    </row>
    <row r="571" spans="3:14" ht="15.75" customHeight="1">
      <c r="C571" s="133"/>
      <c r="D571" s="133"/>
      <c r="E571" s="133"/>
      <c r="F571" s="133"/>
      <c r="G571" s="133"/>
      <c r="H571" s="133"/>
      <c r="I571" s="133"/>
      <c r="J571" s="133"/>
      <c r="K571" s="133"/>
      <c r="L571" s="133"/>
      <c r="M571" s="133"/>
      <c r="N571" s="133"/>
    </row>
    <row r="572" ht="15.75" customHeight="1">
      <c r="G572" s="27"/>
    </row>
    <row r="573" ht="15.75" customHeight="1">
      <c r="G573" s="27"/>
    </row>
    <row r="574" spans="2:7" ht="15.75" customHeight="1">
      <c r="B574" s="124" t="s">
        <v>228</v>
      </c>
      <c r="C574" s="41" t="s">
        <v>229</v>
      </c>
      <c r="G574" s="27"/>
    </row>
    <row r="575" ht="15.75" customHeight="1">
      <c r="G575" s="27"/>
    </row>
    <row r="576" spans="3:14" ht="15.75" customHeight="1">
      <c r="C576" s="164" t="s">
        <v>294</v>
      </c>
      <c r="D576" s="133"/>
      <c r="E576" s="133"/>
      <c r="F576" s="133"/>
      <c r="G576" s="133"/>
      <c r="H576" s="133"/>
      <c r="I576" s="133"/>
      <c r="J576" s="133"/>
      <c r="K576" s="133"/>
      <c r="L576" s="133"/>
      <c r="M576" s="133"/>
      <c r="N576" s="133"/>
    </row>
    <row r="577" spans="3:14" ht="15.75" customHeight="1">
      <c r="C577" s="164"/>
      <c r="D577" s="133"/>
      <c r="E577" s="133"/>
      <c r="F577" s="133"/>
      <c r="G577" s="133"/>
      <c r="H577" s="133"/>
      <c r="I577" s="133"/>
      <c r="J577" s="133"/>
      <c r="K577" s="133"/>
      <c r="L577" s="133"/>
      <c r="M577" s="133"/>
      <c r="N577" s="133"/>
    </row>
    <row r="578" spans="3:14" ht="15.75" customHeight="1">
      <c r="C578" s="133"/>
      <c r="D578" s="133"/>
      <c r="E578" s="133"/>
      <c r="F578" s="133"/>
      <c r="G578" s="133"/>
      <c r="H578" s="133"/>
      <c r="I578" s="133"/>
      <c r="J578" s="133"/>
      <c r="K578" s="133"/>
      <c r="L578" s="133"/>
      <c r="M578" s="133"/>
      <c r="N578" s="133"/>
    </row>
    <row r="579" spans="3:14" ht="15.75" customHeight="1">
      <c r="C579" s="133"/>
      <c r="D579" s="133"/>
      <c r="E579" s="133"/>
      <c r="F579" s="133"/>
      <c r="G579" s="133"/>
      <c r="H579" s="133"/>
      <c r="I579" s="133"/>
      <c r="J579" s="133"/>
      <c r="K579" s="133"/>
      <c r="L579" s="133"/>
      <c r="M579" s="133"/>
      <c r="N579" s="133"/>
    </row>
    <row r="580" spans="3:14" ht="15.75" customHeight="1">
      <c r="C580" s="133"/>
      <c r="D580" s="133"/>
      <c r="E580" s="133"/>
      <c r="F580" s="133"/>
      <c r="G580" s="133"/>
      <c r="H580" s="133"/>
      <c r="I580" s="133"/>
      <c r="J580" s="133"/>
      <c r="K580" s="133"/>
      <c r="L580" s="133"/>
      <c r="M580" s="133"/>
      <c r="N580" s="133"/>
    </row>
    <row r="581" spans="3:14" ht="15.75" customHeight="1">
      <c r="C581" s="133"/>
      <c r="D581" s="133"/>
      <c r="E581" s="133"/>
      <c r="F581" s="133"/>
      <c r="G581" s="133"/>
      <c r="H581" s="133"/>
      <c r="I581" s="133"/>
      <c r="J581" s="133"/>
      <c r="K581" s="133"/>
      <c r="L581" s="133"/>
      <c r="M581" s="133"/>
      <c r="N581" s="133"/>
    </row>
    <row r="582" ht="15.75" customHeight="1">
      <c r="G582" s="27"/>
    </row>
    <row r="583" ht="15.75" customHeight="1">
      <c r="G583" s="27"/>
    </row>
    <row r="584" spans="2:7" ht="15.75" customHeight="1">
      <c r="B584" s="124" t="s">
        <v>230</v>
      </c>
      <c r="C584" s="41" t="s">
        <v>231</v>
      </c>
      <c r="G584" s="27"/>
    </row>
    <row r="585" ht="15.75" customHeight="1">
      <c r="G585" s="27"/>
    </row>
    <row r="586" spans="3:14" ht="15.75" customHeight="1">
      <c r="C586" s="164" t="s">
        <v>295</v>
      </c>
      <c r="D586" s="133"/>
      <c r="E586" s="133"/>
      <c r="F586" s="133"/>
      <c r="G586" s="133"/>
      <c r="H586" s="133"/>
      <c r="I586" s="133"/>
      <c r="J586" s="133"/>
      <c r="K586" s="133"/>
      <c r="L586" s="133"/>
      <c r="M586" s="133"/>
      <c r="N586" s="133"/>
    </row>
    <row r="587" spans="3:14" ht="15.75" customHeight="1">
      <c r="C587" s="133"/>
      <c r="D587" s="133"/>
      <c r="E587" s="133"/>
      <c r="F587" s="133"/>
      <c r="G587" s="133"/>
      <c r="H587" s="133"/>
      <c r="I587" s="133"/>
      <c r="J587" s="133"/>
      <c r="K587" s="133"/>
      <c r="L587" s="133"/>
      <c r="M587" s="133"/>
      <c r="N587" s="133"/>
    </row>
    <row r="588" spans="3:14" ht="15.75" customHeight="1">
      <c r="C588" s="133"/>
      <c r="D588" s="133"/>
      <c r="E588" s="133"/>
      <c r="F588" s="133"/>
      <c r="G588" s="133"/>
      <c r="H588" s="133"/>
      <c r="I588" s="133"/>
      <c r="J588" s="133"/>
      <c r="K588" s="133"/>
      <c r="L588" s="133"/>
      <c r="M588" s="133"/>
      <c r="N588" s="133"/>
    </row>
    <row r="589" spans="3:14" ht="15.75" customHeight="1">
      <c r="C589" s="133"/>
      <c r="D589" s="133"/>
      <c r="E589" s="133"/>
      <c r="F589" s="133"/>
      <c r="G589" s="133"/>
      <c r="H589" s="133"/>
      <c r="I589" s="133"/>
      <c r="J589" s="133"/>
      <c r="K589" s="133"/>
      <c r="L589" s="133"/>
      <c r="M589" s="133"/>
      <c r="N589" s="133"/>
    </row>
    <row r="590" ht="15.75" customHeight="1">
      <c r="G590" s="27"/>
    </row>
    <row r="591" ht="15.75" customHeight="1">
      <c r="G591" s="27"/>
    </row>
    <row r="592" spans="2:3" ht="15.75" customHeight="1">
      <c r="B592" s="124" t="s">
        <v>232</v>
      </c>
      <c r="C592" s="41" t="s">
        <v>233</v>
      </c>
    </row>
    <row r="593" spans="2:3" ht="15.75" customHeight="1">
      <c r="B593" s="124"/>
      <c r="C593" s="41"/>
    </row>
    <row r="594" spans="2:14" ht="15.75" customHeight="1">
      <c r="B594" s="124"/>
      <c r="C594" s="134" t="s">
        <v>296</v>
      </c>
      <c r="D594" s="135"/>
      <c r="E594" s="135"/>
      <c r="F594" s="135"/>
      <c r="G594" s="135"/>
      <c r="H594" s="135"/>
      <c r="I594" s="135"/>
      <c r="J594" s="135"/>
      <c r="K594" s="135"/>
      <c r="L594" s="135"/>
      <c r="M594" s="135"/>
      <c r="N594" s="135"/>
    </row>
    <row r="595" spans="2:14" ht="15.75" customHeight="1">
      <c r="B595" s="124"/>
      <c r="C595" s="134"/>
      <c r="D595" s="135"/>
      <c r="E595" s="135"/>
      <c r="F595" s="135"/>
      <c r="G595" s="135"/>
      <c r="H595" s="135"/>
      <c r="I595" s="135"/>
      <c r="J595" s="135"/>
      <c r="K595" s="135"/>
      <c r="L595" s="135"/>
      <c r="M595" s="135"/>
      <c r="N595" s="135"/>
    </row>
    <row r="596" spans="2:14" ht="15.75" customHeight="1">
      <c r="B596" s="124"/>
      <c r="C596" s="135"/>
      <c r="D596" s="135"/>
      <c r="E596" s="135"/>
      <c r="F596" s="135"/>
      <c r="G596" s="135"/>
      <c r="H596" s="135"/>
      <c r="I596" s="135"/>
      <c r="J596" s="135"/>
      <c r="K596" s="135"/>
      <c r="L596" s="135"/>
      <c r="M596" s="135"/>
      <c r="N596" s="135"/>
    </row>
    <row r="597" spans="2:14" ht="15.75" customHeight="1">
      <c r="B597" s="124"/>
      <c r="C597" s="135"/>
      <c r="D597" s="135"/>
      <c r="E597" s="135"/>
      <c r="F597" s="135"/>
      <c r="G597" s="135"/>
      <c r="H597" s="135"/>
      <c r="I597" s="135"/>
      <c r="J597" s="135"/>
      <c r="K597" s="135"/>
      <c r="L597" s="135"/>
      <c r="M597" s="135"/>
      <c r="N597" s="135"/>
    </row>
    <row r="598" spans="2:14" ht="15.75" customHeight="1">
      <c r="B598" s="124"/>
      <c r="C598" s="135"/>
      <c r="D598" s="135"/>
      <c r="E598" s="135"/>
      <c r="F598" s="135"/>
      <c r="G598" s="135"/>
      <c r="H598" s="135"/>
      <c r="I598" s="135"/>
      <c r="J598" s="135"/>
      <c r="K598" s="135"/>
      <c r="L598" s="135"/>
      <c r="M598" s="135"/>
      <c r="N598" s="135"/>
    </row>
    <row r="599" spans="3:14" ht="15.75" customHeight="1">
      <c r="C599" s="140"/>
      <c r="D599" s="140"/>
      <c r="E599" s="140"/>
      <c r="F599" s="140"/>
      <c r="G599" s="140"/>
      <c r="H599" s="140"/>
      <c r="I599" s="140"/>
      <c r="J599" s="140"/>
      <c r="K599" s="140"/>
      <c r="L599" s="140"/>
      <c r="M599" s="140"/>
      <c r="N599" s="140"/>
    </row>
    <row r="600" spans="3:14" ht="15.75" customHeight="1">
      <c r="C600" s="140"/>
      <c r="D600" s="140"/>
      <c r="E600" s="140"/>
      <c r="F600" s="140"/>
      <c r="G600" s="140"/>
      <c r="H600" s="140"/>
      <c r="I600" s="140"/>
      <c r="J600" s="140"/>
      <c r="K600" s="140"/>
      <c r="L600" s="140"/>
      <c r="M600" s="140"/>
      <c r="N600" s="140"/>
    </row>
    <row r="601" spans="2:3" ht="15.75" customHeight="1">
      <c r="B601" s="124" t="s">
        <v>234</v>
      </c>
      <c r="C601" s="41" t="s">
        <v>75</v>
      </c>
    </row>
    <row r="602" spans="12:14" ht="15.75" customHeight="1">
      <c r="L602" s="86" t="s">
        <v>235</v>
      </c>
      <c r="M602" s="41"/>
      <c r="N602" s="86" t="s">
        <v>236</v>
      </c>
    </row>
    <row r="603" spans="12:14" ht="15.75" customHeight="1">
      <c r="L603" s="86" t="s">
        <v>237</v>
      </c>
      <c r="M603" s="41"/>
      <c r="N603" s="86" t="s">
        <v>237</v>
      </c>
    </row>
    <row r="604" spans="12:14" ht="15.75" customHeight="1">
      <c r="L604" s="86" t="s">
        <v>8</v>
      </c>
      <c r="M604" s="86"/>
      <c r="N604" s="86" t="s">
        <v>8</v>
      </c>
    </row>
    <row r="605" ht="12" customHeight="1"/>
    <row r="606" spans="5:14" ht="15.75" customHeight="1">
      <c r="E606" s="27" t="s">
        <v>238</v>
      </c>
      <c r="L606" s="34">
        <f>186903/1000</f>
        <v>186.903</v>
      </c>
      <c r="N606" s="34">
        <f>186903/1000</f>
        <v>186.903</v>
      </c>
    </row>
    <row r="608" spans="5:14" ht="15.75" customHeight="1">
      <c r="E608" s="27" t="s">
        <v>49</v>
      </c>
      <c r="L608" s="34">
        <f>226736/1000</f>
        <v>226.736</v>
      </c>
      <c r="N608" s="34">
        <f>226736/1000</f>
        <v>226.736</v>
      </c>
    </row>
    <row r="609" spans="12:14" ht="15.75" customHeight="1">
      <c r="L609" s="36"/>
      <c r="N609" s="36"/>
    </row>
    <row r="610" spans="12:14" ht="15.75" customHeight="1">
      <c r="L610" s="33">
        <f>SUM(L605:L608)</f>
        <v>413.639</v>
      </c>
      <c r="N610" s="33">
        <f>SUM(N605:N608)</f>
        <v>413.639</v>
      </c>
    </row>
    <row r="611" spans="12:14" ht="6.75" customHeight="1" thickBot="1">
      <c r="L611" s="109"/>
      <c r="N611" s="109"/>
    </row>
    <row r="612" spans="12:14" ht="15.75" customHeight="1" thickTop="1">
      <c r="L612" s="105"/>
      <c r="N612" s="105"/>
    </row>
    <row r="614" spans="2:14" ht="15.75" customHeight="1">
      <c r="B614" s="23" t="s">
        <v>24</v>
      </c>
      <c r="C614" s="24"/>
      <c r="D614" s="24"/>
      <c r="E614" s="25"/>
      <c r="F614" s="25"/>
      <c r="G614" s="26"/>
      <c r="H614" s="25"/>
      <c r="I614" s="25"/>
      <c r="J614" s="25"/>
      <c r="K614" s="25"/>
      <c r="L614" s="25"/>
      <c r="M614" s="25"/>
      <c r="N614" s="25"/>
    </row>
    <row r="615" spans="2:14" ht="15.75" customHeight="1">
      <c r="B615" s="82" t="s">
        <v>25</v>
      </c>
      <c r="C615" s="82"/>
      <c r="D615" s="82"/>
      <c r="E615" s="82"/>
      <c r="F615" s="82"/>
      <c r="G615" s="82"/>
      <c r="H615" s="82"/>
      <c r="I615" s="82"/>
      <c r="J615" s="82"/>
      <c r="K615" s="82"/>
      <c r="L615" s="82"/>
      <c r="M615" s="82"/>
      <c r="N615" s="82"/>
    </row>
    <row r="618" spans="2:3" ht="15.75" customHeight="1">
      <c r="B618" s="124" t="s">
        <v>239</v>
      </c>
      <c r="C618" s="41" t="s">
        <v>240</v>
      </c>
    </row>
    <row r="620" ht="15.75" customHeight="1">
      <c r="C620" s="27" t="s">
        <v>241</v>
      </c>
    </row>
    <row r="623" spans="2:3" ht="15.75" customHeight="1">
      <c r="B623" s="124" t="s">
        <v>242</v>
      </c>
      <c r="C623" s="41" t="s">
        <v>243</v>
      </c>
    </row>
    <row r="624" spans="2:3" ht="15.75" customHeight="1">
      <c r="B624" s="124"/>
      <c r="C624" s="41"/>
    </row>
    <row r="625" spans="2:3" ht="15.75" customHeight="1">
      <c r="B625" s="124"/>
      <c r="C625" s="27" t="s">
        <v>244</v>
      </c>
    </row>
    <row r="626" ht="15.75" customHeight="1">
      <c r="G626" s="27"/>
    </row>
    <row r="627" ht="15.75" customHeight="1">
      <c r="G627" s="27"/>
    </row>
    <row r="628" spans="2:7" ht="15.75" customHeight="1">
      <c r="B628" s="124" t="s">
        <v>245</v>
      </c>
      <c r="C628" s="41" t="s">
        <v>246</v>
      </c>
      <c r="G628" s="27"/>
    </row>
    <row r="629" spans="2:7" ht="15.75" customHeight="1">
      <c r="B629" s="124"/>
      <c r="C629" s="41"/>
      <c r="G629" s="27"/>
    </row>
    <row r="630" spans="2:7" ht="15.75" customHeight="1">
      <c r="B630" s="124"/>
      <c r="C630" s="41" t="s">
        <v>175</v>
      </c>
      <c r="D630" s="41" t="s">
        <v>247</v>
      </c>
      <c r="G630" s="27"/>
    </row>
    <row r="631" ht="15.75" customHeight="1">
      <c r="G631" s="27"/>
    </row>
    <row r="632" spans="4:14" ht="15.75" customHeight="1">
      <c r="D632" s="162" t="s">
        <v>288</v>
      </c>
      <c r="E632" s="162"/>
      <c r="F632" s="162"/>
      <c r="G632" s="162"/>
      <c r="H632" s="162"/>
      <c r="I632" s="162"/>
      <c r="J632" s="162"/>
      <c r="K632" s="162"/>
      <c r="L632" s="162"/>
      <c r="M632" s="162"/>
      <c r="N632" s="162"/>
    </row>
    <row r="633" spans="3:14" ht="15.75" customHeight="1">
      <c r="C633" s="141"/>
      <c r="D633" s="162"/>
      <c r="E633" s="162"/>
      <c r="F633" s="162"/>
      <c r="G633" s="162"/>
      <c r="H633" s="162"/>
      <c r="I633" s="162"/>
      <c r="J633" s="162"/>
      <c r="K633" s="162"/>
      <c r="L633" s="162"/>
      <c r="M633" s="162"/>
      <c r="N633" s="162"/>
    </row>
    <row r="634" spans="3:14" ht="15.75" customHeight="1">
      <c r="C634" s="141"/>
      <c r="D634" s="162"/>
      <c r="E634" s="162"/>
      <c r="F634" s="162"/>
      <c r="G634" s="162"/>
      <c r="H634" s="162"/>
      <c r="I634" s="162"/>
      <c r="J634" s="162"/>
      <c r="K634" s="162"/>
      <c r="L634" s="162"/>
      <c r="M634" s="162"/>
      <c r="N634" s="162"/>
    </row>
    <row r="635" spans="3:14" ht="15.75" customHeight="1">
      <c r="C635" s="141"/>
      <c r="D635" s="162"/>
      <c r="E635" s="162"/>
      <c r="F635" s="162"/>
      <c r="G635" s="162"/>
      <c r="H635" s="162"/>
      <c r="I635" s="162"/>
      <c r="J635" s="162"/>
      <c r="K635" s="162"/>
      <c r="L635" s="162"/>
      <c r="M635" s="162"/>
      <c r="N635" s="162"/>
    </row>
    <row r="636" spans="3:14" ht="15.75" customHeight="1">
      <c r="C636" s="141"/>
      <c r="D636" s="162"/>
      <c r="E636" s="162"/>
      <c r="F636" s="162"/>
      <c r="G636" s="162"/>
      <c r="H636" s="162"/>
      <c r="I636" s="162"/>
      <c r="J636" s="162"/>
      <c r="K636" s="162"/>
      <c r="L636" s="162"/>
      <c r="M636" s="162"/>
      <c r="N636" s="162"/>
    </row>
    <row r="637" spans="4:14" ht="15.75" customHeight="1">
      <c r="D637" s="162"/>
      <c r="E637" s="162"/>
      <c r="F637" s="162"/>
      <c r="G637" s="162"/>
      <c r="H637" s="162"/>
      <c r="I637" s="162"/>
      <c r="J637" s="162"/>
      <c r="K637" s="162"/>
      <c r="L637" s="162"/>
      <c r="M637" s="162"/>
      <c r="N637" s="162"/>
    </row>
    <row r="638" ht="15.75" customHeight="1">
      <c r="G638" s="27"/>
    </row>
    <row r="639" spans="3:4" ht="15.75" customHeight="1">
      <c r="C639" s="41" t="s">
        <v>205</v>
      </c>
      <c r="D639" s="41" t="s">
        <v>248</v>
      </c>
    </row>
    <row r="640" spans="3:4" ht="15.75" customHeight="1">
      <c r="C640" s="41"/>
      <c r="D640" s="41"/>
    </row>
    <row r="641" spans="3:14" ht="15.75" customHeight="1">
      <c r="C641" s="41"/>
      <c r="D641" s="108" t="s">
        <v>249</v>
      </c>
      <c r="E641" s="108"/>
      <c r="F641" s="108"/>
      <c r="G641" s="142"/>
      <c r="H641" s="108"/>
      <c r="I641" s="108"/>
      <c r="J641" s="108"/>
      <c r="K641" s="108"/>
      <c r="L641" s="108"/>
      <c r="M641" s="108"/>
      <c r="N641" s="108"/>
    </row>
    <row r="642" ht="15.75" customHeight="1">
      <c r="N642" s="86" t="s">
        <v>8</v>
      </c>
    </row>
    <row r="643" ht="9.75" customHeight="1">
      <c r="N643" s="86"/>
    </row>
    <row r="644" spans="4:14" ht="15.75" customHeight="1">
      <c r="D644" s="108" t="s">
        <v>250</v>
      </c>
      <c r="E644" s="108"/>
      <c r="F644" s="108"/>
      <c r="G644" s="142"/>
      <c r="H644" s="108"/>
      <c r="I644" s="108"/>
      <c r="J644" s="108"/>
      <c r="K644" s="108"/>
      <c r="L644" s="108"/>
      <c r="M644" s="108"/>
      <c r="N644" s="143">
        <v>19320</v>
      </c>
    </row>
    <row r="645" spans="4:14" ht="15.75" customHeight="1">
      <c r="D645" s="132"/>
      <c r="E645" s="108" t="s">
        <v>251</v>
      </c>
      <c r="F645" s="108"/>
      <c r="G645" s="142"/>
      <c r="H645" s="108"/>
      <c r="I645" s="108"/>
      <c r="J645" s="108"/>
      <c r="K645" s="108"/>
      <c r="L645" s="108"/>
      <c r="M645" s="108"/>
      <c r="N645" s="108"/>
    </row>
    <row r="646" spans="4:14" ht="15.75" customHeight="1">
      <c r="D646" s="132"/>
      <c r="E646" s="108"/>
      <c r="F646" s="108"/>
      <c r="G646" s="142"/>
      <c r="H646" s="108"/>
      <c r="I646" s="108"/>
      <c r="J646" s="108"/>
      <c r="K646" s="108"/>
      <c r="L646" s="108"/>
      <c r="M646" s="108"/>
      <c r="N646" s="108"/>
    </row>
    <row r="647" spans="4:14" ht="15.75" customHeight="1">
      <c r="D647" s="108" t="s">
        <v>252</v>
      </c>
      <c r="E647" s="108"/>
      <c r="F647" s="108"/>
      <c r="G647" s="142"/>
      <c r="H647" s="108"/>
      <c r="I647" s="108"/>
      <c r="J647" s="108"/>
      <c r="K647" s="108"/>
      <c r="L647" s="108"/>
      <c r="M647" s="108"/>
      <c r="N647" s="108"/>
    </row>
    <row r="648" spans="4:14" ht="15.75" customHeight="1">
      <c r="D648" s="132"/>
      <c r="E648" s="108" t="s">
        <v>251</v>
      </c>
      <c r="F648" s="108"/>
      <c r="G648" s="142"/>
      <c r="H648" s="108"/>
      <c r="I648" s="108"/>
      <c r="J648" s="108"/>
      <c r="K648" s="108"/>
      <c r="L648" s="108"/>
      <c r="M648" s="108"/>
      <c r="N648" s="144">
        <v>6720</v>
      </c>
    </row>
    <row r="649" spans="4:14" ht="3.75" customHeight="1">
      <c r="D649" s="132"/>
      <c r="E649" s="108"/>
      <c r="F649" s="108"/>
      <c r="G649" s="142"/>
      <c r="H649" s="108"/>
      <c r="I649" s="108"/>
      <c r="J649" s="108"/>
      <c r="K649" s="108"/>
      <c r="L649" s="108"/>
      <c r="M649" s="108"/>
      <c r="N649" s="108"/>
    </row>
    <row r="650" spans="4:14" ht="15.75" customHeight="1" thickBot="1">
      <c r="D650" s="132"/>
      <c r="E650" s="108"/>
      <c r="F650" s="108"/>
      <c r="G650" s="142"/>
      <c r="H650" s="108"/>
      <c r="I650" s="108"/>
      <c r="J650" s="108"/>
      <c r="K650" s="108"/>
      <c r="L650" s="108"/>
      <c r="M650" s="108"/>
      <c r="N650" s="145">
        <f>SUM(N644:N648)</f>
        <v>26040</v>
      </c>
    </row>
    <row r="651" spans="4:14" ht="15.75" customHeight="1">
      <c r="D651" s="108"/>
      <c r="E651" s="108"/>
      <c r="F651" s="108"/>
      <c r="G651" s="108"/>
      <c r="H651" s="108"/>
      <c r="I651" s="108"/>
      <c r="J651" s="108"/>
      <c r="K651" s="108"/>
      <c r="L651" s="108"/>
      <c r="M651" s="108"/>
      <c r="N651" s="108"/>
    </row>
    <row r="652" spans="4:7" ht="15.75" customHeight="1">
      <c r="D652" s="27" t="s">
        <v>253</v>
      </c>
      <c r="G652" s="27"/>
    </row>
    <row r="653" spans="7:15" ht="15.75" customHeight="1">
      <c r="G653" s="27"/>
      <c r="M653" s="146"/>
      <c r="N653" s="147" t="s">
        <v>254</v>
      </c>
      <c r="O653" s="146"/>
    </row>
    <row r="654" spans="7:15" ht="15.75" customHeight="1">
      <c r="G654" s="27"/>
      <c r="M654" s="146"/>
      <c r="N654" s="147" t="s">
        <v>255</v>
      </c>
      <c r="O654" s="146"/>
    </row>
    <row r="655" spans="7:15" ht="15.75" customHeight="1">
      <c r="G655" s="27"/>
      <c r="M655" s="146"/>
      <c r="N655" s="147" t="s">
        <v>256</v>
      </c>
      <c r="O655" s="146"/>
    </row>
    <row r="656" spans="7:15" ht="15.75" customHeight="1">
      <c r="G656" s="27"/>
      <c r="L656" s="86" t="s">
        <v>8</v>
      </c>
      <c r="M656" s="177" t="s">
        <v>257</v>
      </c>
      <c r="N656" s="177"/>
      <c r="O656" s="177"/>
    </row>
    <row r="657" spans="7:14" ht="15.75" customHeight="1">
      <c r="G657" s="27"/>
      <c r="N657" s="148"/>
    </row>
    <row r="658" spans="4:14" ht="15.75" customHeight="1">
      <c r="D658" s="27" t="s">
        <v>258</v>
      </c>
      <c r="L658" s="34">
        <v>7800</v>
      </c>
      <c r="N658" s="149">
        <v>18</v>
      </c>
    </row>
    <row r="659" spans="4:14" ht="15.75" customHeight="1">
      <c r="D659" s="27" t="s">
        <v>259</v>
      </c>
      <c r="L659" s="34">
        <v>3000</v>
      </c>
      <c r="N659" s="150">
        <v>12</v>
      </c>
    </row>
    <row r="660" spans="4:14" ht="15.75" customHeight="1">
      <c r="D660" s="27" t="s">
        <v>260</v>
      </c>
      <c r="L660" s="34">
        <v>7000</v>
      </c>
      <c r="N660" s="150">
        <v>6</v>
      </c>
    </row>
    <row r="661" spans="4:14" ht="15.75" customHeight="1">
      <c r="D661" s="27" t="s">
        <v>261</v>
      </c>
      <c r="L661" s="34">
        <v>6040</v>
      </c>
      <c r="N661" s="150">
        <v>6</v>
      </c>
    </row>
    <row r="662" spans="4:14" ht="15.75" customHeight="1">
      <c r="D662" s="27" t="s">
        <v>262</v>
      </c>
      <c r="L662" s="34">
        <v>2200</v>
      </c>
      <c r="N662" s="150">
        <v>3</v>
      </c>
    </row>
    <row r="663" spans="12:14" ht="15.75" customHeight="1">
      <c r="L663" s="34"/>
      <c r="N663" s="34"/>
    </row>
    <row r="664" spans="4:14" ht="19.5" customHeight="1" thickBot="1">
      <c r="D664" s="151"/>
      <c r="E664" s="152"/>
      <c r="F664" s="152"/>
      <c r="G664" s="152"/>
      <c r="H664" s="152"/>
      <c r="I664" s="152"/>
      <c r="J664" s="152"/>
      <c r="K664" s="152"/>
      <c r="L664" s="153">
        <f>SUM(L658:L663)</f>
        <v>26040</v>
      </c>
      <c r="N664" s="34"/>
    </row>
    <row r="665" ht="15.75" customHeight="1">
      <c r="N665" s="34"/>
    </row>
    <row r="666" ht="15.75" customHeight="1">
      <c r="N666" s="34"/>
    </row>
    <row r="667" spans="3:14" ht="15.75" customHeight="1">
      <c r="C667" s="136" t="s">
        <v>263</v>
      </c>
      <c r="D667" s="136"/>
      <c r="E667" s="136"/>
      <c r="F667" s="136"/>
      <c r="G667" s="136"/>
      <c r="H667" s="136"/>
      <c r="I667" s="136"/>
      <c r="J667" s="136"/>
      <c r="K667" s="136"/>
      <c r="L667" s="136"/>
      <c r="M667" s="136"/>
      <c r="N667" s="136"/>
    </row>
    <row r="668" spans="3:14" ht="15.75" customHeight="1">
      <c r="C668" s="136"/>
      <c r="D668" s="136"/>
      <c r="E668" s="136"/>
      <c r="F668" s="136"/>
      <c r="G668" s="136"/>
      <c r="H668" s="136"/>
      <c r="I668" s="136"/>
      <c r="J668" s="136"/>
      <c r="K668" s="136"/>
      <c r="L668" s="136"/>
      <c r="M668" s="136"/>
      <c r="N668" s="136"/>
    </row>
    <row r="669" ht="15.75" customHeight="1">
      <c r="N669" s="34"/>
    </row>
    <row r="670" ht="15.75" customHeight="1">
      <c r="N670" s="34"/>
    </row>
    <row r="671" spans="2:14" ht="15.75" customHeight="1">
      <c r="B671" s="23" t="s">
        <v>24</v>
      </c>
      <c r="C671" s="24"/>
      <c r="D671" s="24"/>
      <c r="E671" s="25"/>
      <c r="F671" s="25"/>
      <c r="G671" s="26"/>
      <c r="H671" s="25"/>
      <c r="I671" s="25"/>
      <c r="J671" s="25"/>
      <c r="K671" s="25"/>
      <c r="L671" s="25"/>
      <c r="M671" s="25"/>
      <c r="N671" s="25"/>
    </row>
    <row r="672" spans="2:14" ht="15.75" customHeight="1">
      <c r="B672" s="82" t="s">
        <v>25</v>
      </c>
      <c r="C672" s="82"/>
      <c r="D672" s="82"/>
      <c r="E672" s="82"/>
      <c r="F672" s="82"/>
      <c r="G672" s="82"/>
      <c r="H672" s="82"/>
      <c r="I672" s="82"/>
      <c r="J672" s="82"/>
      <c r="K672" s="82"/>
      <c r="L672" s="82"/>
      <c r="M672" s="82"/>
      <c r="N672" s="82"/>
    </row>
    <row r="673" ht="15.75" customHeight="1">
      <c r="N673" s="34"/>
    </row>
    <row r="674" ht="15.75" customHeight="1">
      <c r="N674" s="34"/>
    </row>
    <row r="675" spans="2:3" ht="15.75" customHeight="1">
      <c r="B675" s="124" t="s">
        <v>264</v>
      </c>
      <c r="C675" s="41" t="s">
        <v>265</v>
      </c>
    </row>
    <row r="677" spans="3:14" ht="15.75" customHeight="1">
      <c r="C677" s="162" t="s">
        <v>266</v>
      </c>
      <c r="D677" s="163"/>
      <c r="E677" s="163"/>
      <c r="F677" s="163"/>
      <c r="G677" s="163"/>
      <c r="H677" s="163"/>
      <c r="I677" s="163"/>
      <c r="J677" s="163"/>
      <c r="K677" s="163"/>
      <c r="L677" s="163"/>
      <c r="M677" s="163"/>
      <c r="N677" s="163"/>
    </row>
    <row r="678" spans="3:14" ht="15.75" customHeight="1">
      <c r="C678" s="163"/>
      <c r="D678" s="163"/>
      <c r="E678" s="163"/>
      <c r="F678" s="163"/>
      <c r="G678" s="163"/>
      <c r="H678" s="163"/>
      <c r="I678" s="163"/>
      <c r="J678" s="163"/>
      <c r="K678" s="163"/>
      <c r="L678" s="163"/>
      <c r="M678" s="163"/>
      <c r="N678" s="163"/>
    </row>
    <row r="680" spans="10:14" ht="15.75" customHeight="1">
      <c r="J680" s="86" t="s">
        <v>267</v>
      </c>
      <c r="K680" s="41"/>
      <c r="L680" s="86" t="s">
        <v>268</v>
      </c>
      <c r="M680" s="41"/>
      <c r="N680" s="86" t="s">
        <v>91</v>
      </c>
    </row>
    <row r="681" spans="10:14" ht="15.75" customHeight="1">
      <c r="J681" s="86" t="s">
        <v>8</v>
      </c>
      <c r="K681" s="41"/>
      <c r="L681" s="86" t="s">
        <v>8</v>
      </c>
      <c r="M681" s="41"/>
      <c r="N681" s="86" t="s">
        <v>8</v>
      </c>
    </row>
    <row r="682" spans="10:14" ht="15.75" customHeight="1">
      <c r="J682" s="86"/>
      <c r="K682" s="41"/>
      <c r="L682" s="86"/>
      <c r="M682" s="41"/>
      <c r="N682" s="86"/>
    </row>
    <row r="683" spans="3:14" ht="15.75" customHeight="1">
      <c r="C683" s="27" t="s">
        <v>61</v>
      </c>
      <c r="J683" s="34">
        <v>66958.301</v>
      </c>
      <c r="K683" s="34"/>
      <c r="L683" s="34">
        <v>0</v>
      </c>
      <c r="M683" s="34"/>
      <c r="N683" s="34">
        <f>+J683+L683</f>
        <v>66958.301</v>
      </c>
    </row>
    <row r="684" spans="10:14" ht="15.75" customHeight="1">
      <c r="J684" s="34"/>
      <c r="K684" s="34"/>
      <c r="L684" s="34"/>
      <c r="M684" s="34"/>
      <c r="N684" s="34"/>
    </row>
    <row r="685" spans="3:14" ht="15.75" customHeight="1">
      <c r="C685" s="27" t="s">
        <v>269</v>
      </c>
      <c r="J685" s="34">
        <v>9313.83</v>
      </c>
      <c r="K685" s="34"/>
      <c r="L685" s="34">
        <v>0</v>
      </c>
      <c r="M685" s="34"/>
      <c r="N685" s="34">
        <f>+J685+L685</f>
        <v>9313.83</v>
      </c>
    </row>
    <row r="686" spans="10:14" ht="15.75" customHeight="1">
      <c r="J686" s="36"/>
      <c r="L686" s="36"/>
      <c r="N686" s="36"/>
    </row>
    <row r="687" spans="10:14" ht="15.75" customHeight="1">
      <c r="J687" s="33">
        <f>SUM(J681:J685)</f>
        <v>76272.13100000001</v>
      </c>
      <c r="L687" s="33">
        <f>SUM(L681:L685)</f>
        <v>0</v>
      </c>
      <c r="N687" s="33">
        <f>SUM(N681:N685)</f>
        <v>76272.13100000001</v>
      </c>
    </row>
    <row r="688" spans="10:14" ht="9.75" customHeight="1" thickBot="1">
      <c r="J688" s="109"/>
      <c r="L688" s="109"/>
      <c r="N688" s="109"/>
    </row>
    <row r="689" spans="10:14" ht="15" customHeight="1" thickTop="1">
      <c r="J689" s="115"/>
      <c r="L689" s="115"/>
      <c r="N689" s="115"/>
    </row>
    <row r="690" spans="10:14" ht="15.75" customHeight="1">
      <c r="J690" s="105"/>
      <c r="L690" s="105"/>
      <c r="N690" s="105"/>
    </row>
    <row r="691" spans="2:3" ht="15.75" customHeight="1">
      <c r="B691" s="124" t="s">
        <v>270</v>
      </c>
      <c r="C691" s="41" t="s">
        <v>271</v>
      </c>
    </row>
    <row r="693" ht="15.75" customHeight="1">
      <c r="C693" s="27" t="s">
        <v>272</v>
      </c>
    </row>
    <row r="695" spans="2:3" ht="15.75" customHeight="1">
      <c r="B695" s="124" t="s">
        <v>273</v>
      </c>
      <c r="C695" s="41" t="s">
        <v>274</v>
      </c>
    </row>
    <row r="697" ht="15.75" customHeight="1">
      <c r="C697" s="27" t="s">
        <v>275</v>
      </c>
    </row>
    <row r="700" spans="2:3" ht="15.75" customHeight="1">
      <c r="B700" s="124" t="s">
        <v>276</v>
      </c>
      <c r="C700" s="41" t="s">
        <v>277</v>
      </c>
    </row>
    <row r="701" spans="2:3" ht="15.75" customHeight="1">
      <c r="B701" s="124"/>
      <c r="C701" s="41"/>
    </row>
    <row r="702" spans="2:3" ht="15.75" customHeight="1">
      <c r="B702" s="124"/>
      <c r="C702" s="27" t="s">
        <v>278</v>
      </c>
    </row>
    <row r="705" spans="2:3" ht="15.75" customHeight="1">
      <c r="B705" s="124" t="s">
        <v>279</v>
      </c>
      <c r="C705" s="41" t="s">
        <v>280</v>
      </c>
    </row>
    <row r="707" spans="3:14" ht="15.75" customHeight="1">
      <c r="C707" s="134" t="s">
        <v>281</v>
      </c>
      <c r="D707" s="135"/>
      <c r="E707" s="135"/>
      <c r="F707" s="135"/>
      <c r="G707" s="135"/>
      <c r="H707" s="135"/>
      <c r="I707" s="135"/>
      <c r="J707" s="135"/>
      <c r="K707" s="135"/>
      <c r="L707" s="135"/>
      <c r="M707" s="135"/>
      <c r="N707" s="135"/>
    </row>
    <row r="708" spans="3:14" ht="15.75" customHeight="1">
      <c r="C708" s="135"/>
      <c r="D708" s="135"/>
      <c r="E708" s="135"/>
      <c r="F708" s="135"/>
      <c r="G708" s="135"/>
      <c r="H708" s="135"/>
      <c r="I708" s="135"/>
      <c r="J708" s="135"/>
      <c r="K708" s="135"/>
      <c r="L708" s="135"/>
      <c r="M708" s="135"/>
      <c r="N708" s="135"/>
    </row>
    <row r="709" spans="12:14" ht="15.75" customHeight="1">
      <c r="L709" s="86" t="s">
        <v>61</v>
      </c>
      <c r="M709" s="86"/>
      <c r="N709" s="86" t="s">
        <v>62</v>
      </c>
    </row>
    <row r="710" spans="12:14" ht="15.75" customHeight="1">
      <c r="L710" s="86" t="s">
        <v>29</v>
      </c>
      <c r="M710" s="41"/>
      <c r="N710" s="86" t="s">
        <v>29</v>
      </c>
    </row>
    <row r="712" spans="3:14" ht="15.75" customHeight="1">
      <c r="C712" s="27" t="s">
        <v>282</v>
      </c>
      <c r="L712" s="33">
        <f>+H113</f>
        <v>2137.6990000000014</v>
      </c>
      <c r="N712" s="33">
        <f>+L712</f>
        <v>2137.6990000000014</v>
      </c>
    </row>
    <row r="713" spans="12:14" ht="4.5" customHeight="1" thickBot="1">
      <c r="L713" s="156"/>
      <c r="N713" s="156"/>
    </row>
    <row r="715" spans="3:14" ht="15.75" customHeight="1">
      <c r="C715" s="27" t="s">
        <v>283</v>
      </c>
      <c r="L715" s="154">
        <v>54133</v>
      </c>
      <c r="N715" s="155">
        <f>+L715</f>
        <v>54133</v>
      </c>
    </row>
    <row r="716" spans="12:14" ht="6" customHeight="1" thickBot="1">
      <c r="L716" s="156"/>
      <c r="N716" s="156"/>
    </row>
    <row r="717" spans="12:14" ht="15.75" customHeight="1">
      <c r="L717" s="157"/>
      <c r="N717" s="157"/>
    </row>
    <row r="718" spans="3:14" ht="15.75" customHeight="1">
      <c r="C718" s="27" t="s">
        <v>284</v>
      </c>
      <c r="L718" s="99">
        <v>3.95</v>
      </c>
      <c r="N718" s="99">
        <f>+L718</f>
        <v>3.95</v>
      </c>
    </row>
    <row r="719" spans="12:14" ht="4.5" customHeight="1" thickBot="1">
      <c r="L719" s="156"/>
      <c r="N719" s="156"/>
    </row>
    <row r="720" spans="12:14" ht="15.75" customHeight="1">
      <c r="L720" s="99"/>
      <c r="N720" s="99"/>
    </row>
    <row r="721" spans="12:14" ht="15.75" customHeight="1">
      <c r="L721" s="99"/>
      <c r="N721" s="99"/>
    </row>
    <row r="722" spans="2:14" ht="15.75" customHeight="1">
      <c r="B722" s="124" t="s">
        <v>285</v>
      </c>
      <c r="C722" s="41" t="s">
        <v>286</v>
      </c>
      <c r="D722" s="41"/>
      <c r="E722" s="41"/>
      <c r="L722" s="99"/>
      <c r="N722" s="99"/>
    </row>
    <row r="723" spans="12:14" ht="15.75" customHeight="1">
      <c r="L723" s="99"/>
      <c r="N723" s="99"/>
    </row>
    <row r="724" spans="3:14" ht="15.75" customHeight="1">
      <c r="C724" s="162" t="s">
        <v>287</v>
      </c>
      <c r="D724" s="163"/>
      <c r="E724" s="163"/>
      <c r="F724" s="163"/>
      <c r="G724" s="163"/>
      <c r="H724" s="163"/>
      <c r="I724" s="163"/>
      <c r="J724" s="163"/>
      <c r="K724" s="163"/>
      <c r="L724" s="163"/>
      <c r="M724" s="163"/>
      <c r="N724" s="163"/>
    </row>
    <row r="725" spans="3:14" ht="15.75" customHeight="1">
      <c r="C725" s="163"/>
      <c r="D725" s="163"/>
      <c r="E725" s="163"/>
      <c r="F725" s="163"/>
      <c r="G725" s="163"/>
      <c r="H725" s="163"/>
      <c r="I725" s="163"/>
      <c r="J725" s="163"/>
      <c r="K725" s="163"/>
      <c r="L725" s="163"/>
      <c r="M725" s="163"/>
      <c r="N725" s="163"/>
    </row>
    <row r="726" spans="12:14" ht="15.75" customHeight="1">
      <c r="L726" s="157"/>
      <c r="M726" s="54"/>
      <c r="N726" s="157"/>
    </row>
    <row r="727" spans="12:14" ht="15.75" customHeight="1">
      <c r="L727" s="157"/>
      <c r="M727" s="54"/>
      <c r="N727" s="157"/>
    </row>
    <row r="728" spans="12:14" ht="7.5" customHeight="1">
      <c r="L728" s="54"/>
      <c r="M728" s="54"/>
      <c r="N728" s="54"/>
    </row>
  </sheetData>
  <mergeCells count="70">
    <mergeCell ref="B183:N183"/>
    <mergeCell ref="B230:N230"/>
    <mergeCell ref="B278:N280"/>
    <mergeCell ref="C330:N332"/>
    <mergeCell ref="C298:N301"/>
    <mergeCell ref="C303:N305"/>
    <mergeCell ref="B187:N187"/>
    <mergeCell ref="B283:N283"/>
    <mergeCell ref="L190:N190"/>
    <mergeCell ref="C294:N296"/>
    <mergeCell ref="L85:N85"/>
    <mergeCell ref="B170:N171"/>
    <mergeCell ref="B274:N275"/>
    <mergeCell ref="C522:N523"/>
    <mergeCell ref="B389:N389"/>
    <mergeCell ref="B507:N507"/>
    <mergeCell ref="B176:N178"/>
    <mergeCell ref="B140:N140"/>
    <mergeCell ref="B141:N141"/>
    <mergeCell ref="C514:N515"/>
    <mergeCell ref="L233:N233"/>
    <mergeCell ref="C537:N538"/>
    <mergeCell ref="C369:N371"/>
    <mergeCell ref="D374:N375"/>
    <mergeCell ref="D377:N378"/>
    <mergeCell ref="C315:N315"/>
    <mergeCell ref="B450:N450"/>
    <mergeCell ref="I458:L458"/>
    <mergeCell ref="C363:N364"/>
    <mergeCell ref="B82:N82"/>
    <mergeCell ref="B287:N287"/>
    <mergeCell ref="C316:N316"/>
    <mergeCell ref="C309:N309"/>
    <mergeCell ref="C310:N310"/>
    <mergeCell ref="C311:N311"/>
    <mergeCell ref="B186:N186"/>
    <mergeCell ref="C312:N312"/>
    <mergeCell ref="C313:N313"/>
    <mergeCell ref="C314:N314"/>
    <mergeCell ref="B2:N2"/>
    <mergeCell ref="H86:J86"/>
    <mergeCell ref="L86:N86"/>
    <mergeCell ref="B135:N135"/>
    <mergeCell ref="B5:N5"/>
    <mergeCell ref="B81:N81"/>
    <mergeCell ref="B78:N78"/>
    <mergeCell ref="B74:N75"/>
    <mergeCell ref="B129:N131"/>
    <mergeCell ref="H85:J85"/>
    <mergeCell ref="C317:N317"/>
    <mergeCell ref="C318:N318"/>
    <mergeCell ref="C319:N319"/>
    <mergeCell ref="C324:N326"/>
    <mergeCell ref="C350:N351"/>
    <mergeCell ref="C320:N320"/>
    <mergeCell ref="B337:N337"/>
    <mergeCell ref="C677:N678"/>
    <mergeCell ref="I406:L406"/>
    <mergeCell ref="B557:N557"/>
    <mergeCell ref="B672:N672"/>
    <mergeCell ref="B615:N615"/>
    <mergeCell ref="M656:O656"/>
    <mergeCell ref="C724:N725"/>
    <mergeCell ref="D632:N637"/>
    <mergeCell ref="C566:N571"/>
    <mergeCell ref="C576:N581"/>
    <mergeCell ref="C586:N589"/>
    <mergeCell ref="C707:N708"/>
    <mergeCell ref="C594:N598"/>
    <mergeCell ref="C667:N668"/>
  </mergeCells>
  <printOptions horizontalCentered="1"/>
  <pageMargins left="0.75" right="0" top="0.25" bottom="0.35" header="0" footer="0.21"/>
  <pageSetup horizontalDpi="300" verticalDpi="300" orientation="portrait" paperSize="9" scale="90" r:id="rId2"/>
  <headerFooter alignWithMargins="0">
    <oddFooter>&amp;C&amp;"Times New Roman,Regular"&amp;P</oddFooter>
  </headerFooter>
  <rowBreaks count="12" manualBreakCount="12">
    <brk id="76" min="1" max="14" man="1"/>
    <brk id="133" min="1" max="14" man="1"/>
    <brk id="181" min="1" max="14" man="1"/>
    <brk id="228" min="1" max="14" man="1"/>
    <brk id="281" min="1" max="14" man="1"/>
    <brk id="335" min="1" max="14" man="1"/>
    <brk id="387" min="1" max="14" man="1"/>
    <brk id="448" min="1" max="14" man="1"/>
    <brk id="505" min="1" max="14" man="1"/>
    <brk id="555" min="1" max="14" man="1"/>
    <brk id="613" min="1" max="14" man="1"/>
    <brk id="670" min="1" max="14" man="1"/>
  </rowBreaks>
  <colBreaks count="1" manualBreakCount="1">
    <brk id="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 Extrusion (M) Sdn Bhd</dc:creator>
  <cp:keywords/>
  <dc:description/>
  <cp:lastModifiedBy>P.A. Extrusion (M) Sdn Bhd</cp:lastModifiedBy>
  <cp:lastPrinted>2006-05-26T07:13:43Z</cp:lastPrinted>
  <dcterms:created xsi:type="dcterms:W3CDTF">2006-05-26T07:05:12Z</dcterms:created>
  <dcterms:modified xsi:type="dcterms:W3CDTF">2006-05-30T04:49:35Z</dcterms:modified>
  <cp:category/>
  <cp:version/>
  <cp:contentType/>
  <cp:contentStatus/>
</cp:coreProperties>
</file>