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tabRatio="601" activeTab="2"/>
  </bookViews>
  <sheets>
    <sheet name="BALANCE SHEET" sheetId="1" r:id="rId1"/>
    <sheet name="P &amp; L " sheetId="2" r:id="rId2"/>
    <sheet name="cash flow" sheetId="3" r:id="rId3"/>
    <sheet name="Equity" sheetId="4" r:id="rId4"/>
  </sheets>
  <definedNames>
    <definedName name="_xlnm.Print_Area" localSheetId="0">'BALANCE SHEET'!$A$1:$F$72</definedName>
    <definedName name="_xlnm.Print_Area" localSheetId="1">'P &amp; L '!$A$1:$L$86</definedName>
  </definedNames>
  <calcPr fullCalcOnLoad="1"/>
</workbook>
</file>

<file path=xl/sharedStrings.xml><?xml version="1.0" encoding="utf-8"?>
<sst xmlns="http://schemas.openxmlformats.org/spreadsheetml/2006/main" count="220" uniqueCount="173">
  <si>
    <t>INDIVIDUAL QUARTER</t>
  </si>
  <si>
    <t>CUMULATIVE QUARTER</t>
  </si>
  <si>
    <t>3 MONTHS ENDED</t>
  </si>
  <si>
    <t>CURRENT YEAR</t>
  </si>
  <si>
    <t>QUARTER</t>
  </si>
  <si>
    <t>PERIOD</t>
  </si>
  <si>
    <t>ENDED</t>
  </si>
  <si>
    <t>TO-DATE</t>
  </si>
  <si>
    <t>RM</t>
  </si>
  <si>
    <t>REVENUE</t>
  </si>
  <si>
    <t>COST OF SALES</t>
  </si>
  <si>
    <t>SELLING AND DISTRIBUTION COST</t>
  </si>
  <si>
    <t xml:space="preserve">PROFIT FROM OPERATIONS EXCLUDING </t>
  </si>
  <si>
    <t>OTHER INCOME</t>
  </si>
  <si>
    <t>DEPRECIATION &amp; INCOME TAX</t>
  </si>
  <si>
    <t>FINANCE COST</t>
  </si>
  <si>
    <t xml:space="preserve">As At </t>
  </si>
  <si>
    <t>PROPERTY, PLANT &amp; EQUIPMENT</t>
  </si>
  <si>
    <t>CURRENT ASSETS</t>
  </si>
  <si>
    <t>INVENTORIES</t>
  </si>
  <si>
    <t>TRADE RECEIVABLES</t>
  </si>
  <si>
    <t>OTHER RECEIVABLES, DEPOSITS AND PREPAYMENTS</t>
  </si>
  <si>
    <t>TRADE PAYABLES</t>
  </si>
  <si>
    <t>OTHER PAYABLES AND ACCRUALS</t>
  </si>
  <si>
    <t>SHORT TERM BORROWINGS</t>
  </si>
  <si>
    <t>NET CURRENT ASSETS</t>
  </si>
  <si>
    <t>SHARE CAPITAL</t>
  </si>
  <si>
    <t>SHAREHOLDERS' EQUITY</t>
  </si>
  <si>
    <t>DEFERRED TAXATION</t>
  </si>
  <si>
    <t>Profit before taxation</t>
  </si>
  <si>
    <t>Operating profit before working capital changes</t>
  </si>
  <si>
    <t>Interest paid</t>
  </si>
  <si>
    <t>Share</t>
  </si>
  <si>
    <t>Retained</t>
  </si>
  <si>
    <t>Capital</t>
  </si>
  <si>
    <t>Total</t>
  </si>
  <si>
    <t>CONSOLIDATED INCOME STATEMENTS</t>
  </si>
  <si>
    <t>CONSOLIDATED BALANCE SHEET</t>
  </si>
  <si>
    <t>Equipment written off</t>
  </si>
  <si>
    <t>Purchase of property, plant and equipment</t>
  </si>
  <si>
    <t>DEPRECIATION</t>
  </si>
  <si>
    <t>Depreciation of property, plant and equipment</t>
  </si>
  <si>
    <t>STATEMENT OF CHANGES IN EQUITY</t>
  </si>
  <si>
    <t>CASH AND BANK BALANCES</t>
  </si>
  <si>
    <t>Repayment of term loans</t>
  </si>
  <si>
    <t>Interest expense</t>
  </si>
  <si>
    <t>CONSOLIDATED CASH FLOW STATEMENT</t>
  </si>
  <si>
    <t>OTHER INVESTMENTS</t>
  </si>
  <si>
    <t>Investment in quoted shares</t>
  </si>
  <si>
    <t xml:space="preserve">Share </t>
  </si>
  <si>
    <t>Premium</t>
  </si>
  <si>
    <t>Income tax paid</t>
  </si>
  <si>
    <t>Interest income</t>
  </si>
  <si>
    <t>Proceed from disposal of property, plant and equipment</t>
  </si>
  <si>
    <t>Basic (Sen)</t>
  </si>
  <si>
    <t>Diluted (Sen)</t>
  </si>
  <si>
    <t>Listing Expenses</t>
  </si>
  <si>
    <t>Listing expenses</t>
  </si>
  <si>
    <t>DEPOSIT WITH A LICENSED BANK</t>
  </si>
  <si>
    <t xml:space="preserve">TERM LOANS </t>
  </si>
  <si>
    <t>HIRE PURCHASE</t>
  </si>
  <si>
    <t>NEGATIVE GOODWILL</t>
  </si>
  <si>
    <t>D &amp; O VENTURES BERHAD (645371-V)</t>
  </si>
  <si>
    <t>DIVIDEND PROPOSED</t>
  </si>
  <si>
    <t>NON-CURRENT AND DEFERRED LIABILITIES</t>
  </si>
  <si>
    <t>CORRESPONDING</t>
  </si>
  <si>
    <t>ADMINISTRATIVE EXPENSES</t>
  </si>
  <si>
    <t>FINANCE COSTS AND DEPRECIATION</t>
  </si>
  <si>
    <t xml:space="preserve">PROFIT BEFORE FINANCE COSTS, </t>
  </si>
  <si>
    <t>MINORITY INTEREST</t>
  </si>
  <si>
    <t>PROFIT ATTRIBUTABLE TO SHAREHOLDERS</t>
  </si>
  <si>
    <t>Balance at 31 December 2004</t>
  </si>
  <si>
    <t>CASH FLOWS FROM/(FOR) OPERATING ACTIVITIES</t>
  </si>
  <si>
    <t>CASH FROM/(FOR) OPERATIONS</t>
  </si>
  <si>
    <t>CASH FLOWS FROM/(FOR) INVESTING ACTIVITIES</t>
  </si>
  <si>
    <t>NET CASH FROM/(FOR) INVESTING ACTIVITIES</t>
  </si>
  <si>
    <t>NET CASH FROM/(FOR) OPERATING ACTIVITIES</t>
  </si>
  <si>
    <t>CASH FLOWS FROM/(FOR) FINANCING ACTIVITIES</t>
  </si>
  <si>
    <t>NET CASH FROM/(FOR) FINANCING ACTIVITIES</t>
  </si>
  <si>
    <t xml:space="preserve">NET INCREASE/(DECREASE) IN CASH AND </t>
  </si>
  <si>
    <t>CASH EQUIVALENTS</t>
  </si>
  <si>
    <t>PRECEDING YEAR</t>
  </si>
  <si>
    <t>(AUDITED )</t>
  </si>
  <si>
    <t>PRECEDING FINANCIAL</t>
  </si>
  <si>
    <t>31 DECEMBER  2004</t>
  </si>
  <si>
    <t>PERIOD ENDED</t>
  </si>
  <si>
    <t>Profit Attributable To Shareholders</t>
  </si>
  <si>
    <t>BANK OVERDRAFT</t>
  </si>
  <si>
    <t>Negative</t>
  </si>
  <si>
    <t>Goodwill</t>
  </si>
  <si>
    <t xml:space="preserve">  </t>
  </si>
  <si>
    <t>Repayment of hire purchase</t>
  </si>
  <si>
    <t>PROFIT BEFORE TAXATION, MINORITY INTEREST AND</t>
  </si>
  <si>
    <t xml:space="preserve">   EXTRAORDINARY ITEMS</t>
  </si>
  <si>
    <t xml:space="preserve">                       </t>
  </si>
  <si>
    <t>Dividend paid</t>
  </si>
  <si>
    <t>SHARE OF PROFIT IN ASSOCIATED COMPANY</t>
  </si>
  <si>
    <t>Share of profit in associate company</t>
  </si>
  <si>
    <t>NON-CURRENT ASSETS</t>
  </si>
  <si>
    <t>LESS: CURRENT LIABILITIES</t>
  </si>
  <si>
    <t>EARNINGS PER SHARE*</t>
  </si>
  <si>
    <t xml:space="preserve">*Earnings per share is calculated based on the profit attributable to shareholders divided by the weighted average number of ordinary shares of RM0.10 </t>
  </si>
  <si>
    <t>PROFIT BEFORE TAXATION (PBT)</t>
  </si>
  <si>
    <t>PROFIT AFTER TAXATION (PAT)</t>
  </si>
  <si>
    <t>Decrease/(Increase) in inventories</t>
  </si>
  <si>
    <t>Decrease/(Increase) in trade and other receivables</t>
  </si>
  <si>
    <t>Increase/(Decrease) in trade and other payables</t>
  </si>
  <si>
    <t xml:space="preserve">         31 December 2004</t>
  </si>
  <si>
    <t xml:space="preserve">           </t>
  </si>
  <si>
    <t>Repayment of bankers acceptances</t>
  </si>
  <si>
    <t>FINANCE BY:</t>
  </si>
  <si>
    <t>RETAINED PROFIT</t>
  </si>
  <si>
    <t xml:space="preserve">Note: This interim financial report should be read in conjunction with the audited financial statements for the period ended </t>
  </si>
  <si>
    <t>Adjustments for:</t>
  </si>
  <si>
    <t>Investment in associated company</t>
  </si>
  <si>
    <t>Profit</t>
  </si>
  <si>
    <t>Note: This interim financial report should be read in conjunction with the audited financial statements for the period ended 31 December 2004</t>
  </si>
  <si>
    <t>Disclosure of the Effects of the Equity Method:</t>
  </si>
  <si>
    <t>Represented by:</t>
  </si>
  <si>
    <t>Share of net assets of associated company</t>
  </si>
  <si>
    <t>Goodwill on acquisition</t>
  </si>
  <si>
    <t xml:space="preserve">Dividend </t>
  </si>
  <si>
    <t>Proposed</t>
  </si>
  <si>
    <t>Dividend Paid</t>
  </si>
  <si>
    <t>DEFERRED ASSET</t>
  </si>
  <si>
    <t>TAX RECOVERABLE</t>
  </si>
  <si>
    <t>Unquoted shares in associated company at cost**</t>
  </si>
  <si>
    <t>Authorised conversion value</t>
  </si>
  <si>
    <t xml:space="preserve">Less: Balance as and when Dominant Semiconductors Sdn Bhd </t>
  </si>
  <si>
    <t xml:space="preserve">            shall make call(s) therefor</t>
  </si>
  <si>
    <t xml:space="preserve">  shall call therefor in accordance with the Articles of Association of Dominant Semiconductors Sdn Bhd </t>
  </si>
  <si>
    <t>Share of post-acquisition profit</t>
  </si>
  <si>
    <t>PRE-ACQUISITION PROFIT</t>
  </si>
  <si>
    <t>CASH AND CASH EQUIVALENTS AS AT 1 JANUARY 2005 /</t>
  </si>
  <si>
    <t>(Gain) / Loss on disposal of property, plant and equipment</t>
  </si>
  <si>
    <t>Cash inflow from acquisition of Subsidiaries</t>
  </si>
  <si>
    <t>Balance as at 12 March 2004 (date of incorporation)</t>
  </si>
  <si>
    <t>Acquisition of subsidiaries</t>
  </si>
  <si>
    <t xml:space="preserve">TAXATION - GROUP </t>
  </si>
  <si>
    <t xml:space="preserve">                   - ASSOCIATED COMPANY</t>
  </si>
  <si>
    <t>INVESTMENT IN ASSOCIATED COMPANY* / RCPS**</t>
  </si>
  <si>
    <t>SHARE PREMIUM***</t>
  </si>
  <si>
    <t xml:space="preserve">   The RCPS were issued as partially paid-up shares, and a total of approximately RM0.64 out of the issue price has been called</t>
  </si>
  <si>
    <t xml:space="preserve">  Semiconductor Sdn Bhd (Omega).</t>
  </si>
  <si>
    <t>*</t>
  </si>
  <si>
    <t>**</t>
  </si>
  <si>
    <t xml:space="preserve">**The investment in RCPS relates to the investment in 22,000,000 5% RCPS of RM1.00 each subscribed for at par in Dominant. </t>
  </si>
  <si>
    <t xml:space="preserve">   and paid-up as at 31 December 2004.</t>
  </si>
  <si>
    <t>Pre-acquisition profit</t>
  </si>
  <si>
    <t>PROVISION FOR TAXATION</t>
  </si>
  <si>
    <t>12 Months Ended</t>
  </si>
  <si>
    <t>31 DECEMBER 2005</t>
  </si>
  <si>
    <t>31 DECEMBER 2004</t>
  </si>
  <si>
    <t>Dividend income</t>
  </si>
  <si>
    <t>Dividend paid by subsidiary to its previous shareholders</t>
  </si>
  <si>
    <t>Investment in unquoted shares</t>
  </si>
  <si>
    <t>Public issue</t>
  </si>
  <si>
    <t>Negative goodwill written off</t>
  </si>
  <si>
    <t>FOR THE QUARTER ENDED 31 DECEMBER 2005</t>
  </si>
  <si>
    <t>Balance at 31 December 2005</t>
  </si>
  <si>
    <t>CASH AND CASH EQUIVALENTS AT 31 DECEMBER 2005</t>
  </si>
  <si>
    <t>CURRENT FINANCIAL</t>
  </si>
  <si>
    <t>YEAR ENDED</t>
  </si>
  <si>
    <t xml:space="preserve">  Preference Shares (RCPS) in Dominant Semiconductors Sdn Bhd (Dominant) into 22,000,000 new ordinary shares of RM1.00</t>
  </si>
  <si>
    <t xml:space="preserve">  each in Dominant (Dominant Shares) on 1 June 2005 by D &amp; O Ventures Bhd's (D&amp;O) wholly owned subsidiary, Omega </t>
  </si>
  <si>
    <t>***Listing expenses of RM352,303 was set-off against share premium</t>
  </si>
  <si>
    <t xml:space="preserve">  each in issue during the period ended 31 December 2004 and 31 December 2005.</t>
  </si>
  <si>
    <t xml:space="preserve">**The balance of RM40,700,000.00 or RM1.85 per Dominant Semiconductors Sdn Bhd Share shall become payable as and when Dominant Semiconductors Sdn Bhd </t>
  </si>
  <si>
    <t xml:space="preserve">*The investment in an associated company relates to the conversion of the entire investment of 22,000,000 Redeemable Convertible </t>
  </si>
  <si>
    <t>NET ASSETS PER SHARE (SEN)</t>
  </si>
  <si>
    <t>Public Issue</t>
  </si>
  <si>
    <t xml:space="preserve">      DATE OF INCORPORATION -12 MARCH 2004</t>
  </si>
  <si>
    <t>12 MONTHS ENDED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</si>
</sst>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.00_);_(* \(#,##0.00\);_(* \-??_);_(@_)"/>
    <numFmt numFmtId="189" formatCode="_(* #,##0_);_(* \(#,##0\);_(* \-??_);_(@_)"/>
    <numFmt numFmtId="190" formatCode="mm/yy"/>
    <numFmt numFmtId="191" formatCode="d/mmm/yy"/>
    <numFmt numFmtId="192" formatCode="#,##0\ _$;\-#,##0\ _$"/>
    <numFmt numFmtId="193" formatCode="_(* #,##0.0_);_(* \(#,##0.0\);_(* \-??_);_(@_)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_);_(@_)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mmmm\-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mmm\-yyyy"/>
    <numFmt numFmtId="208" formatCode="0.0"/>
    <numFmt numFmtId="209" formatCode="0.0%"/>
    <numFmt numFmtId="210" formatCode="_(* #,##0.0000_);_(* \(#,##0.0000\);_(* &quot;-&quot;????_);_(@_)"/>
    <numFmt numFmtId="211" formatCode="_(* #,##0.000_);_(* \(#,##0.000\);_(* &quot;-&quot;???_);_(@_)"/>
    <numFmt numFmtId="212" formatCode="_(* #,##0.00000_);_(* \(#,##0.00000\);_(* &quot;-&quot;?????_);_(@_)"/>
    <numFmt numFmtId="213" formatCode="_(* #,##0.000000_);_(* \(#,##0.000000\);_(* &quot;-&quot;??????_);_(@_)"/>
    <numFmt numFmtId="214" formatCode="_(* #,##0.00000_);_(* \(#,##0.00000\);_(* &quot;-&quot;??_);_(@_)"/>
    <numFmt numFmtId="215" formatCode="_(* #,##0.000000000_);_(* \(#,##0.000000000\);_(* &quot;-&quot;?????????_);_(@_)"/>
    <numFmt numFmtId="216" formatCode="_(* #,##0.0000000000_);_(* \(#,##0.0000000000\);_(* &quot;-&quot;??????????_);_(@_)"/>
    <numFmt numFmtId="217" formatCode="_(* #,##0.0000000_);_(* \(#,##0.0000000\);_(* &quot;-&quot;???????_);_(@_)"/>
    <numFmt numFmtId="218" formatCode="_(* #,##0.00000000_);_(* \(#,##0.00000000\);_(* &quot;-&quot;????????_);_(@_)"/>
    <numFmt numFmtId="219" formatCode="_(* #,##0.00000000000_);_(* \(#,##0.00000000000\);_(* &quot;-&quot;???????????_);_(@_)"/>
    <numFmt numFmtId="220" formatCode="_(* #,##0.000000_);_(* \(#,##0.000000\);_(* &quot;-&quot;??_);_(@_)"/>
    <numFmt numFmtId="221" formatCode="d\-mmm\-yyyy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8" fontId="1" fillId="0" borderId="0" xfId="15" applyNumberFormat="1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171" fontId="0" fillId="0" borderId="0" xfId="15" applyAlignment="1">
      <alignment/>
    </xf>
    <xf numFmtId="0" fontId="1" fillId="0" borderId="0" xfId="22" applyFont="1" applyAlignment="1">
      <alignment horizontal="left"/>
      <protection/>
    </xf>
    <xf numFmtId="0" fontId="2" fillId="0" borderId="0" xfId="22" applyFont="1" applyFill="1">
      <alignment/>
      <protection/>
    </xf>
    <xf numFmtId="0" fontId="0" fillId="0" borderId="0" xfId="0" applyFont="1" applyAlignment="1">
      <alignment/>
    </xf>
    <xf numFmtId="178" fontId="0" fillId="0" borderId="0" xfId="15" applyNumberFormat="1" applyFont="1" applyAlignment="1">
      <alignment/>
    </xf>
    <xf numFmtId="178" fontId="0" fillId="0" borderId="1" xfId="15" applyNumberFormat="1" applyFont="1" applyBorder="1" applyAlignment="1">
      <alignment/>
    </xf>
    <xf numFmtId="0" fontId="1" fillId="0" borderId="0" xfId="22" applyFont="1" applyFill="1">
      <alignment/>
      <protection/>
    </xf>
    <xf numFmtId="0" fontId="0" fillId="0" borderId="0" xfId="0" applyFont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/>
    </xf>
    <xf numFmtId="178" fontId="0" fillId="0" borderId="2" xfId="15" applyNumberFormat="1" applyFont="1" applyBorder="1" applyAlignment="1">
      <alignment horizontal="center"/>
    </xf>
    <xf numFmtId="178" fontId="0" fillId="0" borderId="0" xfId="15" applyNumberFormat="1" applyFont="1" applyBorder="1" applyAlignment="1">
      <alignment/>
    </xf>
    <xf numFmtId="178" fontId="0" fillId="0" borderId="0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center"/>
    </xf>
    <xf numFmtId="171" fontId="0" fillId="0" borderId="0" xfId="15" applyFont="1" applyBorder="1" applyAlignment="1">
      <alignment/>
    </xf>
    <xf numFmtId="171" fontId="0" fillId="0" borderId="0" xfId="15" applyFont="1" applyAlignment="1">
      <alignment/>
    </xf>
    <xf numFmtId="171" fontId="0" fillId="0" borderId="0" xfId="15" applyFont="1" applyAlignment="1">
      <alignment horizontal="center"/>
    </xf>
    <xf numFmtId="178" fontId="0" fillId="0" borderId="3" xfId="15" applyNumberFormat="1" applyFont="1" applyBorder="1" applyAlignment="1">
      <alignment/>
    </xf>
    <xf numFmtId="178" fontId="0" fillId="0" borderId="3" xfId="15" applyNumberFormat="1" applyFont="1" applyBorder="1" applyAlignment="1">
      <alignment horizontal="center"/>
    </xf>
    <xf numFmtId="13" fontId="0" fillId="0" borderId="0" xfId="15" applyNumberFormat="1" applyFont="1" applyAlignment="1">
      <alignment/>
    </xf>
    <xf numFmtId="178" fontId="0" fillId="0" borderId="0" xfId="15" applyNumberFormat="1" applyFont="1" applyFill="1" applyAlignment="1">
      <alignment/>
    </xf>
    <xf numFmtId="171" fontId="0" fillId="0" borderId="0" xfId="15" applyNumberFormat="1" applyFont="1" applyAlignment="1">
      <alignment/>
    </xf>
    <xf numFmtId="178" fontId="0" fillId="0" borderId="2" xfId="15" applyNumberFormat="1" applyFont="1" applyFill="1" applyBorder="1" applyAlignment="1">
      <alignment/>
    </xf>
    <xf numFmtId="178" fontId="1" fillId="0" borderId="0" xfId="15" applyNumberFormat="1" applyFont="1" applyFill="1" applyAlignment="1">
      <alignment horizontal="center"/>
    </xf>
    <xf numFmtId="178" fontId="0" fillId="0" borderId="0" xfId="15" applyNumberFormat="1" applyFont="1" applyFill="1" applyBorder="1" applyAlignment="1">
      <alignment/>
    </xf>
    <xf numFmtId="178" fontId="0" fillId="0" borderId="4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15" applyNumberFormat="1" applyFont="1" applyFill="1" applyAlignment="1">
      <alignment horizontal="center"/>
    </xf>
    <xf numFmtId="0" fontId="0" fillId="0" borderId="0" xfId="22" applyFont="1" applyFill="1">
      <alignment/>
      <protection/>
    </xf>
    <xf numFmtId="178" fontId="1" fillId="0" borderId="0" xfId="15" applyNumberFormat="1" applyFont="1" applyFill="1" applyAlignment="1">
      <alignment/>
    </xf>
    <xf numFmtId="178" fontId="1" fillId="0" borderId="0" xfId="15" applyNumberFormat="1" applyFont="1" applyFill="1" applyBorder="1" applyAlignment="1">
      <alignment horizontal="center"/>
    </xf>
    <xf numFmtId="178" fontId="1" fillId="0" borderId="2" xfId="15" applyNumberFormat="1" applyFont="1" applyFill="1" applyBorder="1" applyAlignment="1">
      <alignment horizontal="center"/>
    </xf>
    <xf numFmtId="189" fontId="0" fillId="0" borderId="0" xfId="17" applyNumberFormat="1" applyFont="1" applyFill="1" applyBorder="1" applyAlignment="1" applyProtection="1">
      <alignment/>
      <protection/>
    </xf>
    <xf numFmtId="178" fontId="0" fillId="0" borderId="0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178" fontId="1" fillId="0" borderId="2" xfId="15" applyNumberFormat="1" applyFont="1" applyBorder="1" applyAlignment="1">
      <alignment horizontal="center"/>
    </xf>
    <xf numFmtId="178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22" applyFont="1" applyFill="1" applyAlignment="1">
      <alignment horizontal="left"/>
      <protection/>
    </xf>
    <xf numFmtId="0" fontId="1" fillId="0" borderId="0" xfId="0" applyFont="1" applyFill="1" applyBorder="1" applyAlignment="1">
      <alignment/>
    </xf>
    <xf numFmtId="178" fontId="1" fillId="0" borderId="0" xfId="15" applyNumberFormat="1" applyFont="1" applyFill="1" applyBorder="1" applyAlignment="1" quotePrefix="1">
      <alignment horizontal="center"/>
    </xf>
    <xf numFmtId="178" fontId="0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0" fillId="0" borderId="2" xfId="15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178" fontId="0" fillId="0" borderId="3" xfId="15" applyNumberFormat="1" applyFont="1" applyFill="1" applyBorder="1" applyAlignment="1">
      <alignment/>
    </xf>
    <xf numFmtId="178" fontId="0" fillId="0" borderId="3" xfId="15" applyNumberFormat="1" applyFont="1" applyFill="1" applyBorder="1" applyAlignment="1">
      <alignment horizontal="center"/>
    </xf>
    <xf numFmtId="171" fontId="0" fillId="0" borderId="0" xfId="15" applyNumberFormat="1" applyFont="1" applyFill="1" applyAlignment="1">
      <alignment/>
    </xf>
    <xf numFmtId="171" fontId="0" fillId="0" borderId="0" xfId="15" applyNumberFormat="1" applyFont="1" applyFill="1" applyAlignment="1">
      <alignment horizontal="center"/>
    </xf>
    <xf numFmtId="178" fontId="0" fillId="0" borderId="0" xfId="15" applyNumberFormat="1" applyFill="1" applyAlignment="1">
      <alignment/>
    </xf>
    <xf numFmtId="0" fontId="1" fillId="0" borderId="0" xfId="22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78" fontId="0" fillId="0" borderId="0" xfId="15" applyNumberFormat="1" applyFill="1" applyAlignment="1">
      <alignment/>
    </xf>
    <xf numFmtId="178" fontId="0" fillId="0" borderId="0" xfId="0" applyNumberFormat="1" applyFont="1" applyFill="1" applyAlignment="1">
      <alignment/>
    </xf>
    <xf numFmtId="15" fontId="1" fillId="0" borderId="0" xfId="0" applyNumberFormat="1" applyFont="1" applyFill="1" applyAlignment="1" quotePrefix="1">
      <alignment horizontal="left"/>
    </xf>
    <xf numFmtId="15" fontId="0" fillId="0" borderId="0" xfId="0" applyNumberFormat="1" applyFont="1" applyFill="1" applyAlignment="1" quotePrefix="1">
      <alignment horizontal="left"/>
    </xf>
    <xf numFmtId="178" fontId="0" fillId="0" borderId="4" xfId="15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5" fontId="8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1" fontId="0" fillId="0" borderId="0" xfId="15" applyNumberFormat="1" applyFont="1" applyAlignment="1">
      <alignment horizontal="right"/>
    </xf>
    <xf numFmtId="171" fontId="0" fillId="0" borderId="0" xfId="15" applyFont="1" applyAlignment="1">
      <alignment horizontal="right"/>
    </xf>
    <xf numFmtId="0" fontId="0" fillId="0" borderId="0" xfId="0" applyNumberFormat="1" applyFont="1" applyFill="1" applyAlignment="1">
      <alignment/>
    </xf>
    <xf numFmtId="178" fontId="0" fillId="0" borderId="0" xfId="15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 quotePrefix="1">
      <alignment horizontal="center"/>
    </xf>
    <xf numFmtId="178" fontId="0" fillId="0" borderId="1" xfId="15" applyNumberFormat="1" applyFont="1" applyFill="1" applyBorder="1" applyAlignment="1">
      <alignment horizontal="center"/>
    </xf>
    <xf numFmtId="171" fontId="0" fillId="0" borderId="0" xfId="15" applyFont="1" applyFill="1" applyAlignment="1">
      <alignment horizontal="center"/>
    </xf>
    <xf numFmtId="171" fontId="0" fillId="0" borderId="0" xfId="15" applyFont="1" applyFill="1" applyBorder="1" applyAlignment="1">
      <alignment horizontal="center"/>
    </xf>
    <xf numFmtId="171" fontId="0" fillId="0" borderId="0" xfId="15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178" fontId="1" fillId="0" borderId="0" xfId="15" applyNumberFormat="1" applyFont="1" applyFill="1" applyAlignment="1">
      <alignment horizontal="center" vertical="center" wrapText="1"/>
    </xf>
    <xf numFmtId="178" fontId="0" fillId="0" borderId="5" xfId="15" applyNumberFormat="1" applyFont="1" applyFill="1" applyBorder="1" applyAlignment="1">
      <alignment/>
    </xf>
    <xf numFmtId="178" fontId="0" fillId="0" borderId="5" xfId="15" applyNumberFormat="1" applyFont="1" applyFill="1" applyBorder="1" applyAlignment="1">
      <alignment horizontal="center"/>
    </xf>
    <xf numFmtId="0" fontId="0" fillId="0" borderId="0" xfId="22" applyFont="1" applyFill="1" applyBorder="1">
      <alignment/>
      <protection/>
    </xf>
    <xf numFmtId="178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78" fontId="1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workbookViewId="0" topLeftCell="A25">
      <selection activeCell="G48" sqref="G48"/>
    </sheetView>
  </sheetViews>
  <sheetFormatPr defaultColWidth="9.140625" defaultRowHeight="12.75"/>
  <cols>
    <col min="1" max="1" width="50.57421875" style="48" bestFit="1" customWidth="1"/>
    <col min="2" max="2" width="11.28125" style="48" bestFit="1" customWidth="1"/>
    <col min="3" max="3" width="20.8515625" style="61" customWidth="1"/>
    <col min="4" max="4" width="3.7109375" style="61" customWidth="1"/>
    <col min="5" max="5" width="20.7109375" style="61" customWidth="1"/>
    <col min="6" max="6" width="3.00390625" style="48" bestFit="1" customWidth="1"/>
    <col min="7" max="7" width="16.7109375" style="48" customWidth="1"/>
    <col min="8" max="8" width="10.8515625" style="48" bestFit="1" customWidth="1"/>
    <col min="9" max="10" width="13.421875" style="48" bestFit="1" customWidth="1"/>
    <col min="11" max="16384" width="9.140625" style="48" customWidth="1"/>
  </cols>
  <sheetData>
    <row r="1" spans="1:8" ht="12.75">
      <c r="A1" s="47" t="s">
        <v>62</v>
      </c>
      <c r="B1" s="35"/>
      <c r="C1" s="29"/>
      <c r="D1" s="29"/>
      <c r="E1" s="29"/>
      <c r="F1" s="35"/>
      <c r="G1" s="35"/>
      <c r="H1" s="35"/>
    </row>
    <row r="2" spans="1:8" ht="12.75">
      <c r="A2" s="49" t="s">
        <v>37</v>
      </c>
      <c r="B2" s="35"/>
      <c r="C2" s="29"/>
      <c r="D2" s="29"/>
      <c r="E2" s="29"/>
      <c r="F2" s="35"/>
      <c r="G2" s="35"/>
      <c r="H2" s="35"/>
    </row>
    <row r="3" spans="1:8" ht="12.75">
      <c r="A3" s="49" t="s">
        <v>158</v>
      </c>
      <c r="B3" s="35"/>
      <c r="C3" s="29"/>
      <c r="D3" s="29"/>
      <c r="E3" s="29"/>
      <c r="F3" s="35"/>
      <c r="G3" s="35"/>
      <c r="H3" s="35"/>
    </row>
    <row r="4" spans="1:8" ht="12.75">
      <c r="A4" s="49"/>
      <c r="B4" s="35"/>
      <c r="C4" s="29"/>
      <c r="D4" s="29"/>
      <c r="E4" s="29"/>
      <c r="F4" s="35"/>
      <c r="G4" s="35"/>
      <c r="H4" s="35"/>
    </row>
    <row r="5" spans="1:8" ht="12.75">
      <c r="A5" s="35"/>
      <c r="B5" s="35"/>
      <c r="C5" s="32" t="s">
        <v>82</v>
      </c>
      <c r="D5" s="29"/>
      <c r="E5" s="32" t="s">
        <v>82</v>
      </c>
      <c r="F5" s="35"/>
      <c r="G5" s="35"/>
      <c r="H5" s="35"/>
    </row>
    <row r="6" spans="1:8" ht="12.75">
      <c r="A6" s="35"/>
      <c r="B6" s="35"/>
      <c r="C6" s="32" t="s">
        <v>16</v>
      </c>
      <c r="D6" s="36"/>
      <c r="E6" s="32" t="s">
        <v>16</v>
      </c>
      <c r="F6" s="35"/>
      <c r="G6" s="35"/>
      <c r="H6" s="35"/>
    </row>
    <row r="7" spans="1:8" ht="12.75">
      <c r="A7" s="35"/>
      <c r="B7" s="35"/>
      <c r="C7" s="32" t="s">
        <v>161</v>
      </c>
      <c r="D7" s="36"/>
      <c r="E7" s="32" t="s">
        <v>83</v>
      </c>
      <c r="F7" s="35"/>
      <c r="G7" s="35"/>
      <c r="H7" s="35"/>
    </row>
    <row r="8" spans="1:8" ht="12.75">
      <c r="A8" s="35"/>
      <c r="B8" s="35"/>
      <c r="C8" s="32" t="s">
        <v>162</v>
      </c>
      <c r="D8" s="36"/>
      <c r="E8" s="32" t="s">
        <v>85</v>
      </c>
      <c r="F8" s="35"/>
      <c r="G8" s="35"/>
      <c r="H8" s="35"/>
    </row>
    <row r="9" spans="1:8" ht="15">
      <c r="A9" s="35"/>
      <c r="B9" s="50"/>
      <c r="C9" s="51" t="s">
        <v>151</v>
      </c>
      <c r="D9" s="52"/>
      <c r="E9" s="51" t="s">
        <v>84</v>
      </c>
      <c r="F9" s="53"/>
      <c r="G9" s="35"/>
      <c r="H9" s="35"/>
    </row>
    <row r="10" spans="1:8" ht="12.75">
      <c r="A10" s="35"/>
      <c r="B10" s="35"/>
      <c r="C10" s="40" t="s">
        <v>8</v>
      </c>
      <c r="D10" s="52"/>
      <c r="E10" s="40" t="s">
        <v>8</v>
      </c>
      <c r="F10" s="35"/>
      <c r="G10" s="35"/>
      <c r="H10" s="35"/>
    </row>
    <row r="11" spans="1:8" ht="12.75">
      <c r="A11" s="47" t="s">
        <v>98</v>
      </c>
      <c r="B11" s="35"/>
      <c r="C11" s="39"/>
      <c r="D11" s="52"/>
      <c r="E11" s="39"/>
      <c r="F11" s="35"/>
      <c r="G11" s="35"/>
      <c r="H11" s="35"/>
    </row>
    <row r="12" spans="1:9" ht="12.75">
      <c r="A12" s="35" t="s">
        <v>17</v>
      </c>
      <c r="B12" s="35"/>
      <c r="C12" s="29">
        <v>72798221</v>
      </c>
      <c r="D12" s="29"/>
      <c r="E12" s="36">
        <v>60042835</v>
      </c>
      <c r="F12" s="35"/>
      <c r="G12" s="66"/>
      <c r="H12" s="66"/>
      <c r="I12" s="54"/>
    </row>
    <row r="13" spans="1:9" ht="12.75">
      <c r="A13" s="35" t="s">
        <v>140</v>
      </c>
      <c r="B13" s="35"/>
      <c r="C13" s="29">
        <v>31021753</v>
      </c>
      <c r="D13" s="80" t="s">
        <v>144</v>
      </c>
      <c r="E13" s="36">
        <v>14020000</v>
      </c>
      <c r="F13" s="35" t="s">
        <v>145</v>
      </c>
      <c r="G13" s="66"/>
      <c r="H13" s="35"/>
      <c r="I13" s="54"/>
    </row>
    <row r="14" spans="1:9" ht="12.75">
      <c r="A14" s="35" t="s">
        <v>47</v>
      </c>
      <c r="B14" s="66"/>
      <c r="C14" s="29">
        <v>4355239.99</v>
      </c>
      <c r="D14" s="29"/>
      <c r="E14" s="36">
        <v>2953043</v>
      </c>
      <c r="F14" s="35"/>
      <c r="G14" s="66"/>
      <c r="H14" s="35"/>
      <c r="I14" s="54"/>
    </row>
    <row r="15" spans="1:9" ht="12.75">
      <c r="A15" s="35" t="s">
        <v>124</v>
      </c>
      <c r="B15" s="35"/>
      <c r="C15" s="31">
        <v>4634000</v>
      </c>
      <c r="D15" s="29"/>
      <c r="E15" s="55">
        <v>2904000</v>
      </c>
      <c r="F15" s="35"/>
      <c r="G15" s="66"/>
      <c r="H15" s="35"/>
      <c r="I15" s="54"/>
    </row>
    <row r="16" spans="1:9" ht="12.75">
      <c r="A16" s="35"/>
      <c r="B16" s="35"/>
      <c r="C16" s="33"/>
      <c r="D16" s="29"/>
      <c r="E16" s="52"/>
      <c r="F16" s="35"/>
      <c r="G16" s="35"/>
      <c r="H16" s="35"/>
      <c r="I16" s="54"/>
    </row>
    <row r="17" spans="1:8" ht="12.75">
      <c r="A17" s="35"/>
      <c r="B17" s="35"/>
      <c r="C17" s="29">
        <v>112809213.99</v>
      </c>
      <c r="D17" s="29"/>
      <c r="E17" s="36">
        <v>79919878</v>
      </c>
      <c r="F17" s="35"/>
      <c r="G17" s="35"/>
      <c r="H17" s="35"/>
    </row>
    <row r="18" spans="1:8" ht="12.75">
      <c r="A18" s="35"/>
      <c r="B18" s="35"/>
      <c r="C18" s="29"/>
      <c r="D18" s="29"/>
      <c r="E18" s="36"/>
      <c r="F18" s="35"/>
      <c r="G18" s="35"/>
      <c r="H18" s="35"/>
    </row>
    <row r="19" spans="1:8" ht="12.75">
      <c r="A19" s="47" t="s">
        <v>18</v>
      </c>
      <c r="B19" s="35"/>
      <c r="C19" s="29"/>
      <c r="D19" s="29"/>
      <c r="E19" s="29"/>
      <c r="F19" s="35"/>
      <c r="G19" s="35"/>
      <c r="H19" s="35"/>
    </row>
    <row r="20" spans="1:9" ht="12.75">
      <c r="A20" s="35" t="s">
        <v>19</v>
      </c>
      <c r="B20" s="35"/>
      <c r="C20" s="29">
        <v>8328355.88</v>
      </c>
      <c r="D20" s="29"/>
      <c r="E20" s="36">
        <v>8057576</v>
      </c>
      <c r="F20" s="35"/>
      <c r="G20" s="66"/>
      <c r="H20" s="35"/>
      <c r="I20" s="54"/>
    </row>
    <row r="21" spans="1:9" ht="12.75">
      <c r="A21" s="35" t="s">
        <v>20</v>
      </c>
      <c r="B21" s="35"/>
      <c r="C21" s="29">
        <v>13837993.45</v>
      </c>
      <c r="D21" s="29"/>
      <c r="E21" s="36">
        <v>20946036</v>
      </c>
      <c r="F21" s="35"/>
      <c r="G21" s="66"/>
      <c r="H21" s="35"/>
      <c r="I21" s="54"/>
    </row>
    <row r="22" spans="1:9" ht="12.75">
      <c r="A22" s="35" t="s">
        <v>21</v>
      </c>
      <c r="B22" s="35"/>
      <c r="C22" s="29">
        <v>13352358.74</v>
      </c>
      <c r="D22" s="29"/>
      <c r="E22" s="36">
        <v>3383982</v>
      </c>
      <c r="F22" s="35"/>
      <c r="H22" s="35"/>
      <c r="I22" s="54"/>
    </row>
    <row r="23" spans="1:8" ht="12.75">
      <c r="A23" s="35" t="s">
        <v>125</v>
      </c>
      <c r="B23" s="35"/>
      <c r="C23" s="29">
        <v>0</v>
      </c>
      <c r="D23" s="29"/>
      <c r="E23" s="36">
        <v>71770</v>
      </c>
      <c r="F23" s="35"/>
      <c r="G23" s="35"/>
      <c r="H23" s="35"/>
    </row>
    <row r="24" spans="1:8" ht="12.75">
      <c r="A24" s="35" t="s">
        <v>58</v>
      </c>
      <c r="B24" s="35"/>
      <c r="C24" s="29">
        <v>14359999.998456746</v>
      </c>
      <c r="D24" s="29"/>
      <c r="E24" s="36">
        <v>0</v>
      </c>
      <c r="F24" s="35"/>
      <c r="G24" s="66"/>
      <c r="H24" s="66"/>
    </row>
    <row r="25" spans="1:9" ht="12.75">
      <c r="A25" s="35" t="s">
        <v>43</v>
      </c>
      <c r="B25" s="35"/>
      <c r="C25" s="31">
        <v>4839500.880630147</v>
      </c>
      <c r="D25" s="29"/>
      <c r="E25" s="55">
        <v>38547906</v>
      </c>
      <c r="F25" s="56"/>
      <c r="G25" s="66"/>
      <c r="H25" s="35"/>
      <c r="I25" s="54"/>
    </row>
    <row r="26" spans="1:9" ht="12.75">
      <c r="A26" s="35"/>
      <c r="B26" s="35"/>
      <c r="C26" s="33"/>
      <c r="D26" s="29"/>
      <c r="E26" s="52"/>
      <c r="F26" s="56"/>
      <c r="G26" s="35"/>
      <c r="H26" s="35"/>
      <c r="I26" s="54"/>
    </row>
    <row r="27" spans="1:8" ht="12.75">
      <c r="A27" s="35"/>
      <c r="B27" s="35"/>
      <c r="C27" s="29">
        <v>54718208.94908689</v>
      </c>
      <c r="D27" s="29"/>
      <c r="E27" s="36">
        <v>71007270</v>
      </c>
      <c r="F27" s="35"/>
      <c r="G27" s="35"/>
      <c r="H27" s="35"/>
    </row>
    <row r="28" spans="1:9" ht="12.75">
      <c r="A28" s="35"/>
      <c r="B28" s="35"/>
      <c r="C28" s="29"/>
      <c r="D28" s="29"/>
      <c r="E28" s="29" t="s">
        <v>90</v>
      </c>
      <c r="F28" s="35"/>
      <c r="G28" s="35"/>
      <c r="H28" s="35"/>
      <c r="I28" s="54"/>
    </row>
    <row r="29" spans="1:8" ht="12.75">
      <c r="A29" s="47" t="s">
        <v>99</v>
      </c>
      <c r="B29" s="35"/>
      <c r="C29" s="29"/>
      <c r="D29" s="29"/>
      <c r="E29" s="29"/>
      <c r="F29" s="35"/>
      <c r="G29" s="35"/>
      <c r="H29" s="35"/>
    </row>
    <row r="30" spans="1:9" ht="12.75">
      <c r="A30" s="35" t="s">
        <v>22</v>
      </c>
      <c r="B30" s="35"/>
      <c r="C30" s="29">
        <v>5908658</v>
      </c>
      <c r="D30" s="29"/>
      <c r="E30" s="36">
        <v>9208766</v>
      </c>
      <c r="F30" s="56"/>
      <c r="G30" s="56"/>
      <c r="H30" s="35"/>
      <c r="I30" s="54"/>
    </row>
    <row r="31" spans="1:9" ht="12.75">
      <c r="A31" s="35" t="s">
        <v>23</v>
      </c>
      <c r="B31" s="35"/>
      <c r="C31" s="29">
        <f>4152822+81000-26627.48</f>
        <v>4207194.52</v>
      </c>
      <c r="D31" s="29"/>
      <c r="E31" s="36">
        <v>5237496</v>
      </c>
      <c r="F31" s="35"/>
      <c r="G31" s="66"/>
      <c r="H31" s="35"/>
      <c r="I31" s="54"/>
    </row>
    <row r="32" spans="1:9" ht="12.75">
      <c r="A32" s="35" t="s">
        <v>149</v>
      </c>
      <c r="B32" s="35"/>
      <c r="C32" s="29">
        <v>375991</v>
      </c>
      <c r="D32" s="29"/>
      <c r="E32" s="36">
        <v>0</v>
      </c>
      <c r="F32" s="35"/>
      <c r="G32" s="66"/>
      <c r="H32" s="35"/>
      <c r="I32" s="54"/>
    </row>
    <row r="33" spans="1:9" ht="12.75">
      <c r="A33" s="35" t="s">
        <v>24</v>
      </c>
      <c r="B33" s="35"/>
      <c r="C33" s="33">
        <v>12686757</v>
      </c>
      <c r="D33" s="33"/>
      <c r="E33" s="52">
        <v>13527383.16</v>
      </c>
      <c r="F33" s="35"/>
      <c r="G33" s="66"/>
      <c r="H33" s="35"/>
      <c r="I33" s="54"/>
    </row>
    <row r="34" spans="1:8" ht="12.75">
      <c r="A34" s="35" t="s">
        <v>87</v>
      </c>
      <c r="B34" s="35"/>
      <c r="C34" s="31">
        <v>0</v>
      </c>
      <c r="D34" s="29"/>
      <c r="E34" s="55">
        <v>2547437.84</v>
      </c>
      <c r="F34" s="35"/>
      <c r="G34" s="35"/>
      <c r="H34" s="35"/>
    </row>
    <row r="35" spans="1:8" ht="12.75">
      <c r="A35" s="35"/>
      <c r="B35" s="35"/>
      <c r="C35" s="33"/>
      <c r="D35" s="29"/>
      <c r="E35" s="52"/>
      <c r="F35" s="35"/>
      <c r="G35" s="35"/>
      <c r="H35" s="35"/>
    </row>
    <row r="36" spans="1:8" ht="12.75">
      <c r="A36" s="35"/>
      <c r="B36" s="35"/>
      <c r="C36" s="29">
        <f>SUM(C30:C35)</f>
        <v>23178600.52</v>
      </c>
      <c r="D36" s="29"/>
      <c r="E36" s="36">
        <v>30521083</v>
      </c>
      <c r="F36" s="35"/>
      <c r="G36" s="35"/>
      <c r="H36" s="35"/>
    </row>
    <row r="37" spans="1:8" ht="12.75">
      <c r="A37" s="35"/>
      <c r="B37" s="35"/>
      <c r="C37" s="29"/>
      <c r="D37" s="29"/>
      <c r="E37" s="29"/>
      <c r="F37" s="35"/>
      <c r="G37" s="35"/>
      <c r="H37" s="35"/>
    </row>
    <row r="38" spans="1:10" ht="12.75">
      <c r="A38" s="47" t="s">
        <v>25</v>
      </c>
      <c r="B38" s="35"/>
      <c r="C38" s="29">
        <f>C27-C36</f>
        <v>31539608.42908689</v>
      </c>
      <c r="D38" s="29"/>
      <c r="E38" s="29">
        <v>40486187</v>
      </c>
      <c r="F38" s="35"/>
      <c r="G38" s="35"/>
      <c r="H38" s="35"/>
      <c r="J38" s="54"/>
    </row>
    <row r="39" spans="1:8" ht="12.75">
      <c r="A39" s="47"/>
      <c r="B39" s="35"/>
      <c r="C39" s="29"/>
      <c r="D39" s="29"/>
      <c r="E39" s="29"/>
      <c r="F39" s="35"/>
      <c r="G39" s="35"/>
      <c r="H39" s="35"/>
    </row>
    <row r="40" spans="1:8" ht="13.5" thickBot="1">
      <c r="A40" s="47"/>
      <c r="B40" s="35"/>
      <c r="C40" s="57">
        <f>C17+C38</f>
        <v>144348822.41908687</v>
      </c>
      <c r="D40" s="29"/>
      <c r="E40" s="58">
        <v>120406065</v>
      </c>
      <c r="F40" s="35"/>
      <c r="G40" s="35"/>
      <c r="H40" s="35"/>
    </row>
    <row r="41" spans="1:8" ht="13.5" thickTop="1">
      <c r="A41" s="35"/>
      <c r="B41" s="35"/>
      <c r="C41" s="29"/>
      <c r="D41" s="29"/>
      <c r="E41" s="29"/>
      <c r="F41" s="35"/>
      <c r="G41" s="35"/>
      <c r="H41" s="35"/>
    </row>
    <row r="42" spans="1:8" ht="12.75">
      <c r="A42" s="47" t="s">
        <v>110</v>
      </c>
      <c r="B42" s="35"/>
      <c r="C42" s="29"/>
      <c r="D42" s="29"/>
      <c r="E42" s="29"/>
      <c r="F42" s="35"/>
      <c r="G42" s="35"/>
      <c r="H42" s="35"/>
    </row>
    <row r="43" spans="1:9" ht="12.75">
      <c r="A43" s="35" t="s">
        <v>26</v>
      </c>
      <c r="B43" s="35"/>
      <c r="C43" s="33">
        <v>73000000</v>
      </c>
      <c r="D43" s="29"/>
      <c r="E43" s="36">
        <v>73000000</v>
      </c>
      <c r="F43" s="35"/>
      <c r="G43" s="35"/>
      <c r="H43" s="35"/>
      <c r="I43" s="54"/>
    </row>
    <row r="44" spans="1:9" ht="12.75">
      <c r="A44" s="35" t="s">
        <v>141</v>
      </c>
      <c r="B44" s="35"/>
      <c r="C44" s="33">
        <v>26947810</v>
      </c>
      <c r="D44" s="29"/>
      <c r="E44" s="36">
        <v>27300113</v>
      </c>
      <c r="F44" s="35"/>
      <c r="G44" s="66"/>
      <c r="H44" s="35"/>
      <c r="I44" s="54"/>
    </row>
    <row r="45" spans="1:8" ht="12.75">
      <c r="A45" s="35" t="s">
        <v>61</v>
      </c>
      <c r="B45" s="35"/>
      <c r="C45" s="33">
        <f>Equity!F22</f>
        <v>8551719</v>
      </c>
      <c r="D45" s="33"/>
      <c r="E45" s="36">
        <v>8551719</v>
      </c>
      <c r="F45" s="35"/>
      <c r="G45" s="35"/>
      <c r="H45" s="35"/>
    </row>
    <row r="46" spans="1:9" ht="12.75">
      <c r="A46" s="35" t="s">
        <v>111</v>
      </c>
      <c r="B46" s="35"/>
      <c r="C46" s="33">
        <f>Equity!J32</f>
        <v>26934820.316945</v>
      </c>
      <c r="D46" s="33"/>
      <c r="E46" s="36">
        <v>4122016.5</v>
      </c>
      <c r="F46" s="35"/>
      <c r="G46" s="66"/>
      <c r="H46" s="35"/>
      <c r="I46" s="54"/>
    </row>
    <row r="47" spans="1:9" ht="12.75">
      <c r="A47" s="35" t="s">
        <v>63</v>
      </c>
      <c r="B47" s="35"/>
      <c r="C47" s="31">
        <f>C43*0.03</f>
        <v>2190000</v>
      </c>
      <c r="D47" s="33"/>
      <c r="E47" s="55">
        <v>730000</v>
      </c>
      <c r="F47" s="35"/>
      <c r="G47" s="66"/>
      <c r="H47" s="35"/>
      <c r="I47" s="54"/>
    </row>
    <row r="48" spans="1:9" ht="12.75">
      <c r="A48" s="35"/>
      <c r="B48" s="35"/>
      <c r="C48" s="33"/>
      <c r="D48" s="33"/>
      <c r="E48" s="52"/>
      <c r="F48" s="35"/>
      <c r="G48" s="35"/>
      <c r="H48" s="66"/>
      <c r="I48" s="54"/>
    </row>
    <row r="49" spans="1:8" ht="12.75">
      <c r="A49" s="47" t="s">
        <v>27</v>
      </c>
      <c r="B49" s="35"/>
      <c r="C49" s="29">
        <f>SUM(C43:C48)</f>
        <v>137624349.31694502</v>
      </c>
      <c r="D49" s="29"/>
      <c r="E49" s="36">
        <v>113703848.5</v>
      </c>
      <c r="F49" s="35"/>
      <c r="G49" s="35"/>
      <c r="H49" s="35"/>
    </row>
    <row r="50" spans="1:8" ht="12.75">
      <c r="A50" s="35"/>
      <c r="B50" s="35"/>
      <c r="C50" s="29"/>
      <c r="D50" s="29"/>
      <c r="E50" s="36"/>
      <c r="F50" s="35"/>
      <c r="G50" s="35"/>
      <c r="H50" s="35"/>
    </row>
    <row r="51" spans="1:8" ht="12.75">
      <c r="A51" s="47" t="s">
        <v>64</v>
      </c>
      <c r="B51" s="35"/>
      <c r="C51" s="29"/>
      <c r="D51" s="29"/>
      <c r="E51" s="29"/>
      <c r="F51" s="35"/>
      <c r="G51" s="35"/>
      <c r="H51" s="35"/>
    </row>
    <row r="52" spans="1:8" ht="12.75">
      <c r="A52" s="35" t="s">
        <v>59</v>
      </c>
      <c r="B52" s="35"/>
      <c r="C52" s="29">
        <v>1240807</v>
      </c>
      <c r="D52" s="29"/>
      <c r="E52" s="36">
        <v>3102216</v>
      </c>
      <c r="F52" s="35"/>
      <c r="G52" s="66"/>
      <c r="H52" s="66"/>
    </row>
    <row r="53" spans="1:8" ht="12.75">
      <c r="A53" s="35" t="s">
        <v>60</v>
      </c>
      <c r="B53" s="35"/>
      <c r="C53" s="29">
        <v>153666</v>
      </c>
      <c r="D53" s="29"/>
      <c r="E53" s="36">
        <v>0</v>
      </c>
      <c r="F53" s="35"/>
      <c r="G53" s="66"/>
      <c r="H53" s="35"/>
    </row>
    <row r="54" spans="1:8" ht="12.75">
      <c r="A54" s="35" t="s">
        <v>28</v>
      </c>
      <c r="B54" s="35"/>
      <c r="C54" s="29">
        <v>5330000</v>
      </c>
      <c r="D54" s="33"/>
      <c r="E54" s="52">
        <v>3600000</v>
      </c>
      <c r="F54" s="43"/>
      <c r="G54" s="66"/>
      <c r="H54" s="35"/>
    </row>
    <row r="55" spans="1:8" ht="12.75">
      <c r="A55" s="35"/>
      <c r="B55" s="35"/>
      <c r="C55" s="29"/>
      <c r="D55" s="29"/>
      <c r="E55" s="29"/>
      <c r="F55" s="35"/>
      <c r="G55" s="35"/>
      <c r="H55" s="35"/>
    </row>
    <row r="56" spans="1:8" ht="13.5" thickBot="1">
      <c r="A56" s="35"/>
      <c r="B56" s="35"/>
      <c r="C56" s="57">
        <f>SUM(C49:C54)</f>
        <v>144348822.31694502</v>
      </c>
      <c r="D56" s="29"/>
      <c r="E56" s="58">
        <v>120406064.5</v>
      </c>
      <c r="F56" s="35"/>
      <c r="G56" s="35"/>
      <c r="H56" s="35"/>
    </row>
    <row r="57" spans="1:8" ht="13.5" thickTop="1">
      <c r="A57" s="35"/>
      <c r="B57" s="35"/>
      <c r="C57" s="29"/>
      <c r="D57" s="29"/>
      <c r="E57" s="29"/>
      <c r="F57" s="35"/>
      <c r="G57" s="35"/>
      <c r="H57" s="35"/>
    </row>
    <row r="58" spans="1:8" ht="14.25" customHeight="1">
      <c r="A58" s="35" t="s">
        <v>169</v>
      </c>
      <c r="B58" s="35"/>
      <c r="C58" s="59">
        <f>C49/C43/10*100</f>
        <v>18.852650591362334</v>
      </c>
      <c r="D58" s="29"/>
      <c r="E58" s="60">
        <v>15.575869657534247</v>
      </c>
      <c r="F58" s="35"/>
      <c r="G58" s="35"/>
      <c r="H58" s="35"/>
    </row>
    <row r="59" spans="1:8" ht="14.25" customHeight="1">
      <c r="A59" s="35"/>
      <c r="B59" s="35"/>
      <c r="C59" s="59"/>
      <c r="D59" s="29"/>
      <c r="E59" s="60"/>
      <c r="F59" s="35"/>
      <c r="G59" s="35"/>
      <c r="H59" s="35"/>
    </row>
    <row r="60" spans="1:8" ht="14.25" customHeight="1">
      <c r="A60" s="35" t="s">
        <v>168</v>
      </c>
      <c r="B60" s="35"/>
      <c r="C60" s="59"/>
      <c r="D60" s="29"/>
      <c r="E60" s="60"/>
      <c r="F60" s="35"/>
      <c r="G60" s="35"/>
      <c r="H60" s="35"/>
    </row>
    <row r="61" spans="1:8" ht="13.5" customHeight="1">
      <c r="A61" s="79" t="s">
        <v>163</v>
      </c>
      <c r="B61" s="35"/>
      <c r="C61" s="59"/>
      <c r="D61" s="29"/>
      <c r="E61" s="29"/>
      <c r="F61" s="35"/>
      <c r="G61" s="35"/>
      <c r="H61" s="35"/>
    </row>
    <row r="62" spans="1:8" ht="13.5" customHeight="1">
      <c r="A62" s="35" t="s">
        <v>164</v>
      </c>
      <c r="B62" s="35"/>
      <c r="C62" s="59"/>
      <c r="D62" s="29"/>
      <c r="E62" s="29"/>
      <c r="F62" s="35"/>
      <c r="G62" s="35"/>
      <c r="H62" s="35"/>
    </row>
    <row r="63" spans="1:8" ht="13.5" customHeight="1">
      <c r="A63" s="35" t="s">
        <v>143</v>
      </c>
      <c r="B63" s="35"/>
      <c r="C63" s="59"/>
      <c r="D63" s="29"/>
      <c r="E63" s="29"/>
      <c r="F63" s="35"/>
      <c r="G63" s="35"/>
      <c r="H63" s="35"/>
    </row>
    <row r="64" spans="1:8" ht="13.5" customHeight="1">
      <c r="A64" s="35"/>
      <c r="B64" s="35"/>
      <c r="C64" s="59"/>
      <c r="D64" s="29"/>
      <c r="E64" s="29"/>
      <c r="F64" s="35"/>
      <c r="G64" s="35"/>
      <c r="H64" s="35"/>
    </row>
    <row r="65" spans="1:8" ht="13.5" customHeight="1">
      <c r="A65" s="35" t="s">
        <v>146</v>
      </c>
      <c r="B65" s="35"/>
      <c r="C65" s="59"/>
      <c r="D65" s="29"/>
      <c r="E65" s="29"/>
      <c r="F65" s="35"/>
      <c r="G65" s="35"/>
      <c r="H65" s="35"/>
    </row>
    <row r="66" spans="1:8" ht="13.5" customHeight="1">
      <c r="A66" s="35" t="s">
        <v>142</v>
      </c>
      <c r="B66" s="35"/>
      <c r="C66" s="59"/>
      <c r="D66" s="29"/>
      <c r="E66" s="29"/>
      <c r="F66" s="35"/>
      <c r="G66" s="35"/>
      <c r="H66" s="35"/>
    </row>
    <row r="67" spans="1:8" ht="13.5" customHeight="1">
      <c r="A67" s="35" t="s">
        <v>147</v>
      </c>
      <c r="B67" s="35"/>
      <c r="C67" s="59"/>
      <c r="D67" s="29"/>
      <c r="E67" s="29"/>
      <c r="F67" s="35"/>
      <c r="G67" s="35"/>
      <c r="H67" s="35"/>
    </row>
    <row r="68" spans="1:8" ht="13.5" customHeight="1">
      <c r="A68" s="35"/>
      <c r="B68" s="35"/>
      <c r="C68" s="59"/>
      <c r="D68" s="29"/>
      <c r="E68" s="29"/>
      <c r="F68" s="35"/>
      <c r="G68" s="35"/>
      <c r="H68" s="35"/>
    </row>
    <row r="69" spans="1:8" ht="12.75">
      <c r="A69" s="35" t="s">
        <v>165</v>
      </c>
      <c r="B69" s="35"/>
      <c r="C69" s="29"/>
      <c r="D69" s="29"/>
      <c r="E69" s="29"/>
      <c r="F69" s="35"/>
      <c r="G69" s="35"/>
      <c r="H69" s="35"/>
    </row>
    <row r="70" spans="1:8" ht="12.75">
      <c r="A70" s="35"/>
      <c r="B70" s="35"/>
      <c r="C70" s="29"/>
      <c r="D70" s="29"/>
      <c r="E70" s="29"/>
      <c r="F70" s="35"/>
      <c r="G70" s="35"/>
      <c r="H70" s="35"/>
    </row>
    <row r="71" spans="1:8" ht="12.75">
      <c r="A71" s="35" t="s">
        <v>112</v>
      </c>
      <c r="B71" s="35"/>
      <c r="C71" s="29"/>
      <c r="D71" s="29"/>
      <c r="E71" s="29"/>
      <c r="F71" s="35"/>
      <c r="G71" s="35"/>
      <c r="H71" s="35"/>
    </row>
    <row r="72" ht="12.75">
      <c r="A72" s="35" t="s">
        <v>107</v>
      </c>
    </row>
  </sheetData>
  <printOptions horizontalCentered="1"/>
  <pageMargins left="0.33" right="0.17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90"/>
  <sheetViews>
    <sheetView view="pageBreakPreview" zoomScale="60" zoomScaleNormal="75" workbookViewId="0" topLeftCell="A16">
      <selection activeCell="H10" sqref="H10"/>
    </sheetView>
  </sheetViews>
  <sheetFormatPr defaultColWidth="9.140625" defaultRowHeight="12.75"/>
  <cols>
    <col min="1" max="1" width="7.7109375" style="0" customWidth="1"/>
    <col min="2" max="2" width="52.8515625" style="48" customWidth="1"/>
    <col min="3" max="3" width="2.8515625" style="0" customWidth="1"/>
    <col min="4" max="4" width="17.7109375" style="0" customWidth="1"/>
    <col min="5" max="5" width="1.7109375" style="0" customWidth="1"/>
    <col min="6" max="6" width="17.57421875" style="0" customWidth="1"/>
    <col min="7" max="7" width="2.140625" style="0" customWidth="1"/>
    <col min="8" max="8" width="17.7109375" style="0" customWidth="1"/>
    <col min="9" max="9" width="2.00390625" style="0" customWidth="1"/>
    <col min="10" max="10" width="17.57421875" style="48" customWidth="1"/>
    <col min="11" max="11" width="2.421875" style="0" customWidth="1"/>
    <col min="12" max="12" width="8.00390625" style="0" customWidth="1"/>
    <col min="13" max="13" width="20.57421875" style="0" customWidth="1"/>
    <col min="14" max="14" width="5.8515625" style="0" customWidth="1"/>
    <col min="15" max="15" width="16.28125" style="0" bestFit="1" customWidth="1"/>
    <col min="16" max="16" width="16.8515625" style="0" bestFit="1" customWidth="1"/>
  </cols>
  <sheetData>
    <row r="1" ht="12.75">
      <c r="B1" s="47" t="s">
        <v>62</v>
      </c>
    </row>
    <row r="2" ht="12.75">
      <c r="B2" s="49" t="s">
        <v>36</v>
      </c>
    </row>
    <row r="3" spans="2:5" ht="12.75">
      <c r="B3" s="49" t="s">
        <v>158</v>
      </c>
      <c r="E3" s="1"/>
    </row>
    <row r="4" spans="2:5" ht="12.75">
      <c r="B4" s="49"/>
      <c r="E4" s="1"/>
    </row>
    <row r="5" spans="2:5" ht="12.75">
      <c r="B5" s="15"/>
      <c r="E5" s="1"/>
    </row>
    <row r="6" spans="2:5" ht="12.75">
      <c r="B6" s="15"/>
      <c r="E6" s="1"/>
    </row>
    <row r="7" spans="2:10" ht="15.75">
      <c r="B7" s="11"/>
      <c r="E7" s="1"/>
      <c r="H7" s="93" t="s">
        <v>82</v>
      </c>
      <c r="I7" s="93"/>
      <c r="J7" s="93"/>
    </row>
    <row r="8" spans="2:10" ht="12.75">
      <c r="B8" s="35"/>
      <c r="C8" s="4"/>
      <c r="D8" s="93" t="s">
        <v>0</v>
      </c>
      <c r="E8" s="93"/>
      <c r="F8" s="93"/>
      <c r="G8" s="16"/>
      <c r="H8" s="94" t="s">
        <v>1</v>
      </c>
      <c r="I8" s="94"/>
      <c r="J8" s="94"/>
    </row>
    <row r="9" spans="2:10" ht="12.75">
      <c r="B9" s="35"/>
      <c r="C9" s="12"/>
      <c r="D9" s="93" t="s">
        <v>2</v>
      </c>
      <c r="E9" s="93"/>
      <c r="F9" s="93"/>
      <c r="G9" s="2"/>
      <c r="H9" s="94" t="s">
        <v>172</v>
      </c>
      <c r="I9" s="94"/>
      <c r="J9" s="94"/>
    </row>
    <row r="10" spans="2:10" ht="12.75">
      <c r="B10" s="35"/>
      <c r="C10" s="12"/>
      <c r="D10" s="2" t="s">
        <v>3</v>
      </c>
      <c r="E10" s="2"/>
      <c r="F10" s="2" t="s">
        <v>81</v>
      </c>
      <c r="G10" s="2"/>
      <c r="H10" s="2" t="s">
        <v>3</v>
      </c>
      <c r="I10" s="3"/>
      <c r="J10" s="81" t="s">
        <v>81</v>
      </c>
    </row>
    <row r="11" spans="2:10" ht="12.75">
      <c r="B11" s="35"/>
      <c r="C11" s="12"/>
      <c r="D11" s="2" t="s">
        <v>4</v>
      </c>
      <c r="E11" s="2"/>
      <c r="F11" s="2" t="s">
        <v>65</v>
      </c>
      <c r="G11" s="4"/>
      <c r="H11" s="3"/>
      <c r="I11" s="5"/>
      <c r="J11" s="81" t="s">
        <v>65</v>
      </c>
    </row>
    <row r="12" spans="2:10" ht="12.75">
      <c r="B12" s="35"/>
      <c r="C12" s="12"/>
      <c r="D12" s="2" t="s">
        <v>6</v>
      </c>
      <c r="E12" s="2"/>
      <c r="F12" s="2" t="s">
        <v>4</v>
      </c>
      <c r="G12" s="4"/>
      <c r="H12" s="3" t="s">
        <v>7</v>
      </c>
      <c r="I12" s="6"/>
      <c r="J12" s="32" t="s">
        <v>5</v>
      </c>
    </row>
    <row r="13" spans="2:10" ht="12.75">
      <c r="B13" s="35"/>
      <c r="C13" s="12"/>
      <c r="D13" s="2"/>
      <c r="E13" s="5"/>
      <c r="F13" s="2" t="s">
        <v>6</v>
      </c>
      <c r="G13" s="4"/>
      <c r="H13" s="3"/>
      <c r="I13" s="6"/>
      <c r="J13" s="32" t="s">
        <v>7</v>
      </c>
    </row>
    <row r="14" spans="2:10" ht="12.75">
      <c r="B14" s="35"/>
      <c r="C14" s="12"/>
      <c r="D14" s="7" t="s">
        <v>151</v>
      </c>
      <c r="E14" s="8"/>
      <c r="F14" s="7" t="s">
        <v>152</v>
      </c>
      <c r="G14" s="4"/>
      <c r="H14" s="7" t="s">
        <v>151</v>
      </c>
      <c r="I14" s="8"/>
      <c r="J14" s="7" t="s">
        <v>152</v>
      </c>
    </row>
    <row r="15" spans="2:10" ht="12.75">
      <c r="B15" s="35"/>
      <c r="C15" s="12"/>
      <c r="D15" s="44" t="s">
        <v>8</v>
      </c>
      <c r="E15" s="5"/>
      <c r="F15" s="44" t="s">
        <v>8</v>
      </c>
      <c r="G15" s="2"/>
      <c r="H15" s="45" t="s">
        <v>8</v>
      </c>
      <c r="I15" s="6"/>
      <c r="J15" s="40" t="s">
        <v>8</v>
      </c>
    </row>
    <row r="16" spans="2:10" ht="12.75">
      <c r="B16" s="35"/>
      <c r="C16" s="12"/>
      <c r="D16" s="5"/>
      <c r="E16" s="5"/>
      <c r="F16" s="5"/>
      <c r="G16" s="2"/>
      <c r="H16" s="6"/>
      <c r="I16" s="6"/>
      <c r="J16" s="39"/>
    </row>
    <row r="17" spans="2:54" ht="12.75">
      <c r="B17" s="35" t="s">
        <v>9</v>
      </c>
      <c r="C17" s="12"/>
      <c r="D17" s="13">
        <v>27451773.019999996</v>
      </c>
      <c r="E17" s="13"/>
      <c r="F17" s="17">
        <v>26641555</v>
      </c>
      <c r="G17" s="13"/>
      <c r="H17" s="13">
        <v>114592790.72</v>
      </c>
      <c r="I17" s="13"/>
      <c r="J17" s="36">
        <v>101632122</v>
      </c>
      <c r="K17" s="9"/>
      <c r="L17" s="9"/>
      <c r="M17" s="9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2:54" ht="12.75">
      <c r="B18" s="35"/>
      <c r="C18" s="12"/>
      <c r="D18" s="13"/>
      <c r="E18" s="13"/>
      <c r="F18" s="17"/>
      <c r="G18" s="13"/>
      <c r="H18" s="13"/>
      <c r="I18" s="13"/>
      <c r="J18" s="36"/>
      <c r="K18" s="9"/>
      <c r="L18" s="9"/>
      <c r="M18" s="9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2:54" ht="12.75">
      <c r="B19" s="35" t="s">
        <v>10</v>
      </c>
      <c r="C19" s="12"/>
      <c r="D19" s="18">
        <v>-18354402.68999999</v>
      </c>
      <c r="E19" s="13"/>
      <c r="F19" s="19">
        <f>-20545294.4-2323.5</f>
        <v>-20547617.9</v>
      </c>
      <c r="G19" s="13"/>
      <c r="H19" s="18">
        <v>-83176144.88</v>
      </c>
      <c r="I19" s="13"/>
      <c r="J19" s="55">
        <f>-75523396.88-1076479.62-2323.5</f>
        <v>-76602200</v>
      </c>
      <c r="K19" s="9"/>
      <c r="L19" s="9"/>
      <c r="M19" s="9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2:54" ht="12.75">
      <c r="B20" s="35"/>
      <c r="C20" s="12"/>
      <c r="D20" s="13">
        <v>9097370.330000006</v>
      </c>
      <c r="E20" s="13"/>
      <c r="F20" s="17">
        <f>F17+F19</f>
        <v>6093937.1000000015</v>
      </c>
      <c r="G20" s="13"/>
      <c r="H20" s="13">
        <v>31416645.840000004</v>
      </c>
      <c r="I20" s="13"/>
      <c r="J20" s="36">
        <f>J17+J19</f>
        <v>25029922</v>
      </c>
      <c r="K20" s="9"/>
      <c r="L20" s="9"/>
      <c r="M20" s="9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2:54" ht="12.75">
      <c r="B21" s="35"/>
      <c r="C21" s="12"/>
      <c r="D21" s="13"/>
      <c r="E21" s="13"/>
      <c r="F21" s="17"/>
      <c r="G21" s="13"/>
      <c r="H21" s="13"/>
      <c r="I21" s="13"/>
      <c r="J21" s="36"/>
      <c r="K21" s="9"/>
      <c r="L21" s="9"/>
      <c r="M21" s="9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2:54" ht="12.75">
      <c r="B22" s="35" t="s">
        <v>66</v>
      </c>
      <c r="C22" s="12"/>
      <c r="D22" s="13">
        <f>-1184305.88-81000+26627.48</f>
        <v>-1238678.4</v>
      </c>
      <c r="E22" s="13"/>
      <c r="F22" s="17">
        <v>-1186223.14</v>
      </c>
      <c r="G22" s="13"/>
      <c r="H22" s="92">
        <v>-4276399.52</v>
      </c>
      <c r="I22" s="13"/>
      <c r="J22" s="29">
        <v>-3877240</v>
      </c>
      <c r="K22" s="9"/>
      <c r="L22" s="9"/>
      <c r="M22" s="9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2:54" ht="12.75">
      <c r="B23" s="35"/>
      <c r="C23" s="12"/>
      <c r="D23" s="13"/>
      <c r="E23" s="13"/>
      <c r="F23" s="17"/>
      <c r="G23" s="13"/>
      <c r="H23" s="13"/>
      <c r="I23" s="13"/>
      <c r="J23" s="36"/>
      <c r="K23" s="9"/>
      <c r="L23" s="9"/>
      <c r="M23" s="9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2:54" ht="12.75">
      <c r="B24" s="35" t="s">
        <v>11</v>
      </c>
      <c r="C24" s="12"/>
      <c r="D24" s="18">
        <v>-78189.37</v>
      </c>
      <c r="E24" s="13"/>
      <c r="F24" s="19">
        <v>-53383.62</v>
      </c>
      <c r="G24" s="13"/>
      <c r="H24" s="18">
        <v>-435207</v>
      </c>
      <c r="I24" s="13"/>
      <c r="J24" s="55">
        <v>-349626</v>
      </c>
      <c r="K24" s="9"/>
      <c r="L24" s="9"/>
      <c r="M24" s="9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2:54" ht="12.75">
      <c r="B25" s="35"/>
      <c r="C25" s="12"/>
      <c r="D25" s="20"/>
      <c r="E25" s="13"/>
      <c r="F25" s="21"/>
      <c r="G25" s="13"/>
      <c r="H25" s="20"/>
      <c r="I25" s="13"/>
      <c r="J25" s="52"/>
      <c r="K25" s="9"/>
      <c r="L25" s="9"/>
      <c r="M25" s="9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2:54" ht="12.75">
      <c r="B26" s="35" t="s">
        <v>12</v>
      </c>
      <c r="C26" s="12"/>
      <c r="D26" s="13">
        <f>D20+D22+D24</f>
        <v>7780502.560000005</v>
      </c>
      <c r="E26" s="13"/>
      <c r="F26" s="17">
        <f>F20+F22+F24</f>
        <v>4854330.340000002</v>
      </c>
      <c r="G26" s="13"/>
      <c r="H26" s="13">
        <f>H20+H22+H24</f>
        <v>26705039.320000004</v>
      </c>
      <c r="I26" s="13"/>
      <c r="J26" s="36">
        <f>J20+J22+J24</f>
        <v>20803056</v>
      </c>
      <c r="K26" s="9"/>
      <c r="L26" s="9"/>
      <c r="M26" s="9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2:54" ht="12.75">
      <c r="B27" s="35" t="s">
        <v>67</v>
      </c>
      <c r="C27" s="12"/>
      <c r="D27" s="13"/>
      <c r="E27" s="13"/>
      <c r="F27" s="17"/>
      <c r="G27" s="13"/>
      <c r="H27" s="13"/>
      <c r="I27" s="13"/>
      <c r="J27" s="36"/>
      <c r="K27" s="9"/>
      <c r="L27" s="9"/>
      <c r="M27" s="9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2:54" ht="12.75">
      <c r="B28" s="35"/>
      <c r="C28" s="12"/>
      <c r="D28" s="13"/>
      <c r="E28" s="13"/>
      <c r="F28" s="17"/>
      <c r="G28" s="13"/>
      <c r="H28" s="13"/>
      <c r="I28" s="13"/>
      <c r="J28" s="36"/>
      <c r="K28" s="9"/>
      <c r="L28" s="9"/>
      <c r="M28" s="9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2:54" ht="12.75">
      <c r="B29" s="35" t="s">
        <v>13</v>
      </c>
      <c r="C29" s="12"/>
      <c r="D29" s="18">
        <v>166975.77845674602</v>
      </c>
      <c r="E29" s="13"/>
      <c r="F29" s="19">
        <v>391014</v>
      </c>
      <c r="G29" s="13"/>
      <c r="H29" s="18">
        <v>1000279.098456746</v>
      </c>
      <c r="I29" s="13"/>
      <c r="J29" s="55">
        <v>1426907</v>
      </c>
      <c r="K29" s="9"/>
      <c r="L29" s="9"/>
      <c r="M29" s="9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2:54" ht="12.75">
      <c r="B30" s="35"/>
      <c r="C30" s="12"/>
      <c r="D30" s="20"/>
      <c r="E30" s="13"/>
      <c r="F30" s="21"/>
      <c r="G30" s="13"/>
      <c r="H30" s="20"/>
      <c r="I30" s="13"/>
      <c r="J30" s="52"/>
      <c r="K30" s="9"/>
      <c r="L30" s="9"/>
      <c r="M30" s="9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2:54" ht="12.75">
      <c r="B31" s="35" t="s">
        <v>68</v>
      </c>
      <c r="C31" s="12"/>
      <c r="D31" s="13">
        <f>D26+D29</f>
        <v>7947478.338456751</v>
      </c>
      <c r="E31" s="13"/>
      <c r="F31" s="17">
        <f>F26+F29</f>
        <v>5245344.340000002</v>
      </c>
      <c r="G31" s="13"/>
      <c r="H31" s="13">
        <f>H26+H29</f>
        <v>27705318.418456748</v>
      </c>
      <c r="I31" s="13"/>
      <c r="J31" s="36">
        <f>J26+J29</f>
        <v>22229963</v>
      </c>
      <c r="K31" s="9"/>
      <c r="L31" s="9"/>
      <c r="M31" s="9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2:54" ht="12.75">
      <c r="B32" s="35" t="s">
        <v>14</v>
      </c>
      <c r="C32" s="12"/>
      <c r="D32" s="13"/>
      <c r="E32" s="13"/>
      <c r="F32" s="17"/>
      <c r="G32" s="13"/>
      <c r="H32" s="13"/>
      <c r="I32" s="13"/>
      <c r="J32" s="36"/>
      <c r="K32" s="9"/>
      <c r="L32" s="9"/>
      <c r="M32" s="9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2:54" ht="12.75">
      <c r="B33" s="35"/>
      <c r="C33" s="12"/>
      <c r="D33" s="13"/>
      <c r="E33" s="13"/>
      <c r="F33" s="17"/>
      <c r="G33" s="13"/>
      <c r="H33" s="13"/>
      <c r="I33" s="13"/>
      <c r="J33" s="36"/>
      <c r="K33" s="9"/>
      <c r="L33" s="9"/>
      <c r="M33" s="9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2:54" ht="12.75">
      <c r="B34" s="35" t="s">
        <v>15</v>
      </c>
      <c r="C34" s="12"/>
      <c r="D34" s="13">
        <v>-204870.24</v>
      </c>
      <c r="E34" s="13"/>
      <c r="F34" s="17">
        <v>-264660</v>
      </c>
      <c r="G34" s="13"/>
      <c r="H34" s="13">
        <v>-822091</v>
      </c>
      <c r="I34" s="13"/>
      <c r="J34" s="36">
        <v>-1079265</v>
      </c>
      <c r="K34" s="9"/>
      <c r="L34" s="9"/>
      <c r="M34" s="9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2:54" ht="12.75">
      <c r="B35" s="35"/>
      <c r="C35" s="12"/>
      <c r="D35" s="13"/>
      <c r="E35" s="13"/>
      <c r="F35" s="17"/>
      <c r="G35" s="13"/>
      <c r="H35" s="13"/>
      <c r="I35" s="13"/>
      <c r="J35" s="36"/>
      <c r="K35" s="9"/>
      <c r="L35" s="9"/>
      <c r="M35" s="9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2:54" ht="12.75">
      <c r="B36" s="35" t="s">
        <v>40</v>
      </c>
      <c r="C36" s="12"/>
      <c r="D36" s="18">
        <v>-1631083.5</v>
      </c>
      <c r="E36" s="13"/>
      <c r="F36" s="19">
        <f>-1460163.5+2323.5</f>
        <v>-1457840</v>
      </c>
      <c r="G36" s="13"/>
      <c r="H36" s="18">
        <v>-6057883.12</v>
      </c>
      <c r="I36" s="13"/>
      <c r="J36" s="31">
        <f>-4981403.5+2323.5</f>
        <v>-4979080</v>
      </c>
      <c r="K36" s="9"/>
      <c r="L36" s="9"/>
      <c r="M36" s="9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2:54" ht="12.75">
      <c r="B37" s="35"/>
      <c r="C37" s="12"/>
      <c r="D37" s="20"/>
      <c r="E37" s="13"/>
      <c r="F37" s="21"/>
      <c r="G37" s="13"/>
      <c r="H37" s="20"/>
      <c r="I37" s="13"/>
      <c r="J37" s="52"/>
      <c r="K37" s="9"/>
      <c r="L37" s="9"/>
      <c r="M37" s="9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2:54" ht="12.75">
      <c r="B38" s="35" t="s">
        <v>92</v>
      </c>
      <c r="C38" s="12"/>
      <c r="D38" s="13">
        <f>D31+D34+D36</f>
        <v>6111524.598456751</v>
      </c>
      <c r="E38" s="13"/>
      <c r="F38" s="17">
        <f>F31+F34+F36</f>
        <v>3522844.3400000017</v>
      </c>
      <c r="G38" s="13"/>
      <c r="H38" s="13">
        <f>H31+H34+H36</f>
        <v>20825344.298456747</v>
      </c>
      <c r="I38" s="13"/>
      <c r="J38" s="36">
        <f>J31+J34+J36</f>
        <v>16171618</v>
      </c>
      <c r="K38" s="9"/>
      <c r="L38" s="9"/>
      <c r="M38" s="9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2:54" ht="12.75">
      <c r="B39" s="35" t="s">
        <v>93</v>
      </c>
      <c r="C39" s="12"/>
      <c r="D39" s="13"/>
      <c r="E39" s="13"/>
      <c r="F39" s="17"/>
      <c r="G39" s="13"/>
      <c r="H39" s="13"/>
      <c r="I39" s="13"/>
      <c r="J39" s="36"/>
      <c r="K39" s="9"/>
      <c r="L39" s="9"/>
      <c r="M39" s="9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2:54" ht="12.75">
      <c r="B40" s="35"/>
      <c r="C40" s="12"/>
      <c r="D40" s="13"/>
      <c r="E40" s="13"/>
      <c r="F40" s="17"/>
      <c r="G40" s="20"/>
      <c r="H40" s="13"/>
      <c r="I40" s="13"/>
      <c r="J40" s="36"/>
      <c r="K40" s="9"/>
      <c r="L40" s="9"/>
      <c r="M40" s="9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2:54" ht="12.75">
      <c r="B41" s="35" t="s">
        <v>96</v>
      </c>
      <c r="C41" s="12"/>
      <c r="D41" s="18">
        <v>1846045.26</v>
      </c>
      <c r="E41" s="18"/>
      <c r="F41" s="19">
        <v>0</v>
      </c>
      <c r="G41" s="20"/>
      <c r="H41" s="18">
        <v>5721753</v>
      </c>
      <c r="I41" s="18"/>
      <c r="J41" s="55">
        <v>0</v>
      </c>
      <c r="K41" s="9"/>
      <c r="L41" s="9"/>
      <c r="M41" s="9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2:54" ht="12.75">
      <c r="B42" s="35"/>
      <c r="C42" s="12"/>
      <c r="D42" s="13"/>
      <c r="E42" s="13"/>
      <c r="F42" s="17"/>
      <c r="G42" s="20"/>
      <c r="H42" s="13"/>
      <c r="I42" s="13"/>
      <c r="J42" s="36"/>
      <c r="K42" s="9"/>
      <c r="L42" s="9"/>
      <c r="M42" s="9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2:54" ht="12.75">
      <c r="B43" s="35" t="s">
        <v>102</v>
      </c>
      <c r="C43" s="12"/>
      <c r="D43" s="13">
        <f>D38+D41</f>
        <v>7957569.85845675</v>
      </c>
      <c r="E43" s="13"/>
      <c r="F43" s="17">
        <v>3522844.34</v>
      </c>
      <c r="G43" s="20"/>
      <c r="H43" s="13">
        <f>H38+H41</f>
        <v>26547097.298456747</v>
      </c>
      <c r="I43" s="13"/>
      <c r="J43" s="36">
        <v>16171618.000000004</v>
      </c>
      <c r="K43" s="9"/>
      <c r="L43" s="9"/>
      <c r="M43" s="9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2:54" ht="12.75">
      <c r="B44" s="35"/>
      <c r="C44" s="12"/>
      <c r="D44" s="13"/>
      <c r="E44" s="13"/>
      <c r="F44" s="17"/>
      <c r="G44" s="13"/>
      <c r="H44" s="13"/>
      <c r="I44" s="13"/>
      <c r="J44" s="36"/>
      <c r="K44" s="9"/>
      <c r="L44" s="9"/>
      <c r="M44" s="9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2:54" ht="12.75">
      <c r="B45" s="35" t="s">
        <v>138</v>
      </c>
      <c r="C45" s="12"/>
      <c r="D45" s="13">
        <v>-298595.6415117334</v>
      </c>
      <c r="E45" s="13"/>
      <c r="F45" s="17">
        <v>176207</v>
      </c>
      <c r="G45" s="13"/>
      <c r="H45" s="13">
        <v>-1544293.9815117335</v>
      </c>
      <c r="I45" s="13"/>
      <c r="J45" s="36">
        <v>-483629</v>
      </c>
      <c r="K45" s="9"/>
      <c r="L45" s="9"/>
      <c r="M45" s="9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2:54" ht="12.75">
      <c r="B46" s="35" t="s">
        <v>94</v>
      </c>
      <c r="C46" s="12"/>
      <c r="D46" s="13"/>
      <c r="E46" s="13"/>
      <c r="F46" s="17"/>
      <c r="G46" s="13"/>
      <c r="H46" s="13"/>
      <c r="I46" s="13"/>
      <c r="J46" s="36"/>
      <c r="K46" s="9"/>
      <c r="L46" s="9"/>
      <c r="M46" s="9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2:54" ht="12.75">
      <c r="B47" s="35" t="s">
        <v>139</v>
      </c>
      <c r="C47" s="12"/>
      <c r="D47" s="13">
        <v>9124.78</v>
      </c>
      <c r="E47" s="13"/>
      <c r="F47" s="17">
        <v>0</v>
      </c>
      <c r="G47" s="13"/>
      <c r="H47" s="13">
        <v>0</v>
      </c>
      <c r="I47" s="13"/>
      <c r="J47" s="36">
        <v>0</v>
      </c>
      <c r="K47" s="9"/>
      <c r="L47" s="9"/>
      <c r="M47" s="9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2:54" ht="12.75">
      <c r="B48" s="35"/>
      <c r="C48" s="12"/>
      <c r="D48" s="13"/>
      <c r="E48" s="13"/>
      <c r="F48" s="17"/>
      <c r="G48" s="13"/>
      <c r="H48" s="13"/>
      <c r="I48" s="13"/>
      <c r="J48" s="36"/>
      <c r="K48" s="9"/>
      <c r="L48" s="9"/>
      <c r="M48" s="9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2:54" ht="12.75">
      <c r="B49" s="35" t="s">
        <v>103</v>
      </c>
      <c r="C49" s="12"/>
      <c r="D49" s="14">
        <f>D43+D45+D47</f>
        <v>7668098.996945017</v>
      </c>
      <c r="E49" s="13"/>
      <c r="F49" s="22">
        <v>3699051.34</v>
      </c>
      <c r="G49" s="13"/>
      <c r="H49" s="14">
        <f>H43+H45</f>
        <v>25002803.316945013</v>
      </c>
      <c r="I49" s="13"/>
      <c r="J49" s="83">
        <v>15687989.000000004</v>
      </c>
      <c r="K49" s="9"/>
      <c r="L49" s="9"/>
      <c r="M49" s="9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2:54" ht="12.75">
      <c r="B50" s="35"/>
      <c r="C50" s="12"/>
      <c r="D50" s="20"/>
      <c r="E50" s="13"/>
      <c r="F50" s="21"/>
      <c r="G50" s="13"/>
      <c r="H50" s="20"/>
      <c r="I50" s="13"/>
      <c r="J50" s="52"/>
      <c r="K50" s="9"/>
      <c r="L50" s="9"/>
      <c r="M50" s="9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2:54" ht="12.75">
      <c r="B51" s="35" t="s">
        <v>132</v>
      </c>
      <c r="C51" s="12"/>
      <c r="D51" s="20">
        <v>0</v>
      </c>
      <c r="E51" s="13"/>
      <c r="F51" s="21">
        <v>0</v>
      </c>
      <c r="G51" s="13"/>
      <c r="H51" s="20">
        <v>0</v>
      </c>
      <c r="I51" s="13"/>
      <c r="J51" s="52">
        <v>-10836021</v>
      </c>
      <c r="K51" s="9"/>
      <c r="L51" s="9"/>
      <c r="M51" s="9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2:54" ht="12.75">
      <c r="B52" s="35"/>
      <c r="C52" s="12"/>
      <c r="D52" s="20"/>
      <c r="E52" s="13"/>
      <c r="F52" s="21"/>
      <c r="G52" s="13"/>
      <c r="H52" s="20"/>
      <c r="I52" s="13"/>
      <c r="J52" s="52"/>
      <c r="K52" s="9"/>
      <c r="L52" s="9"/>
      <c r="M52" s="9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2:54" ht="12.75">
      <c r="B53" s="35" t="s">
        <v>69</v>
      </c>
      <c r="C53" s="12"/>
      <c r="D53" s="24">
        <v>0</v>
      </c>
      <c r="E53" s="24"/>
      <c r="F53" s="17">
        <v>0</v>
      </c>
      <c r="G53" s="24"/>
      <c r="H53" s="13">
        <v>0</v>
      </c>
      <c r="I53" s="24"/>
      <c r="J53" s="36">
        <v>49</v>
      </c>
      <c r="K53" s="9"/>
      <c r="L53" s="9"/>
      <c r="M53" s="92"/>
      <c r="N53" s="9"/>
      <c r="O53" s="92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2:54" ht="12.75">
      <c r="B54" s="35"/>
      <c r="C54" s="12"/>
      <c r="D54" s="24"/>
      <c r="E54" s="24"/>
      <c r="F54" s="24"/>
      <c r="G54" s="24"/>
      <c r="H54" s="24"/>
      <c r="I54" s="24"/>
      <c r="J54" s="84"/>
      <c r="K54" s="9"/>
      <c r="L54" s="9"/>
      <c r="M54" s="9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2:54" ht="13.5" thickBot="1">
      <c r="B55" s="35" t="s">
        <v>70</v>
      </c>
      <c r="C55" s="12"/>
      <c r="D55" s="26">
        <f>D49+D51+D53</f>
        <v>7668098.996945017</v>
      </c>
      <c r="E55" s="24"/>
      <c r="F55" s="27">
        <v>3699051.34</v>
      </c>
      <c r="G55" s="24"/>
      <c r="H55" s="26">
        <f>H49+H51+H53</f>
        <v>25002803.316945013</v>
      </c>
      <c r="I55" s="24"/>
      <c r="J55" s="58">
        <v>4852017</v>
      </c>
      <c r="K55" s="9"/>
      <c r="L55" s="9"/>
      <c r="M55" s="9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2:54" ht="13.5" thickTop="1">
      <c r="B56" s="35"/>
      <c r="C56" s="12"/>
      <c r="D56" s="23"/>
      <c r="E56" s="23"/>
      <c r="F56" s="23"/>
      <c r="G56" s="23"/>
      <c r="H56" s="23"/>
      <c r="I56" s="23"/>
      <c r="J56" s="8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2:54" ht="12.75">
      <c r="B57" s="35"/>
      <c r="C57" s="12"/>
      <c r="D57" s="24"/>
      <c r="E57" s="24"/>
      <c r="F57" s="24"/>
      <c r="G57" s="24"/>
      <c r="H57" s="24"/>
      <c r="I57" s="24"/>
      <c r="J57" s="8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2:54" ht="12.75">
      <c r="B58" s="35" t="s">
        <v>100</v>
      </c>
      <c r="C58" s="12"/>
      <c r="D58" s="24"/>
      <c r="E58" s="24"/>
      <c r="F58" s="21"/>
      <c r="G58" s="24"/>
      <c r="H58" s="24"/>
      <c r="I58" s="24"/>
      <c r="J58" s="52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2:54" ht="12.75">
      <c r="B59" s="35" t="s">
        <v>54</v>
      </c>
      <c r="C59" s="12"/>
      <c r="D59" s="30">
        <f>D55/'BALANCE SHEET'!C43/10*100</f>
        <v>1.0504245201294544</v>
      </c>
      <c r="E59" s="24"/>
      <c r="F59" s="25">
        <v>0.58</v>
      </c>
      <c r="G59" s="24"/>
      <c r="H59" s="30">
        <f>H55/'BALANCE SHEET'!C43/10*100</f>
        <v>3.42504155026644</v>
      </c>
      <c r="I59" s="24"/>
      <c r="J59" s="84">
        <v>2.04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2:54" ht="12.75">
      <c r="B60" s="35" t="s">
        <v>55</v>
      </c>
      <c r="C60" s="12"/>
      <c r="D60" s="30">
        <f>D55/('BALANCE SHEET'!C43*10+7415000)*100</f>
        <v>1.0398620853854366</v>
      </c>
      <c r="E60" s="24"/>
      <c r="F60" s="77">
        <v>0.58</v>
      </c>
      <c r="G60" s="78"/>
      <c r="H60" s="77">
        <f>'P &amp; L '!H55/('BALANCE SHEET'!C43*10+7415000)*100</f>
        <v>3.3906014004251355</v>
      </c>
      <c r="I60" s="78"/>
      <c r="J60" s="86">
        <v>2.03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2:54" ht="12.75">
      <c r="B61" s="35"/>
      <c r="C61" s="12"/>
      <c r="D61" s="24"/>
      <c r="E61" s="24"/>
      <c r="F61" s="28"/>
      <c r="G61" s="24"/>
      <c r="H61" s="24"/>
      <c r="I61" s="24"/>
      <c r="J61" s="84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2:54" ht="12.75">
      <c r="B62" s="70"/>
      <c r="C62" s="12"/>
      <c r="D62" s="24"/>
      <c r="E62" s="24"/>
      <c r="F62" s="28"/>
      <c r="G62" s="24"/>
      <c r="H62" s="24"/>
      <c r="I62" s="24"/>
      <c r="J62" s="84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2:54" ht="12.75">
      <c r="B63" s="35" t="s">
        <v>101</v>
      </c>
      <c r="C63" s="12"/>
      <c r="D63" s="24"/>
      <c r="E63" s="24"/>
      <c r="F63" s="24"/>
      <c r="G63" s="24"/>
      <c r="H63" s="24"/>
      <c r="I63" s="24"/>
      <c r="J63" s="84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2:54" ht="12.75">
      <c r="B64" s="35" t="s">
        <v>166</v>
      </c>
      <c r="C64" s="12"/>
      <c r="D64" s="24"/>
      <c r="E64" s="24"/>
      <c r="F64" s="24"/>
      <c r="G64" s="24"/>
      <c r="H64" s="24"/>
      <c r="I64" s="24"/>
      <c r="J64" s="84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2:54" ht="12.75">
      <c r="B65" s="35"/>
      <c r="C65" s="12"/>
      <c r="D65" s="24"/>
      <c r="E65" s="24"/>
      <c r="F65" s="24"/>
      <c r="G65" s="24"/>
      <c r="H65" s="24"/>
      <c r="I65" s="24"/>
      <c r="J65" s="84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2:6" s="48" customFormat="1" ht="12.75">
      <c r="B66" s="35"/>
      <c r="D66" s="61"/>
      <c r="E66" s="61"/>
      <c r="F66" s="61"/>
    </row>
    <row r="67" spans="2:6" s="48" customFormat="1" ht="12.75">
      <c r="B67" s="47" t="s">
        <v>117</v>
      </c>
      <c r="C67" s="35"/>
      <c r="D67" s="29"/>
      <c r="E67" s="29"/>
      <c r="F67" s="29"/>
    </row>
    <row r="68" spans="2:6" s="48" customFormat="1" ht="12.75">
      <c r="B68" s="47"/>
      <c r="C68" s="35"/>
      <c r="D68" s="29"/>
      <c r="E68" s="29"/>
      <c r="F68" s="29"/>
    </row>
    <row r="69" spans="2:6" s="48" customFormat="1" ht="12.75">
      <c r="B69" s="35"/>
      <c r="C69" s="35"/>
      <c r="D69" s="40" t="s">
        <v>8</v>
      </c>
      <c r="E69" s="29"/>
      <c r="F69" s="29"/>
    </row>
    <row r="70" spans="2:6" ht="15">
      <c r="B70" s="4" t="s">
        <v>114</v>
      </c>
      <c r="C70" s="75"/>
      <c r="D70" s="76"/>
      <c r="E70" s="12"/>
      <c r="F70" s="12"/>
    </row>
    <row r="71" spans="2:6" ht="15">
      <c r="B71" s="12" t="s">
        <v>127</v>
      </c>
      <c r="C71" s="75"/>
      <c r="D71" s="29">
        <v>66000000</v>
      </c>
      <c r="E71" s="12"/>
      <c r="F71" s="12"/>
    </row>
    <row r="72" spans="2:6" ht="15">
      <c r="B72" s="12" t="s">
        <v>128</v>
      </c>
      <c r="C72" s="75"/>
      <c r="D72" s="33">
        <v>-40700000</v>
      </c>
      <c r="E72" s="12"/>
      <c r="F72" s="12"/>
    </row>
    <row r="73" spans="2:6" ht="15">
      <c r="B73" s="12" t="s">
        <v>129</v>
      </c>
      <c r="C73" s="75"/>
      <c r="D73" s="31"/>
      <c r="E73" s="12"/>
      <c r="F73" s="12"/>
    </row>
    <row r="74" spans="2:6" s="48" customFormat="1" ht="12.75">
      <c r="B74" s="35" t="s">
        <v>126</v>
      </c>
      <c r="C74" s="35"/>
      <c r="D74" s="29">
        <v>25300000</v>
      </c>
      <c r="E74" s="29"/>
      <c r="F74" s="29"/>
    </row>
    <row r="75" spans="2:6" s="48" customFormat="1" ht="12.75">
      <c r="B75" s="35" t="s">
        <v>131</v>
      </c>
      <c r="C75" s="35"/>
      <c r="D75" s="29">
        <v>5721753</v>
      </c>
      <c r="E75" s="29"/>
      <c r="F75" s="29"/>
    </row>
    <row r="76" spans="2:6" s="48" customFormat="1" ht="13.5" thickBot="1">
      <c r="B76" s="35"/>
      <c r="C76" s="35"/>
      <c r="D76" s="57">
        <v>31021753</v>
      </c>
      <c r="E76" s="29"/>
      <c r="F76" s="29"/>
    </row>
    <row r="77" spans="2:6" s="48" customFormat="1" ht="13.5" thickTop="1">
      <c r="B77" s="35"/>
      <c r="C77" s="35"/>
      <c r="D77" s="29"/>
      <c r="E77" s="29"/>
      <c r="F77" s="29"/>
    </row>
    <row r="78" spans="2:6" s="48" customFormat="1" ht="12.75">
      <c r="B78" s="35" t="s">
        <v>118</v>
      </c>
      <c r="C78" s="35"/>
      <c r="D78" s="29"/>
      <c r="E78" s="29"/>
      <c r="F78" s="29"/>
    </row>
    <row r="79" spans="2:6" s="48" customFormat="1" ht="12.75">
      <c r="B79" s="35" t="s">
        <v>119</v>
      </c>
      <c r="C79" s="35"/>
      <c r="D79" s="29">
        <v>25773614.59187359</v>
      </c>
      <c r="E79" s="29"/>
      <c r="F79" s="29"/>
    </row>
    <row r="80" spans="2:6" s="48" customFormat="1" ht="12.75">
      <c r="B80" s="35" t="s">
        <v>120</v>
      </c>
      <c r="C80" s="35"/>
      <c r="D80" s="29">
        <v>5248138.408126411</v>
      </c>
      <c r="E80" s="29"/>
      <c r="F80" s="29"/>
    </row>
    <row r="81" spans="2:6" s="48" customFormat="1" ht="13.5" thickBot="1">
      <c r="B81" s="35"/>
      <c r="C81" s="35"/>
      <c r="D81" s="57">
        <v>31021753</v>
      </c>
      <c r="E81" s="29"/>
      <c r="F81" s="29"/>
    </row>
    <row r="82" spans="2:6" s="48" customFormat="1" ht="13.5" thickTop="1">
      <c r="B82" s="35"/>
      <c r="C82" s="35"/>
      <c r="D82" s="29"/>
      <c r="E82" s="29"/>
      <c r="F82" s="29"/>
    </row>
    <row r="83" spans="2:6" s="48" customFormat="1" ht="12.75">
      <c r="B83" s="35" t="s">
        <v>167</v>
      </c>
      <c r="C83" s="35"/>
      <c r="D83" s="29"/>
      <c r="E83" s="29"/>
      <c r="F83" s="29"/>
    </row>
    <row r="84" spans="2:6" s="48" customFormat="1" ht="12.75">
      <c r="B84" s="35" t="s">
        <v>130</v>
      </c>
      <c r="C84" s="35"/>
      <c r="D84" s="29"/>
      <c r="E84" s="29"/>
      <c r="F84" s="29"/>
    </row>
    <row r="85" spans="2:6" s="48" customFormat="1" ht="12.75">
      <c r="B85" s="35"/>
      <c r="C85" s="35"/>
      <c r="D85" s="29"/>
      <c r="E85" s="29"/>
      <c r="F85" s="29"/>
    </row>
    <row r="86" spans="2:9" s="48" customFormat="1" ht="12.75">
      <c r="B86" s="35" t="s">
        <v>116</v>
      </c>
      <c r="C86" s="35"/>
      <c r="D86" s="29"/>
      <c r="E86" s="29"/>
      <c r="F86" s="29"/>
      <c r="G86" s="35"/>
      <c r="H86" s="35"/>
      <c r="I86" s="35"/>
    </row>
    <row r="87" spans="2:6" s="48" customFormat="1" ht="12.75">
      <c r="B87" s="35" t="s">
        <v>108</v>
      </c>
      <c r="C87" s="35"/>
      <c r="D87" s="29"/>
      <c r="E87" s="29"/>
      <c r="F87" s="29"/>
    </row>
    <row r="88" spans="2:54" ht="12.75">
      <c r="B88" s="35"/>
      <c r="C88" s="12"/>
      <c r="D88" s="24"/>
      <c r="E88" s="24"/>
      <c r="F88" s="24"/>
      <c r="G88" s="24"/>
      <c r="H88" s="24"/>
      <c r="I88" s="24"/>
      <c r="J88" s="84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2:5" ht="15.75">
      <c r="B89" s="72"/>
      <c r="C89" s="72"/>
      <c r="D89" s="73"/>
      <c r="E89" s="74">
        <v>38533</v>
      </c>
    </row>
    <row r="90" spans="2:4" ht="15.75">
      <c r="B90" s="71"/>
      <c r="C90" s="71"/>
      <c r="D90" s="71"/>
    </row>
  </sheetData>
  <mergeCells count="5">
    <mergeCell ref="H7:J7"/>
    <mergeCell ref="H8:J8"/>
    <mergeCell ref="H9:J9"/>
    <mergeCell ref="D8:F8"/>
    <mergeCell ref="D9:F9"/>
  </mergeCells>
  <printOptions horizontalCentered="1"/>
  <pageMargins left="0.26" right="0.17" top="1" bottom="1.07" header="0.5" footer="0.5"/>
  <pageSetup horizontalDpi="600" verticalDpi="600" orientation="portrait" paperSize="9" scale="64" r:id="rId1"/>
  <rowBreaks count="1" manualBreakCount="1">
    <brk id="8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0">
      <selection activeCell="E31" sqref="E31"/>
    </sheetView>
  </sheetViews>
  <sheetFormatPr defaultColWidth="9.140625" defaultRowHeight="12.75"/>
  <cols>
    <col min="1" max="1" width="55.7109375" style="48" bestFit="1" customWidth="1"/>
    <col min="2" max="2" width="19.8515625" style="29" bestFit="1" customWidth="1"/>
    <col min="3" max="3" width="18.28125" style="65" bestFit="1" customWidth="1"/>
    <col min="4" max="4" width="11.8515625" style="48" bestFit="1" customWidth="1"/>
    <col min="5" max="16384" width="9.140625" style="48" customWidth="1"/>
  </cols>
  <sheetData>
    <row r="1" spans="1:3" ht="12.75">
      <c r="A1" s="47" t="s">
        <v>62</v>
      </c>
      <c r="C1" s="29"/>
    </row>
    <row r="2" spans="1:3" ht="12.75">
      <c r="A2" s="49" t="s">
        <v>46</v>
      </c>
      <c r="C2" s="29"/>
    </row>
    <row r="3" spans="1:3" ht="12.75">
      <c r="A3" s="49" t="s">
        <v>158</v>
      </c>
      <c r="B3" s="32"/>
      <c r="C3" s="29"/>
    </row>
    <row r="4" spans="1:3" ht="12.75">
      <c r="A4" s="49"/>
      <c r="B4" s="32"/>
      <c r="C4" s="29"/>
    </row>
    <row r="5" spans="1:3" ht="12.75">
      <c r="A5" s="15"/>
      <c r="B5" s="32"/>
      <c r="C5" s="29"/>
    </row>
    <row r="6" spans="1:3" ht="12.75">
      <c r="A6" s="15"/>
      <c r="B6" s="32"/>
      <c r="C6" s="29"/>
    </row>
    <row r="7" spans="1:3" ht="12.75">
      <c r="A7" s="15"/>
      <c r="B7" s="32" t="s">
        <v>82</v>
      </c>
      <c r="C7" s="32" t="s">
        <v>82</v>
      </c>
    </row>
    <row r="8" spans="1:3" s="63" customFormat="1" ht="25.5" customHeight="1">
      <c r="A8" s="62"/>
      <c r="B8" s="87" t="s">
        <v>150</v>
      </c>
      <c r="C8" s="88" t="s">
        <v>150</v>
      </c>
    </row>
    <row r="9" spans="1:3" ht="12.75">
      <c r="A9" s="49"/>
      <c r="B9" s="82" t="s">
        <v>151</v>
      </c>
      <c r="C9" s="82" t="s">
        <v>152</v>
      </c>
    </row>
    <row r="10" spans="1:3" ht="12.75">
      <c r="A10" s="49"/>
      <c r="B10" s="40" t="s">
        <v>8</v>
      </c>
      <c r="C10" s="40" t="s">
        <v>8</v>
      </c>
    </row>
    <row r="11" spans="1:3" ht="12.75">
      <c r="A11" s="35" t="s">
        <v>72</v>
      </c>
      <c r="C11" s="29"/>
    </row>
    <row r="12" spans="1:3" ht="12.75">
      <c r="A12" s="35" t="s">
        <v>29</v>
      </c>
      <c r="B12" s="29">
        <v>26547097.298456747</v>
      </c>
      <c r="C12" s="36">
        <v>16171618.000000004</v>
      </c>
    </row>
    <row r="13" spans="1:3" ht="12.75">
      <c r="A13" s="35"/>
      <c r="C13" s="29"/>
    </row>
    <row r="14" spans="1:3" ht="12.75">
      <c r="A14" s="35" t="s">
        <v>113</v>
      </c>
      <c r="C14" s="29"/>
    </row>
    <row r="15" spans="1:3" ht="12.75">
      <c r="A15" s="64" t="s">
        <v>134</v>
      </c>
      <c r="B15" s="33">
        <v>9370</v>
      </c>
      <c r="C15" s="52">
        <v>-160893</v>
      </c>
    </row>
    <row r="16" spans="1:3" ht="12.75">
      <c r="A16" s="35" t="s">
        <v>41</v>
      </c>
      <c r="B16" s="33">
        <v>6057883</v>
      </c>
      <c r="C16" s="52">
        <v>4979080</v>
      </c>
    </row>
    <row r="17" spans="1:3" ht="12.75">
      <c r="A17" s="35" t="s">
        <v>45</v>
      </c>
      <c r="B17" s="33">
        <v>595603</v>
      </c>
      <c r="C17" s="52">
        <v>961498</v>
      </c>
    </row>
    <row r="18" spans="1:3" ht="12.75">
      <c r="A18" s="35" t="s">
        <v>52</v>
      </c>
      <c r="B18" s="33">
        <v>-564619</v>
      </c>
      <c r="C18" s="52">
        <v>-28323</v>
      </c>
    </row>
    <row r="19" spans="1:3" ht="12.75">
      <c r="A19" s="35" t="s">
        <v>153</v>
      </c>
      <c r="B19" s="33">
        <v>-128169</v>
      </c>
      <c r="C19" s="52">
        <v>-25454</v>
      </c>
    </row>
    <row r="20" spans="1:3" ht="12.75">
      <c r="A20" s="35" t="s">
        <v>38</v>
      </c>
      <c r="B20" s="33">
        <v>0</v>
      </c>
      <c r="C20" s="52">
        <v>46240.31</v>
      </c>
    </row>
    <row r="21" spans="1:3" ht="12.75">
      <c r="A21" s="35" t="s">
        <v>97</v>
      </c>
      <c r="B21" s="33">
        <v>-5721753</v>
      </c>
      <c r="C21" s="52">
        <v>0</v>
      </c>
    </row>
    <row r="22" spans="1:3" ht="12.75">
      <c r="A22" s="35" t="s">
        <v>148</v>
      </c>
      <c r="B22" s="31">
        <v>0</v>
      </c>
      <c r="C22" s="55">
        <v>-15055118</v>
      </c>
    </row>
    <row r="23" spans="1:3" ht="12.75">
      <c r="A23" s="35" t="s">
        <v>30</v>
      </c>
      <c r="B23" s="29">
        <f>SUM(B12:B22)</f>
        <v>26795412.298456747</v>
      </c>
      <c r="C23" s="36">
        <v>6888648.310000002</v>
      </c>
    </row>
    <row r="24" spans="1:3" ht="12.75">
      <c r="A24" s="35"/>
      <c r="C24" s="29"/>
    </row>
    <row r="25" spans="1:3" ht="12.75">
      <c r="A25" s="35" t="s">
        <v>104</v>
      </c>
      <c r="B25" s="29">
        <v>-270780</v>
      </c>
      <c r="C25" s="36">
        <v>2031297</v>
      </c>
    </row>
    <row r="26" spans="1:3" ht="12.75">
      <c r="A26" s="35" t="s">
        <v>105</v>
      </c>
      <c r="B26" s="29">
        <v>-2860334.19</v>
      </c>
      <c r="C26" s="36">
        <v>1661755</v>
      </c>
    </row>
    <row r="27" spans="1:3" ht="12.75">
      <c r="A27" s="35" t="s">
        <v>106</v>
      </c>
      <c r="B27" s="31">
        <v>-4330409.48</v>
      </c>
      <c r="C27" s="55">
        <v>-1362888</v>
      </c>
    </row>
    <row r="28" spans="1:3" ht="12.75">
      <c r="A28" s="35" t="s">
        <v>73</v>
      </c>
      <c r="B28" s="29">
        <f>SUM(B23:B27)</f>
        <v>19333888.628456745</v>
      </c>
      <c r="C28" s="36">
        <v>9218812.310000002</v>
      </c>
    </row>
    <row r="29" spans="1:3" ht="12.75">
      <c r="A29" s="35"/>
      <c r="C29" s="29"/>
    </row>
    <row r="30" spans="1:3" ht="12.75">
      <c r="A30" s="35" t="s">
        <v>31</v>
      </c>
      <c r="B30" s="29">
        <v>-595603</v>
      </c>
      <c r="C30" s="36">
        <v>-339163</v>
      </c>
    </row>
    <row r="31" spans="1:3" ht="12.75">
      <c r="A31" s="35" t="s">
        <v>51</v>
      </c>
      <c r="B31" s="29">
        <v>-1096532</v>
      </c>
      <c r="C31" s="36">
        <v>-117467</v>
      </c>
    </row>
    <row r="32" spans="1:3" ht="12.75">
      <c r="A32" s="35"/>
      <c r="B32" s="31"/>
      <c r="C32" s="31"/>
    </row>
    <row r="33" spans="1:3" ht="12.75">
      <c r="A33" s="35" t="s">
        <v>76</v>
      </c>
      <c r="B33" s="33">
        <f>SUM(B28:B32)</f>
        <v>17641753.628456745</v>
      </c>
      <c r="C33" s="52">
        <v>8762182.310000002</v>
      </c>
    </row>
    <row r="34" spans="1:3" ht="12.75">
      <c r="A34" s="35"/>
      <c r="C34" s="29"/>
    </row>
    <row r="35" spans="1:3" ht="12.75">
      <c r="A35" s="35" t="s">
        <v>74</v>
      </c>
      <c r="C35" s="29"/>
    </row>
    <row r="36" spans="1:3" ht="12.75">
      <c r="A36" s="35" t="s">
        <v>52</v>
      </c>
      <c r="B36" s="29">
        <f>-B18</f>
        <v>564619</v>
      </c>
      <c r="C36" s="36">
        <v>28323</v>
      </c>
    </row>
    <row r="37" spans="1:3" ht="12.75">
      <c r="A37" s="35" t="s">
        <v>153</v>
      </c>
      <c r="B37" s="29">
        <v>128169</v>
      </c>
      <c r="C37" s="36">
        <v>25454</v>
      </c>
    </row>
    <row r="38" spans="1:3" ht="12.75">
      <c r="A38" s="35" t="s">
        <v>135</v>
      </c>
      <c r="B38" s="29">
        <v>0</v>
      </c>
      <c r="C38" s="36">
        <v>10280549.06</v>
      </c>
    </row>
    <row r="39" spans="1:3" ht="12.75">
      <c r="A39" s="35" t="s">
        <v>114</v>
      </c>
      <c r="B39" s="29">
        <v>-11280000</v>
      </c>
      <c r="C39" s="36">
        <v>-5000000</v>
      </c>
    </row>
    <row r="40" spans="1:3" ht="12.75">
      <c r="A40" s="35" t="s">
        <v>48</v>
      </c>
      <c r="B40" s="29">
        <v>-1000797</v>
      </c>
      <c r="C40" s="36">
        <v>-1702275</v>
      </c>
    </row>
    <row r="41" spans="1:3" ht="12.75">
      <c r="A41" s="35" t="s">
        <v>155</v>
      </c>
      <c r="B41" s="29">
        <v>-401400</v>
      </c>
      <c r="C41" s="36">
        <v>0</v>
      </c>
    </row>
    <row r="42" spans="1:4" ht="12.75">
      <c r="A42" s="35" t="s">
        <v>39</v>
      </c>
      <c r="B42" s="29">
        <v>-18482899</v>
      </c>
      <c r="C42" s="36">
        <v>-11273185</v>
      </c>
      <c r="D42" s="54"/>
    </row>
    <row r="43" spans="1:4" ht="12.75">
      <c r="A43" s="35" t="s">
        <v>53</v>
      </c>
      <c r="B43" s="29">
        <v>10260</v>
      </c>
      <c r="C43" s="36">
        <v>501000</v>
      </c>
      <c r="D43" s="54"/>
    </row>
    <row r="44" spans="1:3" ht="12.75">
      <c r="A44" s="35"/>
      <c r="B44" s="31"/>
      <c r="C44" s="31"/>
    </row>
    <row r="45" spans="1:3" ht="11.25" customHeight="1">
      <c r="A45" s="35" t="s">
        <v>75</v>
      </c>
      <c r="B45" s="33">
        <f>SUM(B36:B44)</f>
        <v>-30462048</v>
      </c>
      <c r="C45" s="52">
        <v>-7140133.9399999995</v>
      </c>
    </row>
    <row r="46" spans="1:3" ht="12.75">
      <c r="A46" s="35"/>
      <c r="C46" s="29"/>
    </row>
    <row r="47" spans="1:3" ht="12.75">
      <c r="A47" s="35" t="s">
        <v>77</v>
      </c>
      <c r="C47" s="29"/>
    </row>
    <row r="48" spans="1:3" ht="12.75">
      <c r="A48" s="35" t="s">
        <v>170</v>
      </c>
      <c r="B48" s="29">
        <v>0</v>
      </c>
      <c r="C48" s="29">
        <v>38986480</v>
      </c>
    </row>
    <row r="49" spans="1:3" ht="12.75">
      <c r="A49" s="35" t="s">
        <v>95</v>
      </c>
      <c r="B49" s="29">
        <v>-730000</v>
      </c>
      <c r="C49" s="36">
        <v>0</v>
      </c>
    </row>
    <row r="50" spans="1:3" ht="12.75">
      <c r="A50" s="35" t="s">
        <v>154</v>
      </c>
      <c r="B50" s="29">
        <v>0</v>
      </c>
      <c r="C50" s="36">
        <v>-2281838</v>
      </c>
    </row>
    <row r="51" spans="1:3" ht="13.5" customHeight="1">
      <c r="A51" s="43" t="s">
        <v>44</v>
      </c>
      <c r="B51" s="29">
        <v>-2021688</v>
      </c>
      <c r="C51" s="65">
        <v>-642719</v>
      </c>
    </row>
    <row r="52" spans="1:3" ht="12.75">
      <c r="A52" s="35" t="s">
        <v>57</v>
      </c>
      <c r="B52" s="29">
        <v>-352303</v>
      </c>
      <c r="C52" s="36">
        <v>-1426767</v>
      </c>
    </row>
    <row r="53" spans="1:3" ht="12.75">
      <c r="A53" s="43" t="s">
        <v>91</v>
      </c>
      <c r="B53" s="29">
        <v>-85682</v>
      </c>
      <c r="C53" s="36">
        <v>0</v>
      </c>
    </row>
    <row r="54" spans="1:3" ht="12.75">
      <c r="A54" s="35" t="s">
        <v>109</v>
      </c>
      <c r="B54" s="29">
        <v>-791000</v>
      </c>
      <c r="C54" s="36">
        <v>-256936</v>
      </c>
    </row>
    <row r="55" spans="1:3" ht="12.75">
      <c r="A55" s="35"/>
      <c r="B55" s="31"/>
      <c r="C55" s="31"/>
    </row>
    <row r="56" spans="1:3" ht="12.75">
      <c r="A56" s="35" t="s">
        <v>78</v>
      </c>
      <c r="B56" s="33">
        <v>-3980673</v>
      </c>
      <c r="C56" s="52">
        <v>34378220</v>
      </c>
    </row>
    <row r="57" spans="1:3" ht="12.75">
      <c r="A57" s="35"/>
      <c r="C57" s="29"/>
    </row>
    <row r="58" spans="1:3" ht="12.75">
      <c r="A58" s="35" t="s">
        <v>79</v>
      </c>
      <c r="B58" s="29">
        <v>-16800967</v>
      </c>
      <c r="C58" s="29">
        <v>36000268.370000005</v>
      </c>
    </row>
    <row r="59" spans="1:3" ht="12.75">
      <c r="A59" s="35" t="s">
        <v>80</v>
      </c>
      <c r="C59" s="36"/>
    </row>
    <row r="60" spans="1:3" ht="12.75">
      <c r="A60" s="35"/>
      <c r="C60" s="36"/>
    </row>
    <row r="61" spans="1:3" ht="12.75">
      <c r="A61" s="47" t="s">
        <v>133</v>
      </c>
      <c r="B61" s="33">
        <v>36000468</v>
      </c>
      <c r="C61" s="52">
        <v>200</v>
      </c>
    </row>
    <row r="62" spans="1:3" ht="12.75">
      <c r="A62" s="47" t="s">
        <v>171</v>
      </c>
      <c r="B62" s="31"/>
      <c r="C62" s="55"/>
    </row>
    <row r="63" spans="1:3" ht="12.75">
      <c r="A63" s="47"/>
      <c r="C63" s="29"/>
    </row>
    <row r="64" spans="1:3" ht="13.5" thickBot="1">
      <c r="A64" s="47" t="s">
        <v>160</v>
      </c>
      <c r="B64" s="89">
        <v>19199501</v>
      </c>
      <c r="C64" s="90">
        <v>36000468.370000005</v>
      </c>
    </row>
    <row r="65" spans="1:3" ht="12.75">
      <c r="A65" s="47"/>
      <c r="B65" s="33"/>
      <c r="C65" s="52"/>
    </row>
    <row r="66" spans="1:3" ht="12.75">
      <c r="A66" s="67"/>
      <c r="B66" s="33"/>
      <c r="C66" s="29"/>
    </row>
    <row r="67" spans="1:3" ht="12.75">
      <c r="A67" s="68"/>
      <c r="B67" s="33"/>
      <c r="C67" s="29"/>
    </row>
    <row r="68" spans="1:4" ht="12.75">
      <c r="A68" s="35" t="s">
        <v>112</v>
      </c>
      <c r="B68" s="35"/>
      <c r="C68" s="29"/>
      <c r="D68" s="35"/>
    </row>
    <row r="69" spans="1:3" ht="12.75">
      <c r="A69" s="35" t="s">
        <v>107</v>
      </c>
      <c r="B69" s="48"/>
      <c r="C69" s="61"/>
    </row>
    <row r="70" ht="12.75">
      <c r="A70" s="68"/>
    </row>
  </sheetData>
  <printOptions horizontalCentered="1"/>
  <pageMargins left="0.75" right="0.75" top="0.62" bottom="2.19" header="0.5" footer="2.22"/>
  <pageSetup horizontalDpi="600" verticalDpi="600" orientation="portrait" paperSize="9" scale="65" r:id="rId1"/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D17" sqref="D17"/>
    </sheetView>
  </sheetViews>
  <sheetFormatPr defaultColWidth="9.140625" defaultRowHeight="12.75"/>
  <cols>
    <col min="1" max="1" width="54.421875" style="37" customWidth="1"/>
    <col min="2" max="2" width="17.8515625" style="29" customWidth="1"/>
    <col min="3" max="3" width="2.7109375" style="29" customWidth="1"/>
    <col min="4" max="4" width="14.8515625" style="29" bestFit="1" customWidth="1"/>
    <col min="5" max="5" width="2.7109375" style="29" customWidth="1"/>
    <col min="6" max="6" width="18.421875" style="36" customWidth="1"/>
    <col min="7" max="7" width="2.421875" style="36" customWidth="1"/>
    <col min="8" max="8" width="18.421875" style="36" customWidth="1"/>
    <col min="9" max="9" width="2.421875" style="36" customWidth="1"/>
    <col min="10" max="10" width="14.140625" style="29" customWidth="1"/>
    <col min="11" max="11" width="3.140625" style="29" customWidth="1"/>
    <col min="12" max="12" width="15.57421875" style="29" customWidth="1"/>
    <col min="13" max="13" width="4.57421875" style="37" customWidth="1"/>
    <col min="14" max="14" width="13.7109375" style="37" hidden="1" customWidth="1"/>
    <col min="15" max="15" width="9.8515625" style="37" hidden="1" customWidth="1"/>
    <col min="16" max="16" width="0" style="37" hidden="1" customWidth="1"/>
    <col min="17" max="17" width="13.7109375" style="37" hidden="1" customWidth="1"/>
    <col min="18" max="18" width="9.8515625" style="37" hidden="1" customWidth="1"/>
    <col min="19" max="19" width="13.7109375" style="37" hidden="1" customWidth="1"/>
    <col min="20" max="20" width="9.8515625" style="37" hidden="1" customWidth="1"/>
    <col min="21" max="16384" width="0" style="37" hidden="1" customWidth="1"/>
  </cols>
  <sheetData>
    <row r="1" ht="12.75">
      <c r="A1" s="4" t="s">
        <v>62</v>
      </c>
    </row>
    <row r="2" ht="12.75">
      <c r="A2" s="10" t="s">
        <v>42</v>
      </c>
    </row>
    <row r="3" ht="12.75">
      <c r="A3" s="10" t="s">
        <v>158</v>
      </c>
    </row>
    <row r="5" spans="2:12" ht="12.75">
      <c r="B5" s="39" t="s">
        <v>32</v>
      </c>
      <c r="C5" s="39"/>
      <c r="D5" s="39" t="s">
        <v>49</v>
      </c>
      <c r="E5" s="39"/>
      <c r="F5" s="39" t="s">
        <v>88</v>
      </c>
      <c r="G5" s="39"/>
      <c r="H5" s="39" t="s">
        <v>121</v>
      </c>
      <c r="I5" s="39"/>
      <c r="J5" s="39" t="s">
        <v>33</v>
      </c>
      <c r="K5" s="46"/>
      <c r="L5" s="39"/>
    </row>
    <row r="6" spans="2:12" ht="12.75">
      <c r="B6" s="39" t="s">
        <v>34</v>
      </c>
      <c r="C6" s="39"/>
      <c r="D6" s="39" t="s">
        <v>50</v>
      </c>
      <c r="E6" s="39"/>
      <c r="F6" s="39" t="s">
        <v>89</v>
      </c>
      <c r="G6" s="39"/>
      <c r="H6" s="39" t="s">
        <v>122</v>
      </c>
      <c r="I6" s="39"/>
      <c r="J6" s="39" t="s">
        <v>115</v>
      </c>
      <c r="K6" s="46"/>
      <c r="L6" s="39" t="s">
        <v>35</v>
      </c>
    </row>
    <row r="7" spans="2:12" ht="12.75">
      <c r="B7" s="40" t="s">
        <v>8</v>
      </c>
      <c r="C7" s="32"/>
      <c r="D7" s="40" t="s">
        <v>8</v>
      </c>
      <c r="E7" s="32"/>
      <c r="F7" s="40" t="s">
        <v>8</v>
      </c>
      <c r="G7" s="32"/>
      <c r="H7" s="40" t="s">
        <v>8</v>
      </c>
      <c r="I7" s="40"/>
      <c r="J7" s="40" t="s">
        <v>8</v>
      </c>
      <c r="K7" s="38"/>
      <c r="L7" s="40" t="s">
        <v>8</v>
      </c>
    </row>
    <row r="8" spans="2:15" ht="12.75">
      <c r="B8" s="36"/>
      <c r="C8" s="36"/>
      <c r="D8" s="36"/>
      <c r="E8" s="36"/>
      <c r="J8" s="36"/>
      <c r="L8" s="36"/>
      <c r="O8" s="41"/>
    </row>
    <row r="9" spans="1:15" ht="12.75">
      <c r="A9" s="37" t="s">
        <v>136</v>
      </c>
      <c r="B9" s="36">
        <v>200</v>
      </c>
      <c r="D9" s="36">
        <v>0</v>
      </c>
      <c r="F9" s="36">
        <v>0</v>
      </c>
      <c r="H9" s="36">
        <v>0</v>
      </c>
      <c r="J9" s="36">
        <v>0</v>
      </c>
      <c r="L9" s="36">
        <v>200</v>
      </c>
      <c r="O9" s="41"/>
    </row>
    <row r="10" ht="12.75">
      <c r="O10" s="41"/>
    </row>
    <row r="11" spans="1:15" ht="12.75">
      <c r="A11" s="37" t="s">
        <v>137</v>
      </c>
      <c r="B11" s="36">
        <v>62740200</v>
      </c>
      <c r="D11" s="36">
        <v>0</v>
      </c>
      <c r="F11" s="36">
        <v>8551719</v>
      </c>
      <c r="H11" s="36">
        <v>0</v>
      </c>
      <c r="J11" s="36">
        <v>0</v>
      </c>
      <c r="L11" s="36">
        <v>71291919</v>
      </c>
      <c r="O11" s="41"/>
    </row>
    <row r="12" ht="12.75">
      <c r="O12" s="41"/>
    </row>
    <row r="13" spans="1:13" ht="12.75">
      <c r="A13" s="37" t="s">
        <v>156</v>
      </c>
      <c r="B13" s="29">
        <v>10259600</v>
      </c>
      <c r="D13" s="29">
        <v>28726880.000000004</v>
      </c>
      <c r="F13" s="36">
        <v>0</v>
      </c>
      <c r="G13" s="29"/>
      <c r="H13" s="29">
        <v>0</v>
      </c>
      <c r="I13" s="29"/>
      <c r="J13" s="29">
        <v>0</v>
      </c>
      <c r="K13" s="37"/>
      <c r="L13" s="36">
        <v>38986480</v>
      </c>
      <c r="M13" s="41"/>
    </row>
    <row r="14" spans="7:13" ht="12.75">
      <c r="G14" s="29"/>
      <c r="H14" s="29"/>
      <c r="I14" s="29"/>
      <c r="K14" s="37"/>
      <c r="L14" s="37"/>
      <c r="M14" s="41"/>
    </row>
    <row r="15" spans="1:13" ht="12.75">
      <c r="A15" s="37" t="s">
        <v>56</v>
      </c>
      <c r="B15" s="29">
        <v>0</v>
      </c>
      <c r="D15" s="29">
        <v>-1426767</v>
      </c>
      <c r="F15" s="36">
        <v>0</v>
      </c>
      <c r="G15" s="29"/>
      <c r="H15" s="29">
        <v>0</v>
      </c>
      <c r="I15" s="29"/>
      <c r="J15" s="29">
        <v>0</v>
      </c>
      <c r="K15" s="37"/>
      <c r="L15" s="36">
        <v>-1426767</v>
      </c>
      <c r="M15" s="41"/>
    </row>
    <row r="16" spans="7:13" ht="12.75">
      <c r="G16" s="29"/>
      <c r="H16" s="29"/>
      <c r="I16" s="29"/>
      <c r="K16" s="37"/>
      <c r="L16" s="37"/>
      <c r="M16" s="41"/>
    </row>
    <row r="17" spans="1:15" ht="12.75">
      <c r="A17" s="37" t="s">
        <v>86</v>
      </c>
      <c r="B17" s="36">
        <v>0</v>
      </c>
      <c r="D17" s="36">
        <v>0</v>
      </c>
      <c r="F17" s="36">
        <v>0</v>
      </c>
      <c r="H17" s="36">
        <v>730000</v>
      </c>
      <c r="I17" s="52"/>
      <c r="J17" s="36">
        <v>4122017</v>
      </c>
      <c r="L17" s="36">
        <v>4852017</v>
      </c>
      <c r="M17" s="91"/>
      <c r="O17" s="41"/>
    </row>
    <row r="18" spans="2:15" ht="12.75">
      <c r="B18" s="36"/>
      <c r="D18" s="36"/>
      <c r="I18" s="52"/>
      <c r="J18" s="36"/>
      <c r="L18" s="36"/>
      <c r="M18" s="91"/>
      <c r="O18" s="41"/>
    </row>
    <row r="19" spans="1:15" ht="13.5" thickBot="1">
      <c r="A19" s="37" t="s">
        <v>71</v>
      </c>
      <c r="B19" s="69">
        <v>73000000</v>
      </c>
      <c r="C19" s="33"/>
      <c r="D19" s="69">
        <v>27300113.000000004</v>
      </c>
      <c r="E19" s="33"/>
      <c r="F19" s="69">
        <v>8551719</v>
      </c>
      <c r="G19" s="33"/>
      <c r="H19" s="69">
        <v>730000</v>
      </c>
      <c r="I19" s="33"/>
      <c r="J19" s="69">
        <v>4122017</v>
      </c>
      <c r="K19" s="33"/>
      <c r="L19" s="69">
        <v>113703849</v>
      </c>
      <c r="M19" s="52"/>
      <c r="O19" s="41"/>
    </row>
    <row r="20" spans="2:15" ht="12.75">
      <c r="B20" s="33"/>
      <c r="C20" s="33"/>
      <c r="D20" s="33"/>
      <c r="E20" s="33"/>
      <c r="F20" s="33"/>
      <c r="G20" s="33"/>
      <c r="I20" s="52"/>
      <c r="J20" s="33"/>
      <c r="K20" s="33"/>
      <c r="L20" s="33"/>
      <c r="M20" s="91"/>
      <c r="O20" s="41"/>
    </row>
    <row r="21" spans="2:15" ht="12.75">
      <c r="B21" s="36"/>
      <c r="C21" s="36"/>
      <c r="D21" s="36"/>
      <c r="E21" s="36"/>
      <c r="I21" s="52"/>
      <c r="J21" s="36"/>
      <c r="L21" s="36"/>
      <c r="O21" s="41"/>
    </row>
    <row r="22" spans="1:15" ht="12.75">
      <c r="A22" s="37" t="s">
        <v>71</v>
      </c>
      <c r="B22" s="29">
        <v>73000000</v>
      </c>
      <c r="D22" s="29">
        <v>27300113</v>
      </c>
      <c r="F22" s="36">
        <v>8551719</v>
      </c>
      <c r="H22" s="36">
        <v>730000</v>
      </c>
      <c r="I22" s="52"/>
      <c r="J22" s="29">
        <v>4122017</v>
      </c>
      <c r="L22" s="29">
        <v>113703849</v>
      </c>
      <c r="O22" s="41"/>
    </row>
    <row r="23" spans="9:15" ht="12.75">
      <c r="I23" s="52"/>
      <c r="O23" s="41"/>
    </row>
    <row r="24" spans="1:15" ht="12.75">
      <c r="A24" s="37" t="s">
        <v>56</v>
      </c>
      <c r="B24" s="36">
        <v>0</v>
      </c>
      <c r="D24" s="29">
        <v>-352303</v>
      </c>
      <c r="F24" s="36">
        <v>0</v>
      </c>
      <c r="H24" s="36">
        <v>0</v>
      </c>
      <c r="J24" s="29">
        <v>0</v>
      </c>
      <c r="L24" s="29">
        <v>-352303</v>
      </c>
      <c r="O24" s="41"/>
    </row>
    <row r="25" ht="12.75">
      <c r="O25" s="41"/>
    </row>
    <row r="26" spans="1:15" ht="12.75">
      <c r="A26" s="37" t="s">
        <v>86</v>
      </c>
      <c r="B26" s="29">
        <v>0</v>
      </c>
      <c r="D26" s="29">
        <v>0</v>
      </c>
      <c r="F26" s="36">
        <v>0</v>
      </c>
      <c r="H26" s="36">
        <f>'BALANCE SHEET'!C47</f>
        <v>2190000</v>
      </c>
      <c r="J26" s="29">
        <f>25057175.836945-H26-81000+26627.48</f>
        <v>22812803.316945</v>
      </c>
      <c r="L26" s="29">
        <f>SUM(H26:J26)</f>
        <v>25002803.316945</v>
      </c>
      <c r="O26" s="41"/>
    </row>
    <row r="27" spans="12:15" ht="12.75">
      <c r="L27" s="33"/>
      <c r="O27" s="41"/>
    </row>
    <row r="28" spans="1:15" ht="12.75">
      <c r="A28" s="37" t="s">
        <v>157</v>
      </c>
      <c r="B28" s="29">
        <v>0</v>
      </c>
      <c r="C28" s="29">
        <v>0</v>
      </c>
      <c r="D28" s="29">
        <v>0</v>
      </c>
      <c r="F28" s="36">
        <v>0</v>
      </c>
      <c r="H28" s="36">
        <v>0</v>
      </c>
      <c r="J28" s="29">
        <v>0</v>
      </c>
      <c r="L28" s="29">
        <v>0</v>
      </c>
      <c r="O28" s="41"/>
    </row>
    <row r="29" spans="12:15" ht="12.75">
      <c r="L29" s="33"/>
      <c r="O29" s="41"/>
    </row>
    <row r="30" spans="1:15" ht="12.75">
      <c r="A30" s="37" t="s">
        <v>123</v>
      </c>
      <c r="B30" s="29">
        <v>0</v>
      </c>
      <c r="D30" s="29">
        <v>0</v>
      </c>
      <c r="F30" s="36">
        <v>0</v>
      </c>
      <c r="H30" s="36">
        <v>-730000</v>
      </c>
      <c r="J30" s="29">
        <v>0</v>
      </c>
      <c r="L30" s="29">
        <v>-730000</v>
      </c>
      <c r="O30" s="41"/>
    </row>
    <row r="31" spans="12:15" ht="12.75">
      <c r="L31" s="33"/>
      <c r="O31" s="41"/>
    </row>
    <row r="32" spans="1:15" ht="13.5" thickBot="1">
      <c r="A32" s="37" t="s">
        <v>159</v>
      </c>
      <c r="B32" s="34">
        <v>73000000</v>
      </c>
      <c r="C32" s="33"/>
      <c r="D32" s="34">
        <v>26947810</v>
      </c>
      <c r="E32" s="33"/>
      <c r="F32" s="34">
        <f>F22</f>
        <v>8551719</v>
      </c>
      <c r="G32" s="33"/>
      <c r="H32" s="34">
        <v>0</v>
      </c>
      <c r="J32" s="34">
        <f>J22+J26</f>
        <v>26934820.316945</v>
      </c>
      <c r="K32" s="33"/>
      <c r="L32" s="34">
        <f>SUM(L22:L30)</f>
        <v>137624349.31694502</v>
      </c>
      <c r="O32" s="41"/>
    </row>
    <row r="33" spans="12:15" ht="12.75">
      <c r="L33" s="42"/>
      <c r="O33" s="41"/>
    </row>
    <row r="34" ht="12.75">
      <c r="O34" s="41"/>
    </row>
    <row r="35" spans="1:10" s="48" customFormat="1" ht="12.75">
      <c r="A35" s="35"/>
      <c r="B35" s="35"/>
      <c r="C35" s="29"/>
      <c r="D35" s="29"/>
      <c r="E35" s="29"/>
      <c r="F35" s="35"/>
      <c r="G35" s="35"/>
      <c r="H35" s="36"/>
      <c r="I35" s="36"/>
      <c r="J35" s="35"/>
    </row>
    <row r="36" spans="1:10" s="48" customFormat="1" ht="12.75">
      <c r="A36" s="35" t="s">
        <v>116</v>
      </c>
      <c r="B36" s="35"/>
      <c r="C36" s="29"/>
      <c r="D36" s="29"/>
      <c r="E36" s="29"/>
      <c r="F36" s="35"/>
      <c r="G36" s="35"/>
      <c r="H36" s="36"/>
      <c r="I36" s="36"/>
      <c r="J36" s="35"/>
    </row>
    <row r="37" spans="1:9" s="48" customFormat="1" ht="12.75">
      <c r="A37" s="35" t="s">
        <v>108</v>
      </c>
      <c r="C37" s="61"/>
      <c r="D37" s="61"/>
      <c r="E37" s="61"/>
      <c r="H37" s="36"/>
      <c r="I37" s="36"/>
    </row>
    <row r="39" ht="12.75">
      <c r="A39" s="41"/>
    </row>
    <row r="40" ht="12.75">
      <c r="A40" s="41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OMEPC019</dc:creator>
  <cp:keywords/>
  <dc:description/>
  <cp:lastModifiedBy>mega first corp bhd</cp:lastModifiedBy>
  <cp:lastPrinted>2006-02-24T11:00:56Z</cp:lastPrinted>
  <dcterms:created xsi:type="dcterms:W3CDTF">2004-12-03T00:49:42Z</dcterms:created>
  <dcterms:modified xsi:type="dcterms:W3CDTF">2006-03-03T10:12:04Z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299421788</vt:i4>
  </property>
  <property fmtid="{D5CDD505-2E9C-101B-9397-08002B2CF9AE}" pid="3" name="_EmailSubject">
    <vt:lpwstr>Amendment on 2005 fourth quarter report</vt:lpwstr>
  </property>
  <property fmtid="{D5CDD505-2E9C-101B-9397-08002B2CF9AE}" pid="4" name="_AuthorEmail">
    <vt:lpwstr>hylee@omegasemicon.com.my</vt:lpwstr>
  </property>
  <property fmtid="{D5CDD505-2E9C-101B-9397-08002B2CF9AE}" pid="5" name="_AuthorEmailDisplayName">
    <vt:lpwstr>HY Lee</vt:lpwstr>
  </property>
  <property fmtid="{D5CDD505-2E9C-101B-9397-08002B2CF9AE}" pid="6" name="_PreviousAdHocReviewCycleID">
    <vt:i4>465185577</vt:i4>
  </property>
</Properties>
</file>